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yonkm\Desktop\Downloads\"/>
    </mc:Choice>
  </mc:AlternateContent>
  <xr:revisionPtr revIDLastSave="0" documentId="8_{E92A8877-0E76-4DA1-B7B7-D3B5A117AA24}" xr6:coauthVersionLast="40" xr6:coauthVersionMax="40" xr10:uidLastSave="{00000000-0000-0000-0000-000000000000}"/>
  <bookViews>
    <workbookView xWindow="-120" yWindow="-120" windowWidth="20730" windowHeight="11160" xr2:uid="{00000000-000D-0000-FFFF-FFFF00000000}"/>
  </bookViews>
  <sheets>
    <sheet name="Notes" sheetId="7" r:id="rId1"/>
    <sheet name="Array Configuration" sheetId="5" r:id="rId2"/>
    <sheet name="Solar Calendar" sheetId="2" r:id="rId3"/>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 i="5" l="1"/>
  <c r="D7" i="5" l="1"/>
  <c r="BM62" i="2"/>
  <c r="BM63" i="2"/>
  <c r="BM6" i="2"/>
  <c r="BE59" i="2"/>
  <c r="BE60" i="2"/>
  <c r="BE6" i="2"/>
  <c r="AW55" i="2"/>
  <c r="AW56" i="2"/>
  <c r="AW6" i="2"/>
  <c r="AO52" i="2"/>
  <c r="AO6" i="2"/>
  <c r="AG48" i="2"/>
  <c r="AG49" i="2"/>
  <c r="AG6" i="2"/>
  <c r="Y45" i="2"/>
  <c r="Y46" i="2"/>
  <c r="Y6" i="2"/>
  <c r="Q42" i="2"/>
  <c r="Q43" i="2"/>
  <c r="Q6" i="2"/>
  <c r="I40" i="2"/>
  <c r="I41" i="2"/>
  <c r="I6" i="2"/>
  <c r="GK39" i="2"/>
  <c r="GK40" i="2"/>
  <c r="GK6" i="2"/>
  <c r="GC40" i="2"/>
  <c r="GC6" i="2"/>
  <c r="FU42" i="2"/>
  <c r="FU6" i="2"/>
  <c r="FM44" i="2"/>
  <c r="FM45" i="2"/>
  <c r="FM6" i="2"/>
  <c r="FE48" i="2"/>
  <c r="FE6" i="2"/>
  <c r="EW51" i="2"/>
  <c r="EW6" i="2"/>
  <c r="EO55" i="2"/>
  <c r="EO6" i="2"/>
  <c r="EG58" i="2"/>
  <c r="EG6" i="2"/>
  <c r="DY62" i="2"/>
  <c r="DY6" i="2"/>
  <c r="DQ65" i="2"/>
  <c r="DQ6" i="2"/>
  <c r="DI68" i="2"/>
  <c r="DI6" i="2"/>
  <c r="DA70" i="2"/>
  <c r="DA6" i="2"/>
  <c r="CS71" i="2"/>
  <c r="CS6" i="2"/>
  <c r="BU66" i="2"/>
  <c r="BU6" i="2"/>
  <c r="CC68" i="2"/>
  <c r="CC69" i="2"/>
  <c r="CC6" i="2"/>
  <c r="CK6" i="2"/>
  <c r="CK70" i="2"/>
  <c r="D12" i="5" l="1"/>
  <c r="BK6" i="2"/>
  <c r="BN6" i="2" s="1"/>
  <c r="G16" i="5" l="1"/>
  <c r="G9" i="2"/>
  <c r="G10" i="2"/>
  <c r="G11" i="2"/>
  <c r="H11" i="2" s="1"/>
  <c r="G12" i="2"/>
  <c r="H12" i="2" s="1"/>
  <c r="G13" i="2"/>
  <c r="H13" i="2" s="1"/>
  <c r="G14" i="2"/>
  <c r="H14" i="2" s="1"/>
  <c r="G15" i="2"/>
  <c r="H15" i="2" s="1"/>
  <c r="G16" i="2"/>
  <c r="H16" i="2" s="1"/>
  <c r="G17" i="2"/>
  <c r="H17" i="2" s="1"/>
  <c r="G18" i="2"/>
  <c r="H18" i="2" s="1"/>
  <c r="G19" i="2"/>
  <c r="H19" i="2" s="1"/>
  <c r="G20" i="2"/>
  <c r="H20" i="2" s="1"/>
  <c r="G21" i="2"/>
  <c r="H21" i="2" s="1"/>
  <c r="G22" i="2"/>
  <c r="H22" i="2" s="1"/>
  <c r="G23" i="2"/>
  <c r="H23" i="2" s="1"/>
  <c r="G24" i="2"/>
  <c r="H24" i="2" s="1"/>
  <c r="G25" i="2"/>
  <c r="H25" i="2" s="1"/>
  <c r="G26" i="2"/>
  <c r="H26" i="2" s="1"/>
  <c r="G27" i="2"/>
  <c r="H27" i="2" s="1"/>
  <c r="G28" i="2"/>
  <c r="H28" i="2" s="1"/>
  <c r="G29" i="2"/>
  <c r="H29" i="2" s="1"/>
  <c r="G30" i="2"/>
  <c r="H30" i="2" s="1"/>
  <c r="G31" i="2"/>
  <c r="H31" i="2" s="1"/>
  <c r="G32" i="2"/>
  <c r="H32" i="2" s="1"/>
  <c r="G33" i="2"/>
  <c r="H33" i="2" s="1"/>
  <c r="G34" i="2"/>
  <c r="H34" i="2" s="1"/>
  <c r="G35" i="2"/>
  <c r="H35" i="2" s="1"/>
  <c r="G36" i="2"/>
  <c r="H36" i="2" s="1"/>
  <c r="G37" i="2"/>
  <c r="H37" i="2" s="1"/>
  <c r="G38" i="2"/>
  <c r="H38" i="2" s="1"/>
  <c r="G39" i="2"/>
  <c r="H39" i="2" s="1"/>
  <c r="G40" i="2"/>
  <c r="J40" i="2" s="1"/>
  <c r="G41" i="2"/>
  <c r="J41" i="2" s="1"/>
  <c r="GH3" i="2"/>
  <c r="FZ3" i="2"/>
  <c r="FR3" i="2"/>
  <c r="FJ3" i="2"/>
  <c r="FB3" i="2"/>
  <c r="ET3" i="2"/>
  <c r="EL3" i="2"/>
  <c r="ED3" i="2"/>
  <c r="DV3" i="2"/>
  <c r="DN3" i="2"/>
  <c r="DF3" i="2"/>
  <c r="CX3" i="2"/>
  <c r="CP3" i="2"/>
  <c r="CH3" i="2"/>
  <c r="BR3" i="2"/>
  <c r="BZ3" i="2"/>
  <c r="AT3" i="2"/>
  <c r="BB3" i="2"/>
  <c r="BJ3" i="2"/>
  <c r="AL3" i="2"/>
  <c r="AD3" i="2"/>
  <c r="V3" i="2"/>
  <c r="N3" i="2"/>
  <c r="F3" i="2"/>
  <c r="GI10" i="2"/>
  <c r="GJ10" i="2" s="1"/>
  <c r="GI11" i="2"/>
  <c r="GI12" i="2"/>
  <c r="GI13" i="2"/>
  <c r="GI14" i="2"/>
  <c r="GI15" i="2"/>
  <c r="GI16" i="2"/>
  <c r="GI17" i="2"/>
  <c r="GI18" i="2"/>
  <c r="GI19" i="2"/>
  <c r="GI20" i="2"/>
  <c r="GI21" i="2"/>
  <c r="GI22" i="2"/>
  <c r="GI23" i="2"/>
  <c r="GI24" i="2"/>
  <c r="GI25" i="2"/>
  <c r="GI26" i="2"/>
  <c r="GJ26" i="2" s="1"/>
  <c r="GI27" i="2"/>
  <c r="GI28" i="2"/>
  <c r="GI29" i="2"/>
  <c r="GI30" i="2"/>
  <c r="GI31" i="2"/>
  <c r="GI32" i="2"/>
  <c r="GI33" i="2"/>
  <c r="GI34" i="2"/>
  <c r="GI35" i="2"/>
  <c r="GI36" i="2"/>
  <c r="GI37" i="2"/>
  <c r="GI38" i="2"/>
  <c r="GI39" i="2"/>
  <c r="GL39" i="2" s="1"/>
  <c r="GI40" i="2"/>
  <c r="GL40" i="2" s="1"/>
  <c r="GI9" i="2"/>
  <c r="GI8" i="2"/>
  <c r="GI7" i="2"/>
  <c r="GI6" i="2"/>
  <c r="GL6" i="2" s="1"/>
  <c r="GA10" i="2"/>
  <c r="GA11" i="2"/>
  <c r="GA12" i="2"/>
  <c r="GA13" i="2"/>
  <c r="GA14" i="2"/>
  <c r="GA15" i="2"/>
  <c r="GA16" i="2"/>
  <c r="GA17" i="2"/>
  <c r="GA18" i="2"/>
  <c r="GA19" i="2"/>
  <c r="GA20" i="2"/>
  <c r="GA21" i="2"/>
  <c r="GA22" i="2"/>
  <c r="GA23" i="2"/>
  <c r="GB23" i="2" s="1"/>
  <c r="GA24" i="2"/>
  <c r="GA25" i="2"/>
  <c r="GA26" i="2"/>
  <c r="GA27" i="2"/>
  <c r="GA28" i="2"/>
  <c r="GA29" i="2"/>
  <c r="GA30" i="2"/>
  <c r="GA31" i="2"/>
  <c r="GA32" i="2"/>
  <c r="GA33" i="2"/>
  <c r="GA34" i="2"/>
  <c r="GA35" i="2"/>
  <c r="GA36" i="2"/>
  <c r="GA37" i="2"/>
  <c r="GA38" i="2"/>
  <c r="GA39" i="2"/>
  <c r="GA40" i="2"/>
  <c r="GD40" i="2" s="1"/>
  <c r="GA9" i="2"/>
  <c r="GA8" i="2"/>
  <c r="GA7" i="2"/>
  <c r="GA6" i="2"/>
  <c r="GD6" i="2" s="1"/>
  <c r="FS10" i="2"/>
  <c r="FS11" i="2"/>
  <c r="FS12" i="2"/>
  <c r="FS13" i="2"/>
  <c r="FS14" i="2"/>
  <c r="FS15" i="2"/>
  <c r="FS16" i="2"/>
  <c r="FS17" i="2"/>
  <c r="FS18" i="2"/>
  <c r="FS19" i="2"/>
  <c r="FS20" i="2"/>
  <c r="FT20" i="2" s="1"/>
  <c r="FS21" i="2"/>
  <c r="FS22" i="2"/>
  <c r="FS23" i="2"/>
  <c r="FS24" i="2"/>
  <c r="FS25" i="2"/>
  <c r="FS26" i="2"/>
  <c r="FS27" i="2"/>
  <c r="FS28" i="2"/>
  <c r="FS29" i="2"/>
  <c r="FS30" i="2"/>
  <c r="FS31" i="2"/>
  <c r="FS32" i="2"/>
  <c r="FS33" i="2"/>
  <c r="FS34" i="2"/>
  <c r="FS35" i="2"/>
  <c r="FS36" i="2"/>
  <c r="FS37" i="2"/>
  <c r="FS38" i="2"/>
  <c r="FS39" i="2"/>
  <c r="FS40" i="2"/>
  <c r="FS41" i="2"/>
  <c r="FS42" i="2"/>
  <c r="FV42" i="2" s="1"/>
  <c r="FS9" i="2"/>
  <c r="FS8" i="2"/>
  <c r="FS7" i="2"/>
  <c r="FS6" i="2"/>
  <c r="FV6" i="2" s="1"/>
  <c r="FK11" i="2"/>
  <c r="FK12" i="2"/>
  <c r="FK13" i="2"/>
  <c r="FK14" i="2"/>
  <c r="FK15" i="2"/>
  <c r="FL15" i="2" s="1"/>
  <c r="FK16" i="2"/>
  <c r="FK17" i="2"/>
  <c r="FK18" i="2"/>
  <c r="FK19" i="2"/>
  <c r="FK20" i="2"/>
  <c r="FK21" i="2"/>
  <c r="FK22" i="2"/>
  <c r="FK23" i="2"/>
  <c r="FK24" i="2"/>
  <c r="FK25" i="2"/>
  <c r="FK26" i="2"/>
  <c r="FK27" i="2"/>
  <c r="FK28" i="2"/>
  <c r="FK29" i="2"/>
  <c r="FK30" i="2"/>
  <c r="FK31" i="2"/>
  <c r="FK32" i="2"/>
  <c r="FK33" i="2"/>
  <c r="FK34" i="2"/>
  <c r="FK35" i="2"/>
  <c r="FK36" i="2"/>
  <c r="FK37" i="2"/>
  <c r="FK38" i="2"/>
  <c r="FK39" i="2"/>
  <c r="FK40" i="2"/>
  <c r="FK41" i="2"/>
  <c r="FK42" i="2"/>
  <c r="FK43" i="2"/>
  <c r="FK44" i="2"/>
  <c r="FN44" i="2" s="1"/>
  <c r="FK45" i="2"/>
  <c r="FN45" i="2" s="1"/>
  <c r="FK10" i="2"/>
  <c r="FK9" i="2"/>
  <c r="FK8" i="2"/>
  <c r="FK7" i="2"/>
  <c r="FK6" i="2"/>
  <c r="FN6" i="2" s="1"/>
  <c r="FC9" i="2"/>
  <c r="FC10" i="2"/>
  <c r="FC11" i="2"/>
  <c r="FC12" i="2"/>
  <c r="FC13" i="2"/>
  <c r="FC14" i="2"/>
  <c r="FC15" i="2"/>
  <c r="FC16" i="2"/>
  <c r="FC17" i="2"/>
  <c r="FC18" i="2"/>
  <c r="FC19" i="2"/>
  <c r="FC20" i="2"/>
  <c r="FC21" i="2"/>
  <c r="FC22" i="2"/>
  <c r="FC23" i="2"/>
  <c r="FC24" i="2"/>
  <c r="FC25" i="2"/>
  <c r="FC26" i="2"/>
  <c r="FC27" i="2"/>
  <c r="FC28" i="2"/>
  <c r="FC29" i="2"/>
  <c r="FC30" i="2"/>
  <c r="FC31" i="2"/>
  <c r="FC32" i="2"/>
  <c r="FC33" i="2"/>
  <c r="FC34" i="2"/>
  <c r="FC35" i="2"/>
  <c r="FC36" i="2"/>
  <c r="FC37" i="2"/>
  <c r="FC38" i="2"/>
  <c r="FC39" i="2"/>
  <c r="FD39" i="2" s="1"/>
  <c r="FC40" i="2"/>
  <c r="FC41" i="2"/>
  <c r="FC42" i="2"/>
  <c r="FC43" i="2"/>
  <c r="FC44" i="2"/>
  <c r="FC45" i="2"/>
  <c r="FC46" i="2"/>
  <c r="FC47" i="2"/>
  <c r="FC48" i="2"/>
  <c r="FF48" i="2" s="1"/>
  <c r="FC8" i="2"/>
  <c r="FC7" i="2"/>
  <c r="FD7" i="2" s="1"/>
  <c r="FC6" i="2"/>
  <c r="FF6" i="2" s="1"/>
  <c r="EU11" i="2"/>
  <c r="EU12" i="2"/>
  <c r="EU13" i="2"/>
  <c r="EU14" i="2"/>
  <c r="EU15" i="2"/>
  <c r="EU16" i="2"/>
  <c r="EU17" i="2"/>
  <c r="EU18" i="2"/>
  <c r="EU19" i="2"/>
  <c r="EU20" i="2"/>
  <c r="EU21" i="2"/>
  <c r="EU22" i="2"/>
  <c r="EU23" i="2"/>
  <c r="EU24" i="2"/>
  <c r="EU25" i="2"/>
  <c r="EU26" i="2"/>
  <c r="EU27" i="2"/>
  <c r="EU28" i="2"/>
  <c r="EV28" i="2" s="1"/>
  <c r="EU29" i="2"/>
  <c r="EU30" i="2"/>
  <c r="EU31" i="2"/>
  <c r="EU32" i="2"/>
  <c r="EU33" i="2"/>
  <c r="EU34" i="2"/>
  <c r="EU35" i="2"/>
  <c r="EU36" i="2"/>
  <c r="EU37" i="2"/>
  <c r="EU38" i="2"/>
  <c r="EU39" i="2"/>
  <c r="EU40" i="2"/>
  <c r="EU41" i="2"/>
  <c r="EU42" i="2"/>
  <c r="EU43" i="2"/>
  <c r="EU44" i="2"/>
  <c r="EU45" i="2"/>
  <c r="EU46" i="2"/>
  <c r="EU47" i="2"/>
  <c r="EU48" i="2"/>
  <c r="EU49" i="2"/>
  <c r="EU50" i="2"/>
  <c r="EU51" i="2"/>
  <c r="EX51" i="2" s="1"/>
  <c r="EU10" i="2"/>
  <c r="EU9" i="2"/>
  <c r="EU8" i="2"/>
  <c r="EU7" i="2"/>
  <c r="EU6" i="2"/>
  <c r="EX6" i="2" s="1"/>
  <c r="EM10" i="2"/>
  <c r="EM11" i="2"/>
  <c r="EM12" i="2"/>
  <c r="EM13" i="2"/>
  <c r="EM14" i="2"/>
  <c r="EN14" i="2" s="1"/>
  <c r="EM15" i="2"/>
  <c r="EM16" i="2"/>
  <c r="EM17" i="2"/>
  <c r="EM18" i="2"/>
  <c r="EM19" i="2"/>
  <c r="EM20" i="2"/>
  <c r="EM21" i="2"/>
  <c r="EM22" i="2"/>
  <c r="EM23" i="2"/>
  <c r="EM24" i="2"/>
  <c r="EM25" i="2"/>
  <c r="EM26" i="2"/>
  <c r="EM27" i="2"/>
  <c r="EM28" i="2"/>
  <c r="EM29" i="2"/>
  <c r="EM30" i="2"/>
  <c r="EM31" i="2"/>
  <c r="EM32" i="2"/>
  <c r="EM33" i="2"/>
  <c r="EM34" i="2"/>
  <c r="EM35" i="2"/>
  <c r="EM36" i="2"/>
  <c r="EM37" i="2"/>
  <c r="EM38" i="2"/>
  <c r="EM39" i="2"/>
  <c r="EM40" i="2"/>
  <c r="EM41" i="2"/>
  <c r="EM42" i="2"/>
  <c r="EM43" i="2"/>
  <c r="EM44" i="2"/>
  <c r="EM45" i="2"/>
  <c r="EM46" i="2"/>
  <c r="EN46" i="2" s="1"/>
  <c r="EM47" i="2"/>
  <c r="EM48" i="2"/>
  <c r="EM49" i="2"/>
  <c r="EM50" i="2"/>
  <c r="EM51" i="2"/>
  <c r="EM52" i="2"/>
  <c r="EM53" i="2"/>
  <c r="EM54" i="2"/>
  <c r="EM55" i="2"/>
  <c r="EP55" i="2" s="1"/>
  <c r="EM9" i="2"/>
  <c r="EM8" i="2"/>
  <c r="EM7" i="2"/>
  <c r="EM6" i="2"/>
  <c r="EP6" i="2" s="1"/>
  <c r="EE10" i="2"/>
  <c r="EE11" i="2"/>
  <c r="EE12" i="2"/>
  <c r="EE13" i="2"/>
  <c r="EE14" i="2"/>
  <c r="EE15" i="2"/>
  <c r="EE16" i="2"/>
  <c r="EE17" i="2"/>
  <c r="EE18" i="2"/>
  <c r="EE19" i="2"/>
  <c r="EE20" i="2"/>
  <c r="EE21" i="2"/>
  <c r="EE22" i="2"/>
  <c r="EE23" i="2"/>
  <c r="EE24" i="2"/>
  <c r="EE25" i="2"/>
  <c r="EE26" i="2"/>
  <c r="EE27" i="2"/>
  <c r="EE28" i="2"/>
  <c r="EF28" i="2" s="1"/>
  <c r="EE29" i="2"/>
  <c r="EE30" i="2"/>
  <c r="EE31" i="2"/>
  <c r="EE32" i="2"/>
  <c r="EE33" i="2"/>
  <c r="EE34" i="2"/>
  <c r="EE35" i="2"/>
  <c r="EE36" i="2"/>
  <c r="EE37" i="2"/>
  <c r="EE38" i="2"/>
  <c r="EE39" i="2"/>
  <c r="EE40" i="2"/>
  <c r="EE41" i="2"/>
  <c r="EE42" i="2"/>
  <c r="EE43" i="2"/>
  <c r="EE44" i="2"/>
  <c r="EE45" i="2"/>
  <c r="EE46" i="2"/>
  <c r="EE47" i="2"/>
  <c r="EE48" i="2"/>
  <c r="EE49" i="2"/>
  <c r="EE50" i="2"/>
  <c r="EE51" i="2"/>
  <c r="EE52" i="2"/>
  <c r="EE53" i="2"/>
  <c r="EE54" i="2"/>
  <c r="EF54" i="2" s="1"/>
  <c r="EE55" i="2"/>
  <c r="EE56" i="2"/>
  <c r="EE57" i="2"/>
  <c r="EE58" i="2"/>
  <c r="EH58" i="2" s="1"/>
  <c r="EE9" i="2"/>
  <c r="EE8" i="2"/>
  <c r="EE7" i="2"/>
  <c r="EE6" i="2"/>
  <c r="EH6" i="2" s="1"/>
  <c r="DW9" i="2"/>
  <c r="DW10" i="2"/>
  <c r="DW11" i="2"/>
  <c r="DW12" i="2"/>
  <c r="DW13" i="2"/>
  <c r="DW14" i="2"/>
  <c r="DW15" i="2"/>
  <c r="DW16" i="2"/>
  <c r="DW17" i="2"/>
  <c r="DX17" i="2" s="1"/>
  <c r="DW18" i="2"/>
  <c r="DW19" i="2"/>
  <c r="DW20" i="2"/>
  <c r="DW21" i="2"/>
  <c r="DW22" i="2"/>
  <c r="DW23" i="2"/>
  <c r="DW24" i="2"/>
  <c r="DW25" i="2"/>
  <c r="DW26" i="2"/>
  <c r="DW27" i="2"/>
  <c r="DW28" i="2"/>
  <c r="DW29" i="2"/>
  <c r="DW30" i="2"/>
  <c r="DW31" i="2"/>
  <c r="DW32" i="2"/>
  <c r="DW33" i="2"/>
  <c r="DX33" i="2" s="1"/>
  <c r="DW34" i="2"/>
  <c r="DW35" i="2"/>
  <c r="DW36" i="2"/>
  <c r="DW37" i="2"/>
  <c r="DW38" i="2"/>
  <c r="DW39" i="2"/>
  <c r="DW40" i="2"/>
  <c r="DW41" i="2"/>
  <c r="DW42" i="2"/>
  <c r="DW43" i="2"/>
  <c r="DW44" i="2"/>
  <c r="DW45" i="2"/>
  <c r="DW46" i="2"/>
  <c r="DW47" i="2"/>
  <c r="DW48" i="2"/>
  <c r="DW49" i="2"/>
  <c r="DX49" i="2" s="1"/>
  <c r="DW50" i="2"/>
  <c r="DW51" i="2"/>
  <c r="DW52" i="2"/>
  <c r="DW53" i="2"/>
  <c r="DW54" i="2"/>
  <c r="DW55" i="2"/>
  <c r="DW56" i="2"/>
  <c r="DW57" i="2"/>
  <c r="DW58" i="2"/>
  <c r="DW59" i="2"/>
  <c r="DW60" i="2"/>
  <c r="DW61" i="2"/>
  <c r="DW62" i="2"/>
  <c r="DZ62" i="2" s="1"/>
  <c r="DW8" i="2"/>
  <c r="DW7" i="2"/>
  <c r="DW6" i="2"/>
  <c r="DZ6" i="2" s="1"/>
  <c r="DO10" i="2"/>
  <c r="DP10" i="2" s="1"/>
  <c r="DO11" i="2"/>
  <c r="DO12" i="2"/>
  <c r="DO13" i="2"/>
  <c r="DP13" i="2" s="1"/>
  <c r="DO14" i="2"/>
  <c r="DP14" i="2" s="1"/>
  <c r="DO15" i="2"/>
  <c r="DO16" i="2"/>
  <c r="DO17" i="2"/>
  <c r="DP17" i="2" s="1"/>
  <c r="DO18" i="2"/>
  <c r="DP18" i="2" s="1"/>
  <c r="DO19" i="2"/>
  <c r="DO20" i="2"/>
  <c r="DO21" i="2"/>
  <c r="DP21" i="2" s="1"/>
  <c r="DO22" i="2"/>
  <c r="DP22" i="2" s="1"/>
  <c r="DO23" i="2"/>
  <c r="DO24" i="2"/>
  <c r="DO25" i="2"/>
  <c r="DP25" i="2" s="1"/>
  <c r="DO26" i="2"/>
  <c r="DP26" i="2" s="1"/>
  <c r="DO27" i="2"/>
  <c r="DO28" i="2"/>
  <c r="DO29" i="2"/>
  <c r="DP29" i="2" s="1"/>
  <c r="DO30" i="2"/>
  <c r="DP30" i="2" s="1"/>
  <c r="DO31" i="2"/>
  <c r="DO32" i="2"/>
  <c r="DO33" i="2"/>
  <c r="DP33" i="2" s="1"/>
  <c r="DO34" i="2"/>
  <c r="DP34" i="2" s="1"/>
  <c r="DO35" i="2"/>
  <c r="DO36" i="2"/>
  <c r="DO37" i="2"/>
  <c r="DP37" i="2" s="1"/>
  <c r="DO38" i="2"/>
  <c r="DP38" i="2" s="1"/>
  <c r="DO39" i="2"/>
  <c r="DO40" i="2"/>
  <c r="DO41" i="2"/>
  <c r="DP41" i="2" s="1"/>
  <c r="DO42" i="2"/>
  <c r="DP42" i="2" s="1"/>
  <c r="DO43" i="2"/>
  <c r="DO44" i="2"/>
  <c r="DO45" i="2"/>
  <c r="DP45" i="2" s="1"/>
  <c r="DO46" i="2"/>
  <c r="DP46" i="2" s="1"/>
  <c r="DO47" i="2"/>
  <c r="DO48" i="2"/>
  <c r="DO49" i="2"/>
  <c r="DP49" i="2" s="1"/>
  <c r="DO50" i="2"/>
  <c r="DP50" i="2" s="1"/>
  <c r="DO51" i="2"/>
  <c r="DO52" i="2"/>
  <c r="DO53" i="2"/>
  <c r="DP53" i="2" s="1"/>
  <c r="DO54" i="2"/>
  <c r="DP54" i="2" s="1"/>
  <c r="DO55" i="2"/>
  <c r="DO56" i="2"/>
  <c r="DO57" i="2"/>
  <c r="DP57" i="2" s="1"/>
  <c r="DO58" i="2"/>
  <c r="DP58" i="2" s="1"/>
  <c r="DO59" i="2"/>
  <c r="DO60" i="2"/>
  <c r="DO61" i="2"/>
  <c r="DP61" i="2" s="1"/>
  <c r="DO62" i="2"/>
  <c r="DP62" i="2" s="1"/>
  <c r="DO63" i="2"/>
  <c r="DO64" i="2"/>
  <c r="DO65" i="2"/>
  <c r="DO9" i="2"/>
  <c r="DP9" i="2" s="1"/>
  <c r="DO8" i="2"/>
  <c r="DO7" i="2"/>
  <c r="DO6" i="2"/>
  <c r="DG10" i="2"/>
  <c r="DG11" i="2"/>
  <c r="DG12" i="2"/>
  <c r="DH12" i="2" s="1"/>
  <c r="DG13" i="2"/>
  <c r="DG14" i="2"/>
  <c r="DG15" i="2"/>
  <c r="DG16" i="2"/>
  <c r="DG17" i="2"/>
  <c r="DG18" i="2"/>
  <c r="DG19" i="2"/>
  <c r="DG20" i="2"/>
  <c r="DG21" i="2"/>
  <c r="DG22" i="2"/>
  <c r="DG23" i="2"/>
  <c r="DG24" i="2"/>
  <c r="DG25" i="2"/>
  <c r="DG26" i="2"/>
  <c r="DG27" i="2"/>
  <c r="DG28" i="2"/>
  <c r="DH28" i="2" s="1"/>
  <c r="DG29" i="2"/>
  <c r="DG30" i="2"/>
  <c r="DG31" i="2"/>
  <c r="DG32" i="2"/>
  <c r="DG33" i="2"/>
  <c r="DG34" i="2"/>
  <c r="DG35" i="2"/>
  <c r="DG36" i="2"/>
  <c r="DG37" i="2"/>
  <c r="DG38" i="2"/>
  <c r="DG39" i="2"/>
  <c r="DG40" i="2"/>
  <c r="DG41" i="2"/>
  <c r="DG42" i="2"/>
  <c r="DG43" i="2"/>
  <c r="DG44" i="2"/>
  <c r="DH44" i="2" s="1"/>
  <c r="DG45" i="2"/>
  <c r="DG46" i="2"/>
  <c r="DG47" i="2"/>
  <c r="DG48" i="2"/>
  <c r="DG49" i="2"/>
  <c r="DG50" i="2"/>
  <c r="DG51" i="2"/>
  <c r="DG52" i="2"/>
  <c r="DG53" i="2"/>
  <c r="DG54" i="2"/>
  <c r="DG55" i="2"/>
  <c r="DG56" i="2"/>
  <c r="DG57" i="2"/>
  <c r="DG58" i="2"/>
  <c r="DG59" i="2"/>
  <c r="DG60" i="2"/>
  <c r="DH60" i="2" s="1"/>
  <c r="DG61" i="2"/>
  <c r="DG62" i="2"/>
  <c r="DG63" i="2"/>
  <c r="DG64" i="2"/>
  <c r="DG65" i="2"/>
  <c r="DG66" i="2"/>
  <c r="DG67" i="2"/>
  <c r="DG68" i="2"/>
  <c r="DJ68" i="2" s="1"/>
  <c r="DG9" i="2"/>
  <c r="DG8" i="2"/>
  <c r="DG7" i="2"/>
  <c r="DG6" i="2"/>
  <c r="DJ6" i="2" s="1"/>
  <c r="CY11" i="2"/>
  <c r="CY12" i="2"/>
  <c r="CY13" i="2"/>
  <c r="CZ13" i="2" s="1"/>
  <c r="CY14" i="2"/>
  <c r="CY15" i="2"/>
  <c r="CY16" i="2"/>
  <c r="CY17" i="2"/>
  <c r="CY18" i="2"/>
  <c r="CY19" i="2"/>
  <c r="CY20" i="2"/>
  <c r="CY21" i="2"/>
  <c r="CY22" i="2"/>
  <c r="CY23" i="2"/>
  <c r="CY24" i="2"/>
  <c r="CY25" i="2"/>
  <c r="CY26" i="2"/>
  <c r="CY27" i="2"/>
  <c r="CY28" i="2"/>
  <c r="CY29" i="2"/>
  <c r="CZ29" i="2" s="1"/>
  <c r="CY30" i="2"/>
  <c r="CY31" i="2"/>
  <c r="CY32" i="2"/>
  <c r="CY33" i="2"/>
  <c r="CY34" i="2"/>
  <c r="CY35" i="2"/>
  <c r="CY36" i="2"/>
  <c r="CY37" i="2"/>
  <c r="CY38" i="2"/>
  <c r="CY39" i="2"/>
  <c r="CY40" i="2"/>
  <c r="CY41" i="2"/>
  <c r="CY42" i="2"/>
  <c r="CY43" i="2"/>
  <c r="CY44" i="2"/>
  <c r="CY45" i="2"/>
  <c r="CZ45" i="2" s="1"/>
  <c r="CY46" i="2"/>
  <c r="CY47" i="2"/>
  <c r="CY48" i="2"/>
  <c r="CY49" i="2"/>
  <c r="CY50" i="2"/>
  <c r="CY51" i="2"/>
  <c r="CY52" i="2"/>
  <c r="CY53" i="2"/>
  <c r="CY54" i="2"/>
  <c r="CY55" i="2"/>
  <c r="CY56" i="2"/>
  <c r="CY57" i="2"/>
  <c r="CY58" i="2"/>
  <c r="CY59" i="2"/>
  <c r="CY60" i="2"/>
  <c r="CY61" i="2"/>
  <c r="CZ61" i="2" s="1"/>
  <c r="CY62" i="2"/>
  <c r="CY63" i="2"/>
  <c r="CY64" i="2"/>
  <c r="CY65" i="2"/>
  <c r="CY66" i="2"/>
  <c r="CY67" i="2"/>
  <c r="CY68" i="2"/>
  <c r="CY69" i="2"/>
  <c r="CY70" i="2"/>
  <c r="DB70" i="2" s="1"/>
  <c r="CY10" i="2"/>
  <c r="CY9" i="2"/>
  <c r="CY8" i="2"/>
  <c r="CY7" i="2"/>
  <c r="CY6" i="2"/>
  <c r="DB6" i="2" s="1"/>
  <c r="CQ10" i="2"/>
  <c r="CQ11" i="2"/>
  <c r="CR11" i="2" s="1"/>
  <c r="CQ12" i="2"/>
  <c r="CQ13" i="2"/>
  <c r="CQ14" i="2"/>
  <c r="CQ15" i="2"/>
  <c r="CQ16" i="2"/>
  <c r="CQ17" i="2"/>
  <c r="CQ18" i="2"/>
  <c r="CQ19" i="2"/>
  <c r="CQ20" i="2"/>
  <c r="CQ21" i="2"/>
  <c r="CQ22" i="2"/>
  <c r="CR22" i="2" s="1"/>
  <c r="CQ23" i="2"/>
  <c r="CQ24" i="2"/>
  <c r="CQ25" i="2"/>
  <c r="CQ26" i="2"/>
  <c r="CQ27" i="2"/>
  <c r="CQ28" i="2"/>
  <c r="CQ29" i="2"/>
  <c r="CQ30" i="2"/>
  <c r="CQ31" i="2"/>
  <c r="CQ32" i="2"/>
  <c r="CR32" i="2" s="1"/>
  <c r="CQ33" i="2"/>
  <c r="CQ34" i="2"/>
  <c r="CQ35" i="2"/>
  <c r="CQ36" i="2"/>
  <c r="CQ37" i="2"/>
  <c r="CQ38" i="2"/>
  <c r="CQ39" i="2"/>
  <c r="CQ40" i="2"/>
  <c r="CQ41" i="2"/>
  <c r="CQ42" i="2"/>
  <c r="CQ43" i="2"/>
  <c r="CR43" i="2" s="1"/>
  <c r="CQ44" i="2"/>
  <c r="CQ45" i="2"/>
  <c r="CQ46" i="2"/>
  <c r="CQ47" i="2"/>
  <c r="CQ48" i="2"/>
  <c r="CQ49" i="2"/>
  <c r="CQ50" i="2"/>
  <c r="CQ51" i="2"/>
  <c r="CQ52" i="2"/>
  <c r="CQ53" i="2"/>
  <c r="CQ54" i="2"/>
  <c r="CR54" i="2" s="1"/>
  <c r="CQ55" i="2"/>
  <c r="CQ56" i="2"/>
  <c r="CQ57" i="2"/>
  <c r="CQ58" i="2"/>
  <c r="CQ59" i="2"/>
  <c r="CQ60" i="2"/>
  <c r="CQ61" i="2"/>
  <c r="CQ62" i="2"/>
  <c r="CQ63" i="2"/>
  <c r="CQ64" i="2"/>
  <c r="CR64" i="2" s="1"/>
  <c r="CQ65" i="2"/>
  <c r="CQ66" i="2"/>
  <c r="CQ67" i="2"/>
  <c r="CQ68" i="2"/>
  <c r="CQ69" i="2"/>
  <c r="CQ70" i="2"/>
  <c r="CQ71" i="2"/>
  <c r="CT71" i="2" s="1"/>
  <c r="CQ9" i="2"/>
  <c r="CQ8" i="2"/>
  <c r="CQ7" i="2"/>
  <c r="CQ6" i="2"/>
  <c r="CT6" i="2" s="1"/>
  <c r="CI10" i="2"/>
  <c r="CI11" i="2"/>
  <c r="CI12" i="2"/>
  <c r="CI13" i="2"/>
  <c r="CI14" i="2"/>
  <c r="CI15" i="2"/>
  <c r="CI16" i="2"/>
  <c r="CI17" i="2"/>
  <c r="CI18" i="2"/>
  <c r="CI19" i="2"/>
  <c r="CI20" i="2"/>
  <c r="CJ20" i="2" s="1"/>
  <c r="CI21" i="2"/>
  <c r="CI22" i="2"/>
  <c r="CI23" i="2"/>
  <c r="CI24" i="2"/>
  <c r="CI25" i="2"/>
  <c r="CI26" i="2"/>
  <c r="CI27" i="2"/>
  <c r="CI28" i="2"/>
  <c r="CI29" i="2"/>
  <c r="CI30" i="2"/>
  <c r="CJ30" i="2" s="1"/>
  <c r="CI31" i="2"/>
  <c r="CI32" i="2"/>
  <c r="CI33" i="2"/>
  <c r="CI34" i="2"/>
  <c r="CI35" i="2"/>
  <c r="CI36" i="2"/>
  <c r="CI37" i="2"/>
  <c r="CI38" i="2"/>
  <c r="CI39" i="2"/>
  <c r="CI40" i="2"/>
  <c r="CI41" i="2"/>
  <c r="CJ41" i="2" s="1"/>
  <c r="CI42" i="2"/>
  <c r="CI43" i="2"/>
  <c r="CI44" i="2"/>
  <c r="CI45" i="2"/>
  <c r="CI46" i="2"/>
  <c r="CI47" i="2"/>
  <c r="CI48" i="2"/>
  <c r="CI49" i="2"/>
  <c r="CI50" i="2"/>
  <c r="CI51" i="2"/>
  <c r="CI52" i="2"/>
  <c r="CJ52" i="2" s="1"/>
  <c r="CI53" i="2"/>
  <c r="CI54" i="2"/>
  <c r="CI55" i="2"/>
  <c r="CI56" i="2"/>
  <c r="CI57" i="2"/>
  <c r="CI58" i="2"/>
  <c r="CI59" i="2"/>
  <c r="CI60" i="2"/>
  <c r="CI61" i="2"/>
  <c r="CI62" i="2"/>
  <c r="CJ62" i="2" s="1"/>
  <c r="CI63" i="2"/>
  <c r="CI64" i="2"/>
  <c r="CI65" i="2"/>
  <c r="CI66" i="2"/>
  <c r="CI67" i="2"/>
  <c r="CI68" i="2"/>
  <c r="CI69" i="2"/>
  <c r="CI70" i="2"/>
  <c r="CL70" i="2" s="1"/>
  <c r="CI9" i="2"/>
  <c r="CJ9" i="2" s="1"/>
  <c r="CI8" i="2"/>
  <c r="CI7" i="2"/>
  <c r="CI6" i="2"/>
  <c r="CL6" i="2" s="1"/>
  <c r="CA10" i="2"/>
  <c r="CA11" i="2"/>
  <c r="CA12" i="2"/>
  <c r="CA13" i="2"/>
  <c r="CA14" i="2"/>
  <c r="CA15" i="2"/>
  <c r="CA16" i="2"/>
  <c r="CA17" i="2"/>
  <c r="CA18" i="2"/>
  <c r="CA19" i="2"/>
  <c r="CA20" i="2"/>
  <c r="CB20" i="2" s="1"/>
  <c r="CA21" i="2"/>
  <c r="CA22" i="2"/>
  <c r="CA23" i="2"/>
  <c r="CA24" i="2"/>
  <c r="CA25" i="2"/>
  <c r="CA26" i="2"/>
  <c r="CA27" i="2"/>
  <c r="CA28" i="2"/>
  <c r="CA29" i="2"/>
  <c r="CA30" i="2"/>
  <c r="CB30" i="2" s="1"/>
  <c r="CA31" i="2"/>
  <c r="CA32" i="2"/>
  <c r="CA33" i="2"/>
  <c r="CA34" i="2"/>
  <c r="CA35" i="2"/>
  <c r="CA36" i="2"/>
  <c r="CA37" i="2"/>
  <c r="CA38" i="2"/>
  <c r="CA39" i="2"/>
  <c r="CA40" i="2"/>
  <c r="CA41" i="2"/>
  <c r="CB41" i="2" s="1"/>
  <c r="CA42" i="2"/>
  <c r="CA43" i="2"/>
  <c r="CA44" i="2"/>
  <c r="CA45" i="2"/>
  <c r="CA46" i="2"/>
  <c r="CA47" i="2"/>
  <c r="CA48" i="2"/>
  <c r="CA49" i="2"/>
  <c r="CA50" i="2"/>
  <c r="CA51" i="2"/>
  <c r="CA52" i="2"/>
  <c r="CB52" i="2" s="1"/>
  <c r="CA53" i="2"/>
  <c r="CA54" i="2"/>
  <c r="CA55" i="2"/>
  <c r="CA56" i="2"/>
  <c r="CA57" i="2"/>
  <c r="CA58" i="2"/>
  <c r="CA59" i="2"/>
  <c r="CA60" i="2"/>
  <c r="CA61" i="2"/>
  <c r="CA62" i="2"/>
  <c r="CB62" i="2" s="1"/>
  <c r="CA63" i="2"/>
  <c r="CA64" i="2"/>
  <c r="CA65" i="2"/>
  <c r="CA66" i="2"/>
  <c r="CA67" i="2"/>
  <c r="CA68" i="2"/>
  <c r="CD68" i="2" s="1"/>
  <c r="CA69" i="2"/>
  <c r="CD69" i="2" s="1"/>
  <c r="CA9" i="2"/>
  <c r="CB9" i="2" s="1"/>
  <c r="CA8" i="2"/>
  <c r="CA7" i="2"/>
  <c r="CA6" i="2"/>
  <c r="CD6" i="2" s="1"/>
  <c r="BS7" i="2"/>
  <c r="BS12" i="2"/>
  <c r="BS13" i="2"/>
  <c r="BS14" i="2"/>
  <c r="BS15" i="2"/>
  <c r="BS16" i="2"/>
  <c r="BS17" i="2"/>
  <c r="BS18" i="2"/>
  <c r="BS19" i="2"/>
  <c r="BT19" i="2" s="1"/>
  <c r="BS20" i="2"/>
  <c r="BS21" i="2"/>
  <c r="BS22" i="2"/>
  <c r="BS23" i="2"/>
  <c r="BS24" i="2"/>
  <c r="BS25" i="2"/>
  <c r="BS26" i="2"/>
  <c r="BS27" i="2"/>
  <c r="BS28" i="2"/>
  <c r="BS29" i="2"/>
  <c r="BT29" i="2" s="1"/>
  <c r="BS30" i="2"/>
  <c r="BS31" i="2"/>
  <c r="BS32" i="2"/>
  <c r="BS33" i="2"/>
  <c r="BS34" i="2"/>
  <c r="BS35" i="2"/>
  <c r="BS36" i="2"/>
  <c r="BS37" i="2"/>
  <c r="BS38" i="2"/>
  <c r="BS39" i="2"/>
  <c r="BS40" i="2"/>
  <c r="BT40" i="2" s="1"/>
  <c r="BS41" i="2"/>
  <c r="BS42" i="2"/>
  <c r="BS43" i="2"/>
  <c r="BS44" i="2"/>
  <c r="BS45" i="2"/>
  <c r="BS46" i="2"/>
  <c r="BS47" i="2"/>
  <c r="BS48" i="2"/>
  <c r="BS49" i="2"/>
  <c r="BS50" i="2"/>
  <c r="BS51" i="2"/>
  <c r="BT51" i="2" s="1"/>
  <c r="BS52" i="2"/>
  <c r="BS53" i="2"/>
  <c r="BS54" i="2"/>
  <c r="BS55" i="2"/>
  <c r="BS56" i="2"/>
  <c r="BS57" i="2"/>
  <c r="BS58" i="2"/>
  <c r="BS59" i="2"/>
  <c r="BS60" i="2"/>
  <c r="BS61" i="2"/>
  <c r="BT61" i="2" s="1"/>
  <c r="BS62" i="2"/>
  <c r="BS63" i="2"/>
  <c r="BS64" i="2"/>
  <c r="BS65" i="2"/>
  <c r="BS66" i="2"/>
  <c r="BV66" i="2" s="1"/>
  <c r="BS11" i="2"/>
  <c r="BS10" i="2"/>
  <c r="BS9" i="2"/>
  <c r="BS8" i="2"/>
  <c r="BT8" i="2" s="1"/>
  <c r="BS6" i="2"/>
  <c r="BV6" i="2" s="1"/>
  <c r="BK11" i="2"/>
  <c r="BK12" i="2"/>
  <c r="BK13" i="2"/>
  <c r="BK14" i="2"/>
  <c r="BK15" i="2"/>
  <c r="BK16" i="2"/>
  <c r="BK17" i="2"/>
  <c r="BL17" i="2" s="1"/>
  <c r="BK18" i="2"/>
  <c r="BK19" i="2"/>
  <c r="BK20" i="2"/>
  <c r="BK21" i="2"/>
  <c r="BK22" i="2"/>
  <c r="BK23" i="2"/>
  <c r="BK24" i="2"/>
  <c r="BK25" i="2"/>
  <c r="BL25" i="2" s="1"/>
  <c r="BK26" i="2"/>
  <c r="BK27" i="2"/>
  <c r="BK28" i="2"/>
  <c r="BK29" i="2"/>
  <c r="BK30" i="2"/>
  <c r="BK31" i="2"/>
  <c r="BK32" i="2"/>
  <c r="BK33" i="2"/>
  <c r="BL33" i="2" s="1"/>
  <c r="BK34" i="2"/>
  <c r="BK35" i="2"/>
  <c r="BK36" i="2"/>
  <c r="BK37" i="2"/>
  <c r="BK38" i="2"/>
  <c r="BK39" i="2"/>
  <c r="BK40" i="2"/>
  <c r="BK41" i="2"/>
  <c r="BL41" i="2" s="1"/>
  <c r="BK42" i="2"/>
  <c r="BK43" i="2"/>
  <c r="BK44" i="2"/>
  <c r="BK45" i="2"/>
  <c r="BK46" i="2"/>
  <c r="BK47" i="2"/>
  <c r="BK48" i="2"/>
  <c r="BK49" i="2"/>
  <c r="BL49" i="2" s="1"/>
  <c r="BK50" i="2"/>
  <c r="BK51" i="2"/>
  <c r="BK52" i="2"/>
  <c r="BK53" i="2"/>
  <c r="BK54" i="2"/>
  <c r="BK55" i="2"/>
  <c r="BK56" i="2"/>
  <c r="BK57" i="2"/>
  <c r="BL57" i="2" s="1"/>
  <c r="BK58" i="2"/>
  <c r="BK59" i="2"/>
  <c r="BK60" i="2"/>
  <c r="BK61" i="2"/>
  <c r="BK62" i="2"/>
  <c r="BN62" i="2" s="1"/>
  <c r="BK63" i="2"/>
  <c r="BN63" i="2" s="1"/>
  <c r="BK10" i="2"/>
  <c r="BK9" i="2"/>
  <c r="BL9" i="2" s="1"/>
  <c r="BK8" i="2"/>
  <c r="BK7" i="2"/>
  <c r="BC9" i="2"/>
  <c r="BC10" i="2"/>
  <c r="BC11" i="2"/>
  <c r="BC12" i="2"/>
  <c r="BC13" i="2"/>
  <c r="BC14" i="2"/>
  <c r="BC15" i="2"/>
  <c r="BD15" i="2" s="1"/>
  <c r="BC16" i="2"/>
  <c r="BC17" i="2"/>
  <c r="BC18" i="2"/>
  <c r="BC19" i="2"/>
  <c r="BC20" i="2"/>
  <c r="BC21" i="2"/>
  <c r="BC22" i="2"/>
  <c r="BC23" i="2"/>
  <c r="BD23" i="2" s="1"/>
  <c r="BC24" i="2"/>
  <c r="BC25" i="2"/>
  <c r="BC26" i="2"/>
  <c r="BC27" i="2"/>
  <c r="BC28" i="2"/>
  <c r="BC29" i="2"/>
  <c r="BC30" i="2"/>
  <c r="BC31" i="2"/>
  <c r="BD31" i="2" s="1"/>
  <c r="BC32" i="2"/>
  <c r="BC33" i="2"/>
  <c r="BC34" i="2"/>
  <c r="BC35" i="2"/>
  <c r="BC36" i="2"/>
  <c r="BC37" i="2"/>
  <c r="BC38" i="2"/>
  <c r="BC39" i="2"/>
  <c r="BD39" i="2" s="1"/>
  <c r="BC40" i="2"/>
  <c r="BC41" i="2"/>
  <c r="BC42" i="2"/>
  <c r="BC43" i="2"/>
  <c r="BC44" i="2"/>
  <c r="BC45" i="2"/>
  <c r="BC46" i="2"/>
  <c r="BC47" i="2"/>
  <c r="BD47" i="2" s="1"/>
  <c r="BC48" i="2"/>
  <c r="BC49" i="2"/>
  <c r="BC50" i="2"/>
  <c r="BC51" i="2"/>
  <c r="BC52" i="2"/>
  <c r="BC53" i="2"/>
  <c r="BC54" i="2"/>
  <c r="BC55" i="2"/>
  <c r="BD55" i="2" s="1"/>
  <c r="BC56" i="2"/>
  <c r="BC57" i="2"/>
  <c r="BC58" i="2"/>
  <c r="BC59" i="2"/>
  <c r="BF59" i="2" s="1"/>
  <c r="BC60" i="2"/>
  <c r="BF60" i="2" s="1"/>
  <c r="BC8" i="2"/>
  <c r="BC7" i="2"/>
  <c r="BD7" i="2" s="1"/>
  <c r="BC6" i="2"/>
  <c r="BF6" i="2" s="1"/>
  <c r="AU9" i="2"/>
  <c r="AU10" i="2"/>
  <c r="AU11" i="2"/>
  <c r="AU12" i="2"/>
  <c r="AU13" i="2"/>
  <c r="AU14" i="2"/>
  <c r="AU15" i="2"/>
  <c r="AU16" i="2"/>
  <c r="AV16" i="2" s="1"/>
  <c r="AU17" i="2"/>
  <c r="AU18" i="2"/>
  <c r="AU19" i="2"/>
  <c r="AU20" i="2"/>
  <c r="AU21" i="2"/>
  <c r="AU22" i="2"/>
  <c r="AU23" i="2"/>
  <c r="AU24" i="2"/>
  <c r="AV24" i="2" s="1"/>
  <c r="AU25" i="2"/>
  <c r="AU26" i="2"/>
  <c r="AU27" i="2"/>
  <c r="AU28" i="2"/>
  <c r="AU29" i="2"/>
  <c r="AU30" i="2"/>
  <c r="AU31" i="2"/>
  <c r="AU32" i="2"/>
  <c r="AV32" i="2" s="1"/>
  <c r="AU33" i="2"/>
  <c r="AU34" i="2"/>
  <c r="AU35" i="2"/>
  <c r="AU36" i="2"/>
  <c r="AU37" i="2"/>
  <c r="AU38" i="2"/>
  <c r="AU39" i="2"/>
  <c r="AU40" i="2"/>
  <c r="AV40" i="2" s="1"/>
  <c r="AU41" i="2"/>
  <c r="AU42" i="2"/>
  <c r="AU43" i="2"/>
  <c r="AU44" i="2"/>
  <c r="AU45" i="2"/>
  <c r="AU46" i="2"/>
  <c r="AU47" i="2"/>
  <c r="AU48" i="2"/>
  <c r="AV48" i="2" s="1"/>
  <c r="AU49" i="2"/>
  <c r="AU50" i="2"/>
  <c r="AU51" i="2"/>
  <c r="AU52" i="2"/>
  <c r="AU53" i="2"/>
  <c r="AU54" i="2"/>
  <c r="AU55" i="2"/>
  <c r="AX55" i="2" s="1"/>
  <c r="AU56" i="2"/>
  <c r="AX56" i="2" s="1"/>
  <c r="AU7" i="2"/>
  <c r="AU8" i="2"/>
  <c r="AV8" i="2" s="1"/>
  <c r="AU6" i="2"/>
  <c r="AX6" i="2" s="1"/>
  <c r="AM10" i="2"/>
  <c r="AM11" i="2"/>
  <c r="AM12" i="2"/>
  <c r="AM13" i="2"/>
  <c r="AN13" i="2" s="1"/>
  <c r="AM14" i="2"/>
  <c r="AM15" i="2"/>
  <c r="AM16" i="2"/>
  <c r="AM17" i="2"/>
  <c r="AM18" i="2"/>
  <c r="AM19" i="2"/>
  <c r="AM20" i="2"/>
  <c r="AM21" i="2"/>
  <c r="AN21" i="2" s="1"/>
  <c r="AM22" i="2"/>
  <c r="AM23" i="2"/>
  <c r="AM24" i="2"/>
  <c r="AM25" i="2"/>
  <c r="AM26" i="2"/>
  <c r="AM27" i="2"/>
  <c r="AM28" i="2"/>
  <c r="AM29" i="2"/>
  <c r="AN29" i="2" s="1"/>
  <c r="AM30" i="2"/>
  <c r="AM31" i="2"/>
  <c r="AM32" i="2"/>
  <c r="AM33" i="2"/>
  <c r="AM34" i="2"/>
  <c r="AM35" i="2"/>
  <c r="AM36" i="2"/>
  <c r="AM37" i="2"/>
  <c r="AN37" i="2" s="1"/>
  <c r="AM38" i="2"/>
  <c r="AM39" i="2"/>
  <c r="AM40" i="2"/>
  <c r="AM41" i="2"/>
  <c r="AM42" i="2"/>
  <c r="AM43" i="2"/>
  <c r="AM44" i="2"/>
  <c r="AM45" i="2"/>
  <c r="AN45" i="2" s="1"/>
  <c r="AM46" i="2"/>
  <c r="AM47" i="2"/>
  <c r="AM48" i="2"/>
  <c r="AM49" i="2"/>
  <c r="AM50" i="2"/>
  <c r="AM51" i="2"/>
  <c r="AM52" i="2"/>
  <c r="AM9" i="2"/>
  <c r="AM8" i="2"/>
  <c r="AM7" i="2"/>
  <c r="AM6" i="2"/>
  <c r="AE10" i="2"/>
  <c r="AE11" i="2"/>
  <c r="AE12" i="2"/>
  <c r="AE13" i="2"/>
  <c r="AE14" i="2"/>
  <c r="AF14" i="2" s="1"/>
  <c r="AE15" i="2"/>
  <c r="AE16" i="2"/>
  <c r="AE17" i="2"/>
  <c r="AE18" i="2"/>
  <c r="AE19" i="2"/>
  <c r="AE20" i="2"/>
  <c r="AE21" i="2"/>
  <c r="AE22" i="2"/>
  <c r="AF22" i="2" s="1"/>
  <c r="AE23" i="2"/>
  <c r="AE24" i="2"/>
  <c r="AE25" i="2"/>
  <c r="AE26" i="2"/>
  <c r="AE27" i="2"/>
  <c r="AE28" i="2"/>
  <c r="AE29" i="2"/>
  <c r="AE30" i="2"/>
  <c r="AF30" i="2" s="1"/>
  <c r="AE31" i="2"/>
  <c r="AE32" i="2"/>
  <c r="AE33" i="2"/>
  <c r="AE34" i="2"/>
  <c r="AE35" i="2"/>
  <c r="AE36" i="2"/>
  <c r="AE37" i="2"/>
  <c r="AE38" i="2"/>
  <c r="AF38" i="2" s="1"/>
  <c r="AE39" i="2"/>
  <c r="AE40" i="2"/>
  <c r="AE41" i="2"/>
  <c r="AE42" i="2"/>
  <c r="AE43" i="2"/>
  <c r="AE44" i="2"/>
  <c r="AE45" i="2"/>
  <c r="AE46" i="2"/>
  <c r="AF46" i="2" s="1"/>
  <c r="AE47" i="2"/>
  <c r="AE48" i="2"/>
  <c r="AH48" i="2" s="1"/>
  <c r="AE49" i="2"/>
  <c r="AH49" i="2" s="1"/>
  <c r="AE9" i="2"/>
  <c r="AE8" i="2"/>
  <c r="AE7" i="2"/>
  <c r="AE6" i="2"/>
  <c r="AH6" i="2" s="1"/>
  <c r="W10" i="2"/>
  <c r="W11" i="2"/>
  <c r="W12" i="2"/>
  <c r="W13" i="2"/>
  <c r="W14" i="2"/>
  <c r="W15" i="2"/>
  <c r="W16" i="2"/>
  <c r="W17" i="2"/>
  <c r="X17" i="2" s="1"/>
  <c r="W18" i="2"/>
  <c r="W19" i="2"/>
  <c r="W20" i="2"/>
  <c r="W21" i="2"/>
  <c r="W22" i="2"/>
  <c r="W23" i="2"/>
  <c r="W24" i="2"/>
  <c r="W25" i="2"/>
  <c r="X25" i="2" s="1"/>
  <c r="W26" i="2"/>
  <c r="W27" i="2"/>
  <c r="W28" i="2"/>
  <c r="W29" i="2"/>
  <c r="X29" i="2" s="1"/>
  <c r="W30" i="2"/>
  <c r="W31" i="2"/>
  <c r="W32" i="2"/>
  <c r="X32" i="2" s="1"/>
  <c r="W33" i="2"/>
  <c r="W34" i="2"/>
  <c r="W35" i="2"/>
  <c r="W36" i="2"/>
  <c r="X36" i="2" s="1"/>
  <c r="W37" i="2"/>
  <c r="X37" i="2" s="1"/>
  <c r="W38" i="2"/>
  <c r="W39" i="2"/>
  <c r="W40" i="2"/>
  <c r="X40" i="2" s="1"/>
  <c r="W41" i="2"/>
  <c r="X41" i="2" s="1"/>
  <c r="W42" i="2"/>
  <c r="W43" i="2"/>
  <c r="W44" i="2"/>
  <c r="W45" i="2"/>
  <c r="Z45" i="2" s="1"/>
  <c r="W46" i="2"/>
  <c r="Z46" i="2" s="1"/>
  <c r="W9" i="2"/>
  <c r="W8" i="2"/>
  <c r="W7" i="2"/>
  <c r="W6" i="2"/>
  <c r="O9" i="2"/>
  <c r="O10" i="2"/>
  <c r="O11" i="2"/>
  <c r="P11" i="2" s="1"/>
  <c r="O12" i="2"/>
  <c r="P12" i="2" s="1"/>
  <c r="O13" i="2"/>
  <c r="O14" i="2"/>
  <c r="O15" i="2"/>
  <c r="O16" i="2"/>
  <c r="P16" i="2" s="1"/>
  <c r="O17" i="2"/>
  <c r="O18" i="2"/>
  <c r="O19" i="2"/>
  <c r="P19" i="2" s="1"/>
  <c r="O20" i="2"/>
  <c r="O21" i="2"/>
  <c r="O22" i="2"/>
  <c r="O23" i="2"/>
  <c r="P23" i="2" s="1"/>
  <c r="O24" i="2"/>
  <c r="P24" i="2" s="1"/>
  <c r="O25" i="2"/>
  <c r="O26" i="2"/>
  <c r="O27" i="2"/>
  <c r="P27" i="2" s="1"/>
  <c r="O28" i="2"/>
  <c r="P28" i="2" s="1"/>
  <c r="O29" i="2"/>
  <c r="O30" i="2"/>
  <c r="O31" i="2"/>
  <c r="O32" i="2"/>
  <c r="P32" i="2" s="1"/>
  <c r="O33" i="2"/>
  <c r="O34" i="2"/>
  <c r="O35" i="2"/>
  <c r="P35" i="2" s="1"/>
  <c r="O36" i="2"/>
  <c r="O37" i="2"/>
  <c r="O38" i="2"/>
  <c r="O39" i="2"/>
  <c r="P39" i="2" s="1"/>
  <c r="O40" i="2"/>
  <c r="P40" i="2" s="1"/>
  <c r="O41" i="2"/>
  <c r="O42" i="2"/>
  <c r="R42" i="2" s="1"/>
  <c r="O43" i="2"/>
  <c r="R43" i="2" s="1"/>
  <c r="O8" i="2"/>
  <c r="P8" i="2" s="1"/>
  <c r="O6" i="2"/>
  <c r="R6" i="2" s="1"/>
  <c r="O7" i="2"/>
  <c r="P7" i="2" s="1"/>
  <c r="G7" i="2"/>
  <c r="H7" i="2" s="1"/>
  <c r="G8" i="2"/>
  <c r="G6" i="2"/>
  <c r="J6" i="2" s="1"/>
  <c r="K6" i="2" s="1"/>
  <c r="L6" i="2" s="1"/>
  <c r="Q35" i="2" l="1"/>
  <c r="R35" i="2" s="1"/>
  <c r="S35" i="2" s="1"/>
  <c r="T35" i="2" s="1"/>
  <c r="Q23" i="2"/>
  <c r="R23" i="2" s="1"/>
  <c r="S23" i="2" s="1"/>
  <c r="T23" i="2" s="1"/>
  <c r="Q11" i="2"/>
  <c r="R11" i="2" s="1"/>
  <c r="S11" i="2" s="1"/>
  <c r="T11" i="2" s="1"/>
  <c r="Y37" i="2"/>
  <c r="Z37" i="2" s="1"/>
  <c r="AA37" i="2" s="1"/>
  <c r="AB37" i="2" s="1"/>
  <c r="Y25" i="2"/>
  <c r="Z25" i="2" s="1"/>
  <c r="AA25" i="2" s="1"/>
  <c r="AB25" i="2" s="1"/>
  <c r="AW8" i="2"/>
  <c r="AX8" i="2" s="1"/>
  <c r="AY8" i="2" s="1"/>
  <c r="AZ8" i="2" s="1"/>
  <c r="BU29" i="2"/>
  <c r="BV29" i="2" s="1"/>
  <c r="BW29" i="2" s="1"/>
  <c r="BX29" i="2" s="1"/>
  <c r="CK41" i="2"/>
  <c r="CL41" i="2" s="1"/>
  <c r="CM41" i="2" s="1"/>
  <c r="CN41" i="2" s="1"/>
  <c r="CS43" i="2"/>
  <c r="CT43" i="2" s="1"/>
  <c r="CU43" i="2" s="1"/>
  <c r="CV43" i="2" s="1"/>
  <c r="DA61" i="2"/>
  <c r="DB61" i="2" s="1"/>
  <c r="DC61" i="2" s="1"/>
  <c r="DD61" i="2" s="1"/>
  <c r="DA29" i="2"/>
  <c r="DB29" i="2" s="1"/>
  <c r="DC29" i="2" s="1"/>
  <c r="DD29" i="2" s="1"/>
  <c r="I35" i="2"/>
  <c r="J35" i="2" s="1"/>
  <c r="K35" i="2" s="1"/>
  <c r="L35" i="2" s="1"/>
  <c r="I23" i="2"/>
  <c r="J23" i="2" s="1"/>
  <c r="K23" i="2" s="1"/>
  <c r="L23" i="2" s="1"/>
  <c r="I15" i="2"/>
  <c r="J15" i="2" s="1"/>
  <c r="K15" i="2" s="1"/>
  <c r="L15" i="2" s="1"/>
  <c r="Q7" i="2"/>
  <c r="R7" i="2" s="1"/>
  <c r="S7" i="2" s="1"/>
  <c r="T7" i="2" s="1"/>
  <c r="Y36" i="2"/>
  <c r="Z36" i="2" s="1"/>
  <c r="AA36" i="2" s="1"/>
  <c r="AB36" i="2" s="1"/>
  <c r="CK52" i="2"/>
  <c r="CL52" i="2" s="1"/>
  <c r="CM52" i="2" s="1"/>
  <c r="CN52" i="2" s="1"/>
  <c r="CS54" i="2"/>
  <c r="CT54" i="2" s="1"/>
  <c r="CU54" i="2" s="1"/>
  <c r="CV54" i="2" s="1"/>
  <c r="DQ9" i="2"/>
  <c r="DR9" i="2" s="1"/>
  <c r="DS9" i="2" s="1"/>
  <c r="DT9" i="2" s="1"/>
  <c r="DQ62" i="2"/>
  <c r="DR62" i="2" s="1"/>
  <c r="DS62" i="2" s="1"/>
  <c r="DT62" i="2" s="1"/>
  <c r="DQ54" i="2"/>
  <c r="DR54" i="2" s="1"/>
  <c r="DS54" i="2" s="1"/>
  <c r="DT54" i="2" s="1"/>
  <c r="DQ46" i="2"/>
  <c r="DR46" i="2" s="1"/>
  <c r="DS46" i="2" s="1"/>
  <c r="DT46" i="2" s="1"/>
  <c r="DQ38" i="2"/>
  <c r="DR38" i="2" s="1"/>
  <c r="DS38" i="2" s="1"/>
  <c r="DT38" i="2" s="1"/>
  <c r="DQ30" i="2"/>
  <c r="DR30" i="2" s="1"/>
  <c r="DS30" i="2" s="1"/>
  <c r="DT30" i="2" s="1"/>
  <c r="DQ22" i="2"/>
  <c r="DR22" i="2" s="1"/>
  <c r="DS22" i="2" s="1"/>
  <c r="DT22" i="2" s="1"/>
  <c r="DQ14" i="2"/>
  <c r="DR14" i="2" s="1"/>
  <c r="DS14" i="2" s="1"/>
  <c r="DT14" i="2" s="1"/>
  <c r="EO46" i="2"/>
  <c r="EP46" i="2" s="1"/>
  <c r="EQ46" i="2" s="1"/>
  <c r="ER46" i="2" s="1"/>
  <c r="FE7" i="2"/>
  <c r="FF7" i="2" s="1"/>
  <c r="FG7" i="2" s="1"/>
  <c r="FH7" i="2" s="1"/>
  <c r="GC23" i="2"/>
  <c r="GD23" i="2" s="1"/>
  <c r="GE23" i="2" s="1"/>
  <c r="GF23" i="2" s="1"/>
  <c r="GK26" i="2"/>
  <c r="GL26" i="2" s="1"/>
  <c r="GM26" i="2" s="1"/>
  <c r="GN26" i="2" s="1"/>
  <c r="GK10" i="2"/>
  <c r="GL10" i="2" s="1"/>
  <c r="GM10" i="2" s="1"/>
  <c r="GN10" i="2" s="1"/>
  <c r="I38" i="2"/>
  <c r="J38" i="2" s="1"/>
  <c r="K38" i="2" s="1"/>
  <c r="L38" i="2" s="1"/>
  <c r="I30" i="2"/>
  <c r="J30" i="2" s="1"/>
  <c r="K30" i="2" s="1"/>
  <c r="L30" i="2" s="1"/>
  <c r="I26" i="2"/>
  <c r="J26" i="2" s="1"/>
  <c r="K26" i="2" s="1"/>
  <c r="L26" i="2" s="1"/>
  <c r="I22" i="2"/>
  <c r="J22" i="2" s="1"/>
  <c r="K22" i="2" s="1"/>
  <c r="L22" i="2" s="1"/>
  <c r="I18" i="2"/>
  <c r="J18" i="2" s="1"/>
  <c r="K18" i="2" s="1"/>
  <c r="L18" i="2" s="1"/>
  <c r="I14" i="2"/>
  <c r="J14" i="2" s="1"/>
  <c r="AW48" i="2"/>
  <c r="AX48" i="2" s="1"/>
  <c r="AY48" i="2" s="1"/>
  <c r="AZ48" i="2" s="1"/>
  <c r="AW40" i="2"/>
  <c r="AX40" i="2" s="1"/>
  <c r="AY40" i="2" s="1"/>
  <c r="AZ40" i="2" s="1"/>
  <c r="AW32" i="2"/>
  <c r="AX32" i="2" s="1"/>
  <c r="AY32" i="2" s="1"/>
  <c r="AZ32" i="2" s="1"/>
  <c r="AW24" i="2"/>
  <c r="AX24" i="2" s="1"/>
  <c r="AY24" i="2" s="1"/>
  <c r="AZ24" i="2" s="1"/>
  <c r="AW16" i="2"/>
  <c r="AX16" i="2" s="1"/>
  <c r="AY16" i="2" s="1"/>
  <c r="AZ16" i="2" s="1"/>
  <c r="BE55" i="2"/>
  <c r="BF55" i="2" s="1"/>
  <c r="BG55" i="2" s="1"/>
  <c r="BH55" i="2" s="1"/>
  <c r="BE47" i="2"/>
  <c r="BF47" i="2" s="1"/>
  <c r="BG47" i="2" s="1"/>
  <c r="BH47" i="2" s="1"/>
  <c r="BE39" i="2"/>
  <c r="BF39" i="2" s="1"/>
  <c r="BG39" i="2" s="1"/>
  <c r="BH39" i="2" s="1"/>
  <c r="BE31" i="2"/>
  <c r="BF31" i="2" s="1"/>
  <c r="BG31" i="2" s="1"/>
  <c r="BH31" i="2" s="1"/>
  <c r="BE23" i="2"/>
  <c r="BF23" i="2" s="1"/>
  <c r="BG23" i="2" s="1"/>
  <c r="BH23" i="2" s="1"/>
  <c r="BE15" i="2"/>
  <c r="BF15" i="2" s="1"/>
  <c r="BG15" i="2" s="1"/>
  <c r="BH15" i="2" s="1"/>
  <c r="BU51" i="2"/>
  <c r="BV51" i="2" s="1"/>
  <c r="BU19" i="2"/>
  <c r="BV19" i="2" s="1"/>
  <c r="BW19" i="2" s="1"/>
  <c r="BX19" i="2" s="1"/>
  <c r="CC9" i="2"/>
  <c r="CD9" i="2" s="1"/>
  <c r="CE9" i="2" s="1"/>
  <c r="CF9" i="2" s="1"/>
  <c r="CC62" i="2"/>
  <c r="CD62" i="2" s="1"/>
  <c r="CE62" i="2" s="1"/>
  <c r="CF62" i="2" s="1"/>
  <c r="CC30" i="2"/>
  <c r="CD30" i="2" s="1"/>
  <c r="CE30" i="2" s="1"/>
  <c r="CF30" i="2" s="1"/>
  <c r="CK9" i="2"/>
  <c r="CL9" i="2" s="1"/>
  <c r="CM9" i="2" s="1"/>
  <c r="CN9" i="2" s="1"/>
  <c r="DQ61" i="2"/>
  <c r="DR61" i="2" s="1"/>
  <c r="DS61" i="2" s="1"/>
  <c r="DT61" i="2" s="1"/>
  <c r="DQ57" i="2"/>
  <c r="DR57" i="2" s="1"/>
  <c r="DS57" i="2" s="1"/>
  <c r="DT57" i="2" s="1"/>
  <c r="DQ53" i="2"/>
  <c r="DR53" i="2" s="1"/>
  <c r="DS53" i="2" s="1"/>
  <c r="DT53" i="2" s="1"/>
  <c r="DQ49" i="2"/>
  <c r="DR49" i="2" s="1"/>
  <c r="DS49" i="2" s="1"/>
  <c r="DT49" i="2" s="1"/>
  <c r="DQ45" i="2"/>
  <c r="DR45" i="2" s="1"/>
  <c r="DS45" i="2" s="1"/>
  <c r="DT45" i="2" s="1"/>
  <c r="DQ41" i="2"/>
  <c r="DR41" i="2" s="1"/>
  <c r="DS41" i="2" s="1"/>
  <c r="DT41" i="2" s="1"/>
  <c r="DQ37" i="2"/>
  <c r="DR37" i="2" s="1"/>
  <c r="DS37" i="2" s="1"/>
  <c r="DT37" i="2" s="1"/>
  <c r="DQ33" i="2"/>
  <c r="DR33" i="2" s="1"/>
  <c r="DS33" i="2" s="1"/>
  <c r="DT33" i="2" s="1"/>
  <c r="DQ29" i="2"/>
  <c r="DR29" i="2" s="1"/>
  <c r="DS29" i="2" s="1"/>
  <c r="DT29" i="2" s="1"/>
  <c r="DQ25" i="2"/>
  <c r="DR25" i="2" s="1"/>
  <c r="DS25" i="2" s="1"/>
  <c r="DT25" i="2" s="1"/>
  <c r="DQ21" i="2"/>
  <c r="DR21" i="2" s="1"/>
  <c r="DQ17" i="2"/>
  <c r="DR17" i="2" s="1"/>
  <c r="DS17" i="2" s="1"/>
  <c r="DT17" i="2" s="1"/>
  <c r="DQ13" i="2"/>
  <c r="DR13" i="2" s="1"/>
  <c r="DS13" i="2" s="1"/>
  <c r="DT13" i="2" s="1"/>
  <c r="DY49" i="2"/>
  <c r="DZ49" i="2" s="1"/>
  <c r="EA49" i="2" s="1"/>
  <c r="EB49" i="2" s="1"/>
  <c r="DY33" i="2"/>
  <c r="DZ33" i="2" s="1"/>
  <c r="EA33" i="2" s="1"/>
  <c r="EB33" i="2" s="1"/>
  <c r="DY17" i="2"/>
  <c r="DZ17" i="2" s="1"/>
  <c r="EA17" i="2" s="1"/>
  <c r="EB17" i="2" s="1"/>
  <c r="EW28" i="2"/>
  <c r="EX28" i="2" s="1"/>
  <c r="EY28" i="2" s="1"/>
  <c r="EZ28" i="2" s="1"/>
  <c r="FM15" i="2"/>
  <c r="FN15" i="2" s="1"/>
  <c r="FO15" i="2" s="1"/>
  <c r="FP15" i="2" s="1"/>
  <c r="I37" i="2"/>
  <c r="J37" i="2" s="1"/>
  <c r="K37" i="2" s="1"/>
  <c r="L37" i="2" s="1"/>
  <c r="I33" i="2"/>
  <c r="J33" i="2" s="1"/>
  <c r="K33" i="2" s="1"/>
  <c r="L33" i="2" s="1"/>
  <c r="I29" i="2"/>
  <c r="J29" i="2" s="1"/>
  <c r="K29" i="2" s="1"/>
  <c r="L29" i="2" s="1"/>
  <c r="I25" i="2"/>
  <c r="J25" i="2" s="1"/>
  <c r="K25" i="2" s="1"/>
  <c r="L25" i="2" s="1"/>
  <c r="I21" i="2"/>
  <c r="J21" i="2" s="1"/>
  <c r="K21" i="2" s="1"/>
  <c r="L21" i="2" s="1"/>
  <c r="I17" i="2"/>
  <c r="J17" i="2" s="1"/>
  <c r="K17" i="2" s="1"/>
  <c r="L17" i="2" s="1"/>
  <c r="I13" i="2"/>
  <c r="J13" i="2" s="1"/>
  <c r="K13" i="2" s="1"/>
  <c r="L13" i="2" s="1"/>
  <c r="I7" i="2"/>
  <c r="J7" i="2" s="1"/>
  <c r="Q39" i="2"/>
  <c r="R39" i="2" s="1"/>
  <c r="S39" i="2" s="1"/>
  <c r="T39" i="2" s="1"/>
  <c r="Q27" i="2"/>
  <c r="R27" i="2" s="1"/>
  <c r="S27" i="2" s="1"/>
  <c r="T27" i="2" s="1"/>
  <c r="Q19" i="2"/>
  <c r="R19" i="2" s="1"/>
  <c r="S19" i="2" s="1"/>
  <c r="T19" i="2" s="1"/>
  <c r="Y41" i="2"/>
  <c r="Z41" i="2" s="1"/>
  <c r="AA41" i="2" s="1"/>
  <c r="AB41" i="2" s="1"/>
  <c r="Y29" i="2"/>
  <c r="Z29" i="2" s="1"/>
  <c r="Y17" i="2"/>
  <c r="Z17" i="2" s="1"/>
  <c r="AA17" i="2" s="1"/>
  <c r="AB17" i="2" s="1"/>
  <c r="BU61" i="2"/>
  <c r="BV61" i="2" s="1"/>
  <c r="BW61" i="2" s="1"/>
  <c r="BX61" i="2" s="1"/>
  <c r="CC52" i="2"/>
  <c r="CD52" i="2" s="1"/>
  <c r="CE52" i="2" s="1"/>
  <c r="CF52" i="2" s="1"/>
  <c r="CC20" i="2"/>
  <c r="CD20" i="2" s="1"/>
  <c r="CS11" i="2"/>
  <c r="CT11" i="2" s="1"/>
  <c r="CU11" i="2" s="1"/>
  <c r="CV11" i="2" s="1"/>
  <c r="DA45" i="2"/>
  <c r="DB45" i="2" s="1"/>
  <c r="DC45" i="2" s="1"/>
  <c r="DD45" i="2" s="1"/>
  <c r="DA13" i="2"/>
  <c r="DB13" i="2" s="1"/>
  <c r="DC13" i="2" s="1"/>
  <c r="DD13" i="2" s="1"/>
  <c r="FE39" i="2"/>
  <c r="FF39" i="2" s="1"/>
  <c r="FG39" i="2" s="1"/>
  <c r="FH39" i="2" s="1"/>
  <c r="I39" i="2"/>
  <c r="J39" i="2" s="1"/>
  <c r="K39" i="2" s="1"/>
  <c r="L39" i="2" s="1"/>
  <c r="I31" i="2"/>
  <c r="J31" i="2" s="1"/>
  <c r="K31" i="2" s="1"/>
  <c r="L31" i="2" s="1"/>
  <c r="I27" i="2"/>
  <c r="J27" i="2" s="1"/>
  <c r="K27" i="2" s="1"/>
  <c r="L27" i="2" s="1"/>
  <c r="I19" i="2"/>
  <c r="J19" i="2" s="1"/>
  <c r="I11" i="2"/>
  <c r="J11" i="2" s="1"/>
  <c r="K11" i="2" s="1"/>
  <c r="L11" i="2" s="1"/>
  <c r="Y40" i="2"/>
  <c r="Z40" i="2" s="1"/>
  <c r="AA40" i="2" s="1"/>
  <c r="AB40" i="2" s="1"/>
  <c r="Y32" i="2"/>
  <c r="Z32" i="2" s="1"/>
  <c r="AA32" i="2" s="1"/>
  <c r="AB32" i="2" s="1"/>
  <c r="BU40" i="2"/>
  <c r="BV40" i="2" s="1"/>
  <c r="BW40" i="2" s="1"/>
  <c r="BX40" i="2" s="1"/>
  <c r="CK20" i="2"/>
  <c r="CL20" i="2" s="1"/>
  <c r="CM20" i="2" s="1"/>
  <c r="CN20" i="2" s="1"/>
  <c r="CS22" i="2"/>
  <c r="CT22" i="2" s="1"/>
  <c r="CU22" i="2" s="1"/>
  <c r="CV22" i="2" s="1"/>
  <c r="DQ58" i="2"/>
  <c r="DR58" i="2" s="1"/>
  <c r="DS58" i="2" s="1"/>
  <c r="DT58" i="2" s="1"/>
  <c r="DQ50" i="2"/>
  <c r="DR50" i="2" s="1"/>
  <c r="DS50" i="2" s="1"/>
  <c r="DT50" i="2" s="1"/>
  <c r="DQ42" i="2"/>
  <c r="DR42" i="2" s="1"/>
  <c r="DS42" i="2" s="1"/>
  <c r="DT42" i="2" s="1"/>
  <c r="DQ34" i="2"/>
  <c r="DR34" i="2" s="1"/>
  <c r="DS34" i="2" s="1"/>
  <c r="DT34" i="2" s="1"/>
  <c r="DQ26" i="2"/>
  <c r="DR26" i="2" s="1"/>
  <c r="DS26" i="2" s="1"/>
  <c r="DT26" i="2" s="1"/>
  <c r="DQ18" i="2"/>
  <c r="DR18" i="2" s="1"/>
  <c r="DS18" i="2" s="1"/>
  <c r="DT18" i="2" s="1"/>
  <c r="DQ10" i="2"/>
  <c r="DR10" i="2" s="1"/>
  <c r="DS10" i="2" s="1"/>
  <c r="DT10" i="2" s="1"/>
  <c r="EG28" i="2"/>
  <c r="EH28" i="2" s="1"/>
  <c r="EI28" i="2" s="1"/>
  <c r="EJ28" i="2" s="1"/>
  <c r="EO14" i="2"/>
  <c r="EP14" i="2" s="1"/>
  <c r="EQ14" i="2" s="1"/>
  <c r="ER14" i="2" s="1"/>
  <c r="FU20" i="2"/>
  <c r="FV20" i="2" s="1"/>
  <c r="FW20" i="2" s="1"/>
  <c r="FX20" i="2" s="1"/>
  <c r="I34" i="2"/>
  <c r="J34" i="2" s="1"/>
  <c r="K34" i="2" s="1"/>
  <c r="L34" i="2" s="1"/>
  <c r="Q8" i="2"/>
  <c r="R8" i="2" s="1"/>
  <c r="S8" i="2" s="1"/>
  <c r="T8" i="2" s="1"/>
  <c r="Q40" i="2"/>
  <c r="R40" i="2" s="1"/>
  <c r="S40" i="2" s="1"/>
  <c r="T40" i="2" s="1"/>
  <c r="Q32" i="2"/>
  <c r="R32" i="2" s="1"/>
  <c r="S32" i="2" s="1"/>
  <c r="T32" i="2" s="1"/>
  <c r="Q28" i="2"/>
  <c r="R28" i="2" s="1"/>
  <c r="S28" i="2" s="1"/>
  <c r="T28" i="2" s="1"/>
  <c r="Q24" i="2"/>
  <c r="R24" i="2" s="1"/>
  <c r="S24" i="2" s="1"/>
  <c r="T24" i="2" s="1"/>
  <c r="Q16" i="2"/>
  <c r="R16" i="2" s="1"/>
  <c r="S16" i="2" s="1"/>
  <c r="T16" i="2" s="1"/>
  <c r="Q12" i="2"/>
  <c r="R12" i="2" s="1"/>
  <c r="S12" i="2" s="1"/>
  <c r="T12" i="2" s="1"/>
  <c r="AG46" i="2"/>
  <c r="AH46" i="2" s="1"/>
  <c r="AI46" i="2" s="1"/>
  <c r="AJ46" i="2" s="1"/>
  <c r="AG38" i="2"/>
  <c r="AH38" i="2" s="1"/>
  <c r="AI38" i="2" s="1"/>
  <c r="AJ38" i="2" s="1"/>
  <c r="AG30" i="2"/>
  <c r="AH30" i="2" s="1"/>
  <c r="AI30" i="2" s="1"/>
  <c r="AJ30" i="2" s="1"/>
  <c r="AG22" i="2"/>
  <c r="AH22" i="2" s="1"/>
  <c r="AI22" i="2" s="1"/>
  <c r="AJ22" i="2" s="1"/>
  <c r="AG14" i="2"/>
  <c r="AH14" i="2" s="1"/>
  <c r="AI14" i="2" s="1"/>
  <c r="AJ14" i="2" s="1"/>
  <c r="AO45" i="2"/>
  <c r="AP45" i="2" s="1"/>
  <c r="AQ45" i="2" s="1"/>
  <c r="AR45" i="2" s="1"/>
  <c r="AO37" i="2"/>
  <c r="AP37" i="2" s="1"/>
  <c r="AQ37" i="2" s="1"/>
  <c r="AR37" i="2" s="1"/>
  <c r="AO29" i="2"/>
  <c r="AP29" i="2" s="1"/>
  <c r="AQ29" i="2" s="1"/>
  <c r="AR29" i="2" s="1"/>
  <c r="AO21" i="2"/>
  <c r="AP21" i="2" s="1"/>
  <c r="AQ21" i="2" s="1"/>
  <c r="AR21" i="2" s="1"/>
  <c r="AO13" i="2"/>
  <c r="AP13" i="2" s="1"/>
  <c r="AQ13" i="2" s="1"/>
  <c r="AR13" i="2" s="1"/>
  <c r="BE7" i="2"/>
  <c r="BF7" i="2" s="1"/>
  <c r="BG7" i="2" s="1"/>
  <c r="BH7" i="2" s="1"/>
  <c r="BM9" i="2"/>
  <c r="BN9" i="2" s="1"/>
  <c r="BO9" i="2" s="1"/>
  <c r="BP9" i="2" s="1"/>
  <c r="BM57" i="2"/>
  <c r="BN57" i="2" s="1"/>
  <c r="BO57" i="2" s="1"/>
  <c r="BP57" i="2" s="1"/>
  <c r="BM49" i="2"/>
  <c r="BN49" i="2" s="1"/>
  <c r="BO49" i="2" s="1"/>
  <c r="BP49" i="2" s="1"/>
  <c r="BM41" i="2"/>
  <c r="BN41" i="2" s="1"/>
  <c r="BO41" i="2" s="1"/>
  <c r="BP41" i="2" s="1"/>
  <c r="BM33" i="2"/>
  <c r="BN33" i="2" s="1"/>
  <c r="BO33" i="2" s="1"/>
  <c r="BP33" i="2" s="1"/>
  <c r="BM25" i="2"/>
  <c r="BN25" i="2" s="1"/>
  <c r="BO25" i="2" s="1"/>
  <c r="BP25" i="2" s="1"/>
  <c r="BM17" i="2"/>
  <c r="BN17" i="2" s="1"/>
  <c r="BO17" i="2" s="1"/>
  <c r="BP17" i="2" s="1"/>
  <c r="BU8" i="2"/>
  <c r="BV8" i="2" s="1"/>
  <c r="BW8" i="2" s="1"/>
  <c r="BX8" i="2" s="1"/>
  <c r="CC41" i="2"/>
  <c r="CD41" i="2" s="1"/>
  <c r="CE41" i="2" s="1"/>
  <c r="CF41" i="2" s="1"/>
  <c r="CK62" i="2"/>
  <c r="CL62" i="2" s="1"/>
  <c r="CM62" i="2" s="1"/>
  <c r="CN62" i="2" s="1"/>
  <c r="CK30" i="2"/>
  <c r="CL30" i="2" s="1"/>
  <c r="CM30" i="2" s="1"/>
  <c r="CN30" i="2" s="1"/>
  <c r="CS64" i="2"/>
  <c r="CT64" i="2" s="1"/>
  <c r="CU64" i="2" s="1"/>
  <c r="CV64" i="2" s="1"/>
  <c r="CS32" i="2"/>
  <c r="CT32" i="2" s="1"/>
  <c r="CU32" i="2" s="1"/>
  <c r="CV32" i="2" s="1"/>
  <c r="DI60" i="2"/>
  <c r="DJ60" i="2" s="1"/>
  <c r="DK60" i="2" s="1"/>
  <c r="DL60" i="2" s="1"/>
  <c r="DI44" i="2"/>
  <c r="DJ44" i="2" s="1"/>
  <c r="DK44" i="2" s="1"/>
  <c r="DL44" i="2" s="1"/>
  <c r="DI28" i="2"/>
  <c r="DJ28" i="2" s="1"/>
  <c r="DK28" i="2" s="1"/>
  <c r="DL28" i="2" s="1"/>
  <c r="DI12" i="2"/>
  <c r="DJ12" i="2" s="1"/>
  <c r="DK12" i="2" s="1"/>
  <c r="DL12" i="2" s="1"/>
  <c r="EG54" i="2"/>
  <c r="EH54" i="2" s="1"/>
  <c r="EI54" i="2" s="1"/>
  <c r="EJ54" i="2" s="1"/>
  <c r="I36" i="2"/>
  <c r="J36" i="2" s="1"/>
  <c r="K36" i="2" s="1"/>
  <c r="L36" i="2" s="1"/>
  <c r="I32" i="2"/>
  <c r="J32" i="2" s="1"/>
  <c r="K32" i="2" s="1"/>
  <c r="L32" i="2" s="1"/>
  <c r="I28" i="2"/>
  <c r="J28" i="2" s="1"/>
  <c r="K28" i="2" s="1"/>
  <c r="L28" i="2" s="1"/>
  <c r="I24" i="2"/>
  <c r="J24" i="2" s="1"/>
  <c r="K24" i="2" s="1"/>
  <c r="L24" i="2" s="1"/>
  <c r="I20" i="2"/>
  <c r="J20" i="2" s="1"/>
  <c r="K20" i="2" s="1"/>
  <c r="L20" i="2" s="1"/>
  <c r="I16" i="2"/>
  <c r="J16" i="2" s="1"/>
  <c r="K16" i="2" s="1"/>
  <c r="L16" i="2" s="1"/>
  <c r="I12" i="2"/>
  <c r="J12" i="2" s="1"/>
  <c r="K12" i="2" s="1"/>
  <c r="L12" i="2" s="1"/>
  <c r="AP6" i="2"/>
  <c r="AQ6" i="2" s="1"/>
  <c r="AR6" i="2" s="1"/>
  <c r="DR6" i="2"/>
  <c r="DS6" i="2" s="1"/>
  <c r="DT6" i="2" s="1"/>
  <c r="DR65" i="2"/>
  <c r="DS65" i="2" s="1"/>
  <c r="DT65" i="2" s="1"/>
  <c r="AP52" i="2"/>
  <c r="AQ52" i="2" s="1"/>
  <c r="AR52" i="2" s="1"/>
  <c r="Z6" i="2"/>
  <c r="AA6" i="2" s="1"/>
  <c r="AB6" i="2" s="1"/>
  <c r="DP64" i="2"/>
  <c r="DQ64" i="2" s="1"/>
  <c r="DP48" i="2"/>
  <c r="DQ48" i="2" s="1"/>
  <c r="DP32" i="2"/>
  <c r="DQ32" i="2" s="1"/>
  <c r="DP16" i="2"/>
  <c r="DQ16" i="2" s="1"/>
  <c r="DP60" i="2"/>
  <c r="DQ60" i="2" s="1"/>
  <c r="DP44" i="2"/>
  <c r="DQ44" i="2" s="1"/>
  <c r="DP28" i="2"/>
  <c r="DQ28" i="2" s="1"/>
  <c r="DP12" i="2"/>
  <c r="DQ12" i="2" s="1"/>
  <c r="K14" i="2"/>
  <c r="L14" i="2" s="1"/>
  <c r="DP56" i="2"/>
  <c r="DQ56" i="2" s="1"/>
  <c r="DP40" i="2"/>
  <c r="DQ40" i="2" s="1"/>
  <c r="DP24" i="2"/>
  <c r="DQ24" i="2" s="1"/>
  <c r="DP52" i="2"/>
  <c r="DQ52" i="2" s="1"/>
  <c r="DP36" i="2"/>
  <c r="DQ36" i="2" s="1"/>
  <c r="DP20" i="2"/>
  <c r="DQ20" i="2" s="1"/>
  <c r="DP8" i="2"/>
  <c r="DQ8" i="2" s="1"/>
  <c r="DP63" i="2"/>
  <c r="DQ63" i="2" s="1"/>
  <c r="DP59" i="2"/>
  <c r="DQ59" i="2" s="1"/>
  <c r="DP55" i="2"/>
  <c r="DQ55" i="2" s="1"/>
  <c r="DP51" i="2"/>
  <c r="DQ51" i="2" s="1"/>
  <c r="DP47" i="2"/>
  <c r="DQ47" i="2" s="1"/>
  <c r="DP43" i="2"/>
  <c r="DQ43" i="2" s="1"/>
  <c r="DP39" i="2"/>
  <c r="DQ39" i="2" s="1"/>
  <c r="DP35" i="2"/>
  <c r="DQ35" i="2" s="1"/>
  <c r="DP31" i="2"/>
  <c r="DQ31" i="2" s="1"/>
  <c r="DP27" i="2"/>
  <c r="DQ27" i="2" s="1"/>
  <c r="DP23" i="2"/>
  <c r="DQ23" i="2" s="1"/>
  <c r="DP19" i="2"/>
  <c r="DQ19" i="2" s="1"/>
  <c r="DP15" i="2"/>
  <c r="DQ15" i="2" s="1"/>
  <c r="DP11" i="2"/>
  <c r="DQ11" i="2" s="1"/>
  <c r="DS21" i="2"/>
  <c r="DT21" i="2" s="1"/>
  <c r="H10" i="2"/>
  <c r="H9" i="2"/>
  <c r="K41" i="2"/>
  <c r="L41" i="2" s="1"/>
  <c r="K19" i="2"/>
  <c r="L19" i="2" s="1"/>
  <c r="K40" i="2"/>
  <c r="L40" i="2" s="1"/>
  <c r="P37" i="2"/>
  <c r="P25" i="2"/>
  <c r="P13" i="2"/>
  <c r="X43" i="2"/>
  <c r="X31" i="2"/>
  <c r="X19" i="2"/>
  <c r="AF8" i="2"/>
  <c r="AF39" i="2"/>
  <c r="AF31" i="2"/>
  <c r="AF23" i="2"/>
  <c r="P41" i="2"/>
  <c r="P29" i="2"/>
  <c r="P17" i="2"/>
  <c r="X9" i="2"/>
  <c r="X35" i="2"/>
  <c r="X23" i="2"/>
  <c r="X11" i="2"/>
  <c r="AF43" i="2"/>
  <c r="AF35" i="2"/>
  <c r="AF27" i="2"/>
  <c r="AF15" i="2"/>
  <c r="AF11" i="2"/>
  <c r="AN8" i="2"/>
  <c r="AN50" i="2"/>
  <c r="AN46" i="2"/>
  <c r="AN42" i="2"/>
  <c r="AN38" i="2"/>
  <c r="AN34" i="2"/>
  <c r="AN30" i="2"/>
  <c r="AN26" i="2"/>
  <c r="AN22" i="2"/>
  <c r="AN18" i="2"/>
  <c r="P33" i="2"/>
  <c r="P21" i="2"/>
  <c r="P9" i="2"/>
  <c r="X39" i="2"/>
  <c r="X27" i="2"/>
  <c r="X15" i="2"/>
  <c r="AF47" i="2"/>
  <c r="AF19" i="2"/>
  <c r="AN10" i="2"/>
  <c r="AV52" i="2"/>
  <c r="AV44" i="2"/>
  <c r="AV36" i="2"/>
  <c r="AV28" i="2"/>
  <c r="AV20" i="2"/>
  <c r="AV12" i="2"/>
  <c r="BD51" i="2"/>
  <c r="BD43" i="2"/>
  <c r="BD35" i="2"/>
  <c r="BL7" i="2"/>
  <c r="BL55" i="2"/>
  <c r="BL43" i="2"/>
  <c r="BL31" i="2"/>
  <c r="BL23" i="2"/>
  <c r="BL11" i="2"/>
  <c r="BT60" i="2"/>
  <c r="BT28" i="2"/>
  <c r="BT20" i="2"/>
  <c r="CB63" i="2"/>
  <c r="H8" i="2"/>
  <c r="P36" i="2"/>
  <c r="X38" i="2"/>
  <c r="X30" i="2"/>
  <c r="X22" i="2"/>
  <c r="X14" i="2"/>
  <c r="AF42" i="2"/>
  <c r="AF26" i="2"/>
  <c r="AN33" i="2"/>
  <c r="AN25" i="2"/>
  <c r="AV51" i="2"/>
  <c r="AV43" i="2"/>
  <c r="AV35" i="2"/>
  <c r="AV27" i="2"/>
  <c r="AV19" i="2"/>
  <c r="BD54" i="2"/>
  <c r="BD46" i="2"/>
  <c r="BD38" i="2"/>
  <c r="BD30" i="2"/>
  <c r="BD22" i="2"/>
  <c r="BD14" i="2"/>
  <c r="BL54" i="2"/>
  <c r="BL46" i="2"/>
  <c r="BL38" i="2"/>
  <c r="BL30" i="2"/>
  <c r="BL22" i="2"/>
  <c r="BL18" i="2"/>
  <c r="BL14" i="2"/>
  <c r="BT11" i="2"/>
  <c r="BT43" i="2"/>
  <c r="BT35" i="2"/>
  <c r="BT27" i="2"/>
  <c r="BT23" i="2"/>
  <c r="BT15" i="2"/>
  <c r="CB66" i="2"/>
  <c r="CB58" i="2"/>
  <c r="CB50" i="2"/>
  <c r="CB38" i="2"/>
  <c r="CB22" i="2"/>
  <c r="CJ63" i="2"/>
  <c r="CJ55" i="2"/>
  <c r="CJ47" i="2"/>
  <c r="CJ39" i="2"/>
  <c r="CJ31" i="2"/>
  <c r="CJ23" i="2"/>
  <c r="CJ15" i="2"/>
  <c r="CR8" i="2"/>
  <c r="CR69" i="2"/>
  <c r="CR61" i="2"/>
  <c r="CR53" i="2"/>
  <c r="CR45" i="2"/>
  <c r="CR37" i="2"/>
  <c r="CR29" i="2"/>
  <c r="CR21" i="2"/>
  <c r="CZ67" i="2"/>
  <c r="CZ55" i="2"/>
  <c r="CZ35" i="2"/>
  <c r="CZ27" i="2"/>
  <c r="CZ19" i="2"/>
  <c r="DH9" i="2"/>
  <c r="DH61" i="2"/>
  <c r="DH49" i="2"/>
  <c r="DH41" i="2"/>
  <c r="DH33" i="2"/>
  <c r="DH25" i="2"/>
  <c r="DH17" i="2"/>
  <c r="DX57" i="2"/>
  <c r="DX53" i="2"/>
  <c r="DX45" i="2"/>
  <c r="DX25" i="2"/>
  <c r="DX21" i="2"/>
  <c r="EF55" i="2"/>
  <c r="EF47" i="2"/>
  <c r="EF39" i="2"/>
  <c r="EF31" i="2"/>
  <c r="EF23" i="2"/>
  <c r="EF15" i="2"/>
  <c r="EN8" i="2"/>
  <c r="EN49" i="2"/>
  <c r="EN37" i="2"/>
  <c r="EN29" i="2"/>
  <c r="EN21" i="2"/>
  <c r="EV10" i="2"/>
  <c r="EV44" i="2"/>
  <c r="EV36" i="2"/>
  <c r="EV32" i="2"/>
  <c r="EV24" i="2"/>
  <c r="EV16" i="2"/>
  <c r="FD8" i="2"/>
  <c r="FD41" i="2"/>
  <c r="FD33" i="2"/>
  <c r="FD25" i="2"/>
  <c r="FD17" i="2"/>
  <c r="FD9" i="2"/>
  <c r="FL43" i="2"/>
  <c r="FL35" i="2"/>
  <c r="FL27" i="2"/>
  <c r="FL23" i="2"/>
  <c r="FL19" i="2"/>
  <c r="FT9" i="2"/>
  <c r="FT35" i="2"/>
  <c r="FT31" i="2"/>
  <c r="FT23" i="2"/>
  <c r="FT15" i="2"/>
  <c r="GB8" i="2"/>
  <c r="GB38" i="2"/>
  <c r="GB34" i="2"/>
  <c r="GB26" i="2"/>
  <c r="GB22" i="2"/>
  <c r="GB18" i="2"/>
  <c r="GB14" i="2"/>
  <c r="GB10" i="2"/>
  <c r="GJ9" i="2"/>
  <c r="GJ37" i="2"/>
  <c r="GJ33" i="2"/>
  <c r="GJ29" i="2"/>
  <c r="GJ25" i="2"/>
  <c r="GJ21" i="2"/>
  <c r="GJ17" i="2"/>
  <c r="GJ13" i="2"/>
  <c r="DX9" i="2"/>
  <c r="DY9" i="2" s="1"/>
  <c r="P31" i="2"/>
  <c r="X33" i="2"/>
  <c r="X21" i="2"/>
  <c r="X13" i="2"/>
  <c r="AF45" i="2"/>
  <c r="AF37" i="2"/>
  <c r="AF29" i="2"/>
  <c r="AF21" i="2"/>
  <c r="AF17" i="2"/>
  <c r="AF13" i="2"/>
  <c r="AN48" i="2"/>
  <c r="AN40" i="2"/>
  <c r="AN32" i="2"/>
  <c r="AN24" i="2"/>
  <c r="AV50" i="2"/>
  <c r="AV42" i="2"/>
  <c r="AV34" i="2"/>
  <c r="AV26" i="2"/>
  <c r="AV18" i="2"/>
  <c r="AV10" i="2"/>
  <c r="BD57" i="2"/>
  <c r="BD49" i="2"/>
  <c r="BD45" i="2"/>
  <c r="BD37" i="2"/>
  <c r="BD33" i="2"/>
  <c r="BD29" i="2"/>
  <c r="BD25" i="2"/>
  <c r="BD21" i="2"/>
  <c r="BD17" i="2"/>
  <c r="BD13" i="2"/>
  <c r="BD9" i="2"/>
  <c r="BL61" i="2"/>
  <c r="BL53" i="2"/>
  <c r="BL29" i="2"/>
  <c r="BL21" i="2"/>
  <c r="BL13" i="2"/>
  <c r="BM13" i="2" s="1"/>
  <c r="BT62" i="2"/>
  <c r="BT58" i="2"/>
  <c r="BT54" i="2"/>
  <c r="BT50" i="2"/>
  <c r="BT46" i="2"/>
  <c r="BT42" i="2"/>
  <c r="BT38" i="2"/>
  <c r="BT34" i="2"/>
  <c r="BT30" i="2"/>
  <c r="BT26" i="2"/>
  <c r="BT22" i="2"/>
  <c r="BT18" i="2"/>
  <c r="BT14" i="2"/>
  <c r="CB65" i="2"/>
  <c r="CB61" i="2"/>
  <c r="CB57" i="2"/>
  <c r="CB53" i="2"/>
  <c r="CB49" i="2"/>
  <c r="CB45" i="2"/>
  <c r="CB37" i="2"/>
  <c r="CB33" i="2"/>
  <c r="CB29" i="2"/>
  <c r="CB25" i="2"/>
  <c r="CB21" i="2"/>
  <c r="CB17" i="2"/>
  <c r="CB13" i="2"/>
  <c r="CJ66" i="2"/>
  <c r="CJ58" i="2"/>
  <c r="CJ54" i="2"/>
  <c r="CJ50" i="2"/>
  <c r="CJ46" i="2"/>
  <c r="CJ42" i="2"/>
  <c r="CJ38" i="2"/>
  <c r="CJ34" i="2"/>
  <c r="CJ26" i="2"/>
  <c r="CJ22" i="2"/>
  <c r="CJ18" i="2"/>
  <c r="CJ14" i="2"/>
  <c r="CJ10" i="2"/>
  <c r="CR9" i="2"/>
  <c r="CR68" i="2"/>
  <c r="CR60" i="2"/>
  <c r="CR56" i="2"/>
  <c r="CR52" i="2"/>
  <c r="CR48" i="2"/>
  <c r="CR44" i="2"/>
  <c r="CR40" i="2"/>
  <c r="CR36" i="2"/>
  <c r="CR28" i="2"/>
  <c r="CR24" i="2"/>
  <c r="CR20" i="2"/>
  <c r="CR16" i="2"/>
  <c r="CR12" i="2"/>
  <c r="CZ7" i="2"/>
  <c r="CZ66" i="2"/>
  <c r="CZ62" i="2"/>
  <c r="CZ58" i="2"/>
  <c r="CZ54" i="2"/>
  <c r="CZ50" i="2"/>
  <c r="CZ46" i="2"/>
  <c r="CZ42" i="2"/>
  <c r="CZ38" i="2"/>
  <c r="CZ34" i="2"/>
  <c r="CZ30" i="2"/>
  <c r="CZ26" i="2"/>
  <c r="CZ22" i="2"/>
  <c r="CZ18" i="2"/>
  <c r="CZ14" i="2"/>
  <c r="DH64" i="2"/>
  <c r="DH56" i="2"/>
  <c r="DH52" i="2"/>
  <c r="DH48" i="2"/>
  <c r="DH40" i="2"/>
  <c r="DH36" i="2"/>
  <c r="DH32" i="2"/>
  <c r="DH24" i="2"/>
  <c r="DH20" i="2"/>
  <c r="DH16" i="2"/>
  <c r="DP7" i="2"/>
  <c r="DQ7" i="2" s="1"/>
  <c r="DX7" i="2"/>
  <c r="DX60" i="2"/>
  <c r="DX56" i="2"/>
  <c r="DX52" i="2"/>
  <c r="DX48" i="2"/>
  <c r="DX44" i="2"/>
  <c r="DX40" i="2"/>
  <c r="DX36" i="2"/>
  <c r="DX32" i="2"/>
  <c r="DX28" i="2"/>
  <c r="DX24" i="2"/>
  <c r="DX20" i="2"/>
  <c r="DX16" i="2"/>
  <c r="DX12" i="2"/>
  <c r="EF50" i="2"/>
  <c r="EF46" i="2"/>
  <c r="EF42" i="2"/>
  <c r="EF38" i="2"/>
  <c r="EF34" i="2"/>
  <c r="EF30" i="2"/>
  <c r="EF26" i="2"/>
  <c r="EF22" i="2"/>
  <c r="EF18" i="2"/>
  <c r="EF14" i="2"/>
  <c r="EF10" i="2"/>
  <c r="EN9" i="2"/>
  <c r="EN52" i="2"/>
  <c r="EN48" i="2"/>
  <c r="EN44" i="2"/>
  <c r="EN40" i="2"/>
  <c r="EN36" i="2"/>
  <c r="EN32" i="2"/>
  <c r="EN28" i="2"/>
  <c r="EN24" i="2"/>
  <c r="EN20" i="2"/>
  <c r="EN16" i="2"/>
  <c r="EN12" i="2"/>
  <c r="EV7" i="2"/>
  <c r="EV47" i="2"/>
  <c r="EV43" i="2"/>
  <c r="EV39" i="2"/>
  <c r="EV35" i="2"/>
  <c r="EV31" i="2"/>
  <c r="EV27" i="2"/>
  <c r="EV23" i="2"/>
  <c r="EV19" i="2"/>
  <c r="EV15" i="2"/>
  <c r="EV11" i="2"/>
  <c r="FD44" i="2"/>
  <c r="FD40" i="2"/>
  <c r="FD36" i="2"/>
  <c r="FD32" i="2"/>
  <c r="FD28" i="2"/>
  <c r="FD24" i="2"/>
  <c r="FD20" i="2"/>
  <c r="FD16" i="2"/>
  <c r="FD12" i="2"/>
  <c r="FL10" i="2"/>
  <c r="FL42" i="2"/>
  <c r="FL38" i="2"/>
  <c r="FL34" i="2"/>
  <c r="FL30" i="2"/>
  <c r="FL26" i="2"/>
  <c r="FL22" i="2"/>
  <c r="FL18" i="2"/>
  <c r="FL14" i="2"/>
  <c r="FT38" i="2"/>
  <c r="FT34" i="2"/>
  <c r="FT30" i="2"/>
  <c r="FT26" i="2"/>
  <c r="FT22" i="2"/>
  <c r="FT18" i="2"/>
  <c r="FT14" i="2"/>
  <c r="FT10" i="2"/>
  <c r="GB9" i="2"/>
  <c r="GB37" i="2"/>
  <c r="GB33" i="2"/>
  <c r="GB29" i="2"/>
  <c r="GB25" i="2"/>
  <c r="GB21" i="2"/>
  <c r="GB17" i="2"/>
  <c r="GB13" i="2"/>
  <c r="GJ36" i="2"/>
  <c r="GJ32" i="2"/>
  <c r="GJ28" i="2"/>
  <c r="GJ24" i="2"/>
  <c r="GJ20" i="2"/>
  <c r="GJ16" i="2"/>
  <c r="GJ12" i="2"/>
  <c r="BD27" i="2"/>
  <c r="BD19" i="2"/>
  <c r="BD11" i="2"/>
  <c r="BL59" i="2"/>
  <c r="BL47" i="2"/>
  <c r="BL35" i="2"/>
  <c r="BL19" i="2"/>
  <c r="BT10" i="2"/>
  <c r="BT56" i="2"/>
  <c r="BT48" i="2"/>
  <c r="BT36" i="2"/>
  <c r="CB8" i="2"/>
  <c r="P20" i="2"/>
  <c r="X42" i="2"/>
  <c r="X34" i="2"/>
  <c r="X26" i="2"/>
  <c r="X18" i="2"/>
  <c r="X10" i="2"/>
  <c r="AF9" i="2"/>
  <c r="AF34" i="2"/>
  <c r="AF18" i="2"/>
  <c r="AF10" i="2"/>
  <c r="AN9" i="2"/>
  <c r="AN49" i="2"/>
  <c r="AN41" i="2"/>
  <c r="AN17" i="2"/>
  <c r="AV47" i="2"/>
  <c r="AV39" i="2"/>
  <c r="AV31" i="2"/>
  <c r="AV23" i="2"/>
  <c r="AV15" i="2"/>
  <c r="AV11" i="2"/>
  <c r="BD58" i="2"/>
  <c r="BD50" i="2"/>
  <c r="BD42" i="2"/>
  <c r="BD34" i="2"/>
  <c r="BD26" i="2"/>
  <c r="BD18" i="2"/>
  <c r="BD10" i="2"/>
  <c r="BL8" i="2"/>
  <c r="BL58" i="2"/>
  <c r="BL50" i="2"/>
  <c r="BL42" i="2"/>
  <c r="BL34" i="2"/>
  <c r="BL26" i="2"/>
  <c r="BT63" i="2"/>
  <c r="BT59" i="2"/>
  <c r="BT55" i="2"/>
  <c r="BT47" i="2"/>
  <c r="BT39" i="2"/>
  <c r="BT31" i="2"/>
  <c r="BT7" i="2"/>
  <c r="CB54" i="2"/>
  <c r="CB46" i="2"/>
  <c r="CB42" i="2"/>
  <c r="CB34" i="2"/>
  <c r="CB26" i="2"/>
  <c r="CB18" i="2"/>
  <c r="CB14" i="2"/>
  <c r="CB10" i="2"/>
  <c r="CJ67" i="2"/>
  <c r="CJ59" i="2"/>
  <c r="CJ51" i="2"/>
  <c r="CJ43" i="2"/>
  <c r="CJ35" i="2"/>
  <c r="CJ27" i="2"/>
  <c r="CJ19" i="2"/>
  <c r="CJ11" i="2"/>
  <c r="CR65" i="2"/>
  <c r="CR57" i="2"/>
  <c r="CR49" i="2"/>
  <c r="CR41" i="2"/>
  <c r="CR33" i="2"/>
  <c r="CR25" i="2"/>
  <c r="CR17" i="2"/>
  <c r="CR13" i="2"/>
  <c r="CZ10" i="2"/>
  <c r="CZ63" i="2"/>
  <c r="CZ59" i="2"/>
  <c r="CZ51" i="2"/>
  <c r="CZ47" i="2"/>
  <c r="CZ43" i="2"/>
  <c r="CZ39" i="2"/>
  <c r="CZ31" i="2"/>
  <c r="CZ23" i="2"/>
  <c r="CZ15" i="2"/>
  <c r="CZ11" i="2"/>
  <c r="DH65" i="2"/>
  <c r="DH57" i="2"/>
  <c r="DH53" i="2"/>
  <c r="DH45" i="2"/>
  <c r="DH37" i="2"/>
  <c r="DH29" i="2"/>
  <c r="DH21" i="2"/>
  <c r="DH13" i="2"/>
  <c r="DX61" i="2"/>
  <c r="DX41" i="2"/>
  <c r="DX37" i="2"/>
  <c r="DX29" i="2"/>
  <c r="DX13" i="2"/>
  <c r="EF9" i="2"/>
  <c r="EF51" i="2"/>
  <c r="EF43" i="2"/>
  <c r="EF35" i="2"/>
  <c r="EF27" i="2"/>
  <c r="EF19" i="2"/>
  <c r="EF11" i="2"/>
  <c r="EN53" i="2"/>
  <c r="EN45" i="2"/>
  <c r="EN41" i="2"/>
  <c r="EN33" i="2"/>
  <c r="EN25" i="2"/>
  <c r="EN17" i="2"/>
  <c r="EN13" i="2"/>
  <c r="EV48" i="2"/>
  <c r="EV40" i="2"/>
  <c r="EV20" i="2"/>
  <c r="EV12" i="2"/>
  <c r="FD45" i="2"/>
  <c r="FD37" i="2"/>
  <c r="FD29" i="2"/>
  <c r="FD21" i="2"/>
  <c r="FD13" i="2"/>
  <c r="FL9" i="2"/>
  <c r="FL39" i="2"/>
  <c r="FL31" i="2"/>
  <c r="FL11" i="2"/>
  <c r="FT39" i="2"/>
  <c r="FT27" i="2"/>
  <c r="FT19" i="2"/>
  <c r="FT11" i="2"/>
  <c r="GB30" i="2"/>
  <c r="P15" i="2"/>
  <c r="X7" i="2"/>
  <c r="AF41" i="2"/>
  <c r="AF33" i="2"/>
  <c r="AF25" i="2"/>
  <c r="AN44" i="2"/>
  <c r="AN36" i="2"/>
  <c r="AN28" i="2"/>
  <c r="AN20" i="2"/>
  <c r="AN16" i="2"/>
  <c r="AN12" i="2"/>
  <c r="AV54" i="2"/>
  <c r="AV46" i="2"/>
  <c r="AV38" i="2"/>
  <c r="AV30" i="2"/>
  <c r="AV22" i="2"/>
  <c r="AV14" i="2"/>
  <c r="BD8" i="2"/>
  <c r="BD53" i="2"/>
  <c r="BD41" i="2"/>
  <c r="BL45" i="2"/>
  <c r="BL37" i="2"/>
  <c r="P38" i="2"/>
  <c r="P34" i="2"/>
  <c r="P30" i="2"/>
  <c r="P26" i="2"/>
  <c r="P22" i="2"/>
  <c r="P18" i="2"/>
  <c r="P14" i="2"/>
  <c r="P10" i="2"/>
  <c r="X8" i="2"/>
  <c r="X44" i="2"/>
  <c r="X28" i="2"/>
  <c r="X24" i="2"/>
  <c r="X20" i="2"/>
  <c r="X16" i="2"/>
  <c r="X12" i="2"/>
  <c r="AF7" i="2"/>
  <c r="AF44" i="2"/>
  <c r="AF40" i="2"/>
  <c r="AF36" i="2"/>
  <c r="AF32" i="2"/>
  <c r="AF28" i="2"/>
  <c r="AF24" i="2"/>
  <c r="AF20" i="2"/>
  <c r="AF16" i="2"/>
  <c r="AF12" i="2"/>
  <c r="AN7" i="2"/>
  <c r="AN51" i="2"/>
  <c r="AN47" i="2"/>
  <c r="AN43" i="2"/>
  <c r="AN39" i="2"/>
  <c r="AN35" i="2"/>
  <c r="AN31" i="2"/>
  <c r="AN27" i="2"/>
  <c r="AN23" i="2"/>
  <c r="AN19" i="2"/>
  <c r="AN15" i="2"/>
  <c r="AN11" i="2"/>
  <c r="AV7" i="2"/>
  <c r="AV53" i="2"/>
  <c r="AV49" i="2"/>
  <c r="AV45" i="2"/>
  <c r="AV41" i="2"/>
  <c r="AV37" i="2"/>
  <c r="AV33" i="2"/>
  <c r="AV29" i="2"/>
  <c r="AV25" i="2"/>
  <c r="AV21" i="2"/>
  <c r="AV17" i="2"/>
  <c r="AV13" i="2"/>
  <c r="AV9" i="2"/>
  <c r="BD56" i="2"/>
  <c r="BD52" i="2"/>
  <c r="BD48" i="2"/>
  <c r="BD44" i="2"/>
  <c r="BD40" i="2"/>
  <c r="BD36" i="2"/>
  <c r="BD32" i="2"/>
  <c r="BD28" i="2"/>
  <c r="BD24" i="2"/>
  <c r="BD20" i="2"/>
  <c r="BD16" i="2"/>
  <c r="BD12" i="2"/>
  <c r="BL10" i="2"/>
  <c r="BL60" i="2"/>
  <c r="BL56" i="2"/>
  <c r="BL52" i="2"/>
  <c r="BL48" i="2"/>
  <c r="BL44" i="2"/>
  <c r="BL40" i="2"/>
  <c r="BL36" i="2"/>
  <c r="BL32" i="2"/>
  <c r="BL28" i="2"/>
  <c r="BL24" i="2"/>
  <c r="BL20" i="2"/>
  <c r="BL16" i="2"/>
  <c r="BL12" i="2"/>
  <c r="BT9" i="2"/>
  <c r="BT65" i="2"/>
  <c r="BT57" i="2"/>
  <c r="BT53" i="2"/>
  <c r="BT49" i="2"/>
  <c r="BT45" i="2"/>
  <c r="BT41" i="2"/>
  <c r="BT37" i="2"/>
  <c r="BT33" i="2"/>
  <c r="BT25" i="2"/>
  <c r="BT21" i="2"/>
  <c r="BT17" i="2"/>
  <c r="BT13" i="2"/>
  <c r="CB7" i="2"/>
  <c r="CB64" i="2"/>
  <c r="CB60" i="2"/>
  <c r="CB56" i="2"/>
  <c r="CB48" i="2"/>
  <c r="CB44" i="2"/>
  <c r="CB40" i="2"/>
  <c r="CB36" i="2"/>
  <c r="CB32" i="2"/>
  <c r="CB28" i="2"/>
  <c r="CB24" i="2"/>
  <c r="CB16" i="2"/>
  <c r="CB12" i="2"/>
  <c r="CJ7" i="2"/>
  <c r="CJ69" i="2"/>
  <c r="CJ65" i="2"/>
  <c r="CJ61" i="2"/>
  <c r="CJ57" i="2"/>
  <c r="CJ53" i="2"/>
  <c r="CJ49" i="2"/>
  <c r="CJ45" i="2"/>
  <c r="CJ37" i="2"/>
  <c r="CJ33" i="2"/>
  <c r="CJ29" i="2"/>
  <c r="CJ25" i="2"/>
  <c r="CJ21" i="2"/>
  <c r="CJ17" i="2"/>
  <c r="CJ13" i="2"/>
  <c r="CR67" i="2"/>
  <c r="CR63" i="2"/>
  <c r="CR59" i="2"/>
  <c r="CR55" i="2"/>
  <c r="CR51" i="2"/>
  <c r="CR47" i="2"/>
  <c r="CR39" i="2"/>
  <c r="CR35" i="2"/>
  <c r="CR31" i="2"/>
  <c r="CR27" i="2"/>
  <c r="CR23" i="2"/>
  <c r="CR19" i="2"/>
  <c r="CR15" i="2"/>
  <c r="CZ8" i="2"/>
  <c r="CZ69" i="2"/>
  <c r="CZ65" i="2"/>
  <c r="CZ57" i="2"/>
  <c r="CZ53" i="2"/>
  <c r="CZ49" i="2"/>
  <c r="CZ41" i="2"/>
  <c r="CZ37" i="2"/>
  <c r="CZ33" i="2"/>
  <c r="CZ25" i="2"/>
  <c r="CZ21" i="2"/>
  <c r="CZ17" i="2"/>
  <c r="DH7" i="2"/>
  <c r="DH67" i="2"/>
  <c r="DH63" i="2"/>
  <c r="DH59" i="2"/>
  <c r="DH55" i="2"/>
  <c r="DH51" i="2"/>
  <c r="DH47" i="2"/>
  <c r="DH43" i="2"/>
  <c r="DH39" i="2"/>
  <c r="DH35" i="2"/>
  <c r="DH31" i="2"/>
  <c r="DH27" i="2"/>
  <c r="DH23" i="2"/>
  <c r="DH19" i="2"/>
  <c r="DH15" i="2"/>
  <c r="DH11" i="2"/>
  <c r="DX8" i="2"/>
  <c r="DX59" i="2"/>
  <c r="DX55" i="2"/>
  <c r="DX51" i="2"/>
  <c r="DX47" i="2"/>
  <c r="DX43" i="2"/>
  <c r="DX39" i="2"/>
  <c r="DX35" i="2"/>
  <c r="DX31" i="2"/>
  <c r="DX27" i="2"/>
  <c r="DX23" i="2"/>
  <c r="DX19" i="2"/>
  <c r="DX15" i="2"/>
  <c r="DX11" i="2"/>
  <c r="EF7" i="2"/>
  <c r="EF57" i="2"/>
  <c r="EF53" i="2"/>
  <c r="EF49" i="2"/>
  <c r="EF45" i="2"/>
  <c r="EF41" i="2"/>
  <c r="EF37" i="2"/>
  <c r="EF33" i="2"/>
  <c r="EF29" i="2"/>
  <c r="EF25" i="2"/>
  <c r="EF21" i="2"/>
  <c r="EF17" i="2"/>
  <c r="EF13" i="2"/>
  <c r="EN51" i="2"/>
  <c r="EN47" i="2"/>
  <c r="EN43" i="2"/>
  <c r="EN39" i="2"/>
  <c r="EN35" i="2"/>
  <c r="EN31" i="2"/>
  <c r="EN27" i="2"/>
  <c r="EN23" i="2"/>
  <c r="EN19" i="2"/>
  <c r="EN15" i="2"/>
  <c r="EN11" i="2"/>
  <c r="EV8" i="2"/>
  <c r="EV50" i="2"/>
  <c r="EV46" i="2"/>
  <c r="EV42" i="2"/>
  <c r="EV38" i="2"/>
  <c r="EV34" i="2"/>
  <c r="EV30" i="2"/>
  <c r="EV26" i="2"/>
  <c r="EV22" i="2"/>
  <c r="EV18" i="2"/>
  <c r="EV14" i="2"/>
  <c r="FD47" i="2"/>
  <c r="FD43" i="2"/>
  <c r="FD35" i="2"/>
  <c r="FD31" i="2"/>
  <c r="FD27" i="2"/>
  <c r="FD23" i="2"/>
  <c r="FD19" i="2"/>
  <c r="FD15" i="2"/>
  <c r="FD11" i="2"/>
  <c r="FL7" i="2"/>
  <c r="FL41" i="2"/>
  <c r="FL37" i="2"/>
  <c r="FL33" i="2"/>
  <c r="FL29" i="2"/>
  <c r="FL25" i="2"/>
  <c r="FL21" i="2"/>
  <c r="FL17" i="2"/>
  <c r="FL13" i="2"/>
  <c r="FT7" i="2"/>
  <c r="FT41" i="2"/>
  <c r="FT37" i="2"/>
  <c r="FT33" i="2"/>
  <c r="FT29" i="2"/>
  <c r="FT25" i="2"/>
  <c r="FT21" i="2"/>
  <c r="FT17" i="2"/>
  <c r="FT13" i="2"/>
  <c r="GB36" i="2"/>
  <c r="GB32" i="2"/>
  <c r="GB28" i="2"/>
  <c r="GB24" i="2"/>
  <c r="GB20" i="2"/>
  <c r="GB16" i="2"/>
  <c r="GB12" i="2"/>
  <c r="GJ7" i="2"/>
  <c r="GJ35" i="2"/>
  <c r="GJ31" i="2"/>
  <c r="GJ27" i="2"/>
  <c r="GJ23" i="2"/>
  <c r="GJ19" i="2"/>
  <c r="GJ15" i="2"/>
  <c r="GJ11" i="2"/>
  <c r="AA29" i="2"/>
  <c r="AB29" i="2" s="1"/>
  <c r="CE20" i="2"/>
  <c r="CF20" i="2" s="1"/>
  <c r="AN14" i="2"/>
  <c r="BL51" i="2"/>
  <c r="BL39" i="2"/>
  <c r="BL27" i="2"/>
  <c r="BL15" i="2"/>
  <c r="BT64" i="2"/>
  <c r="BT52" i="2"/>
  <c r="BT44" i="2"/>
  <c r="BT32" i="2"/>
  <c r="BT24" i="2"/>
  <c r="BT16" i="2"/>
  <c r="BT12" i="2"/>
  <c r="CB67" i="2"/>
  <c r="CB59" i="2"/>
  <c r="CB55" i="2"/>
  <c r="CB51" i="2"/>
  <c r="CB47" i="2"/>
  <c r="CB43" i="2"/>
  <c r="CB39" i="2"/>
  <c r="CB35" i="2"/>
  <c r="CB31" i="2"/>
  <c r="CB27" i="2"/>
  <c r="CB23" i="2"/>
  <c r="CB19" i="2"/>
  <c r="CB15" i="2"/>
  <c r="CB11" i="2"/>
  <c r="CJ8" i="2"/>
  <c r="CJ68" i="2"/>
  <c r="CJ64" i="2"/>
  <c r="CJ60" i="2"/>
  <c r="CJ56" i="2"/>
  <c r="CJ48" i="2"/>
  <c r="CJ44" i="2"/>
  <c r="CJ40" i="2"/>
  <c r="CJ36" i="2"/>
  <c r="CJ32" i="2"/>
  <c r="CJ28" i="2"/>
  <c r="CJ24" i="2"/>
  <c r="CJ16" i="2"/>
  <c r="CJ12" i="2"/>
  <c r="CR7" i="2"/>
  <c r="CR70" i="2"/>
  <c r="CR66" i="2"/>
  <c r="CR62" i="2"/>
  <c r="CR58" i="2"/>
  <c r="CR50" i="2"/>
  <c r="CR46" i="2"/>
  <c r="CR42" i="2"/>
  <c r="CR38" i="2"/>
  <c r="CR34" i="2"/>
  <c r="CR30" i="2"/>
  <c r="CR26" i="2"/>
  <c r="CR18" i="2"/>
  <c r="CR14" i="2"/>
  <c r="CR10" i="2"/>
  <c r="CZ9" i="2"/>
  <c r="CZ68" i="2"/>
  <c r="CZ64" i="2"/>
  <c r="CZ60" i="2"/>
  <c r="CZ56" i="2"/>
  <c r="CZ52" i="2"/>
  <c r="CZ48" i="2"/>
  <c r="CZ44" i="2"/>
  <c r="CZ40" i="2"/>
  <c r="CZ36" i="2"/>
  <c r="CZ32" i="2"/>
  <c r="CZ28" i="2"/>
  <c r="CZ24" i="2"/>
  <c r="CZ20" i="2"/>
  <c r="CZ16" i="2"/>
  <c r="CZ12" i="2"/>
  <c r="DH8" i="2"/>
  <c r="DH66" i="2"/>
  <c r="DH62" i="2"/>
  <c r="DH58" i="2"/>
  <c r="DH54" i="2"/>
  <c r="DH50" i="2"/>
  <c r="DH46" i="2"/>
  <c r="DH42" i="2"/>
  <c r="DH38" i="2"/>
  <c r="DH34" i="2"/>
  <c r="DH30" i="2"/>
  <c r="DH26" i="2"/>
  <c r="DH22" i="2"/>
  <c r="DH18" i="2"/>
  <c r="DH14" i="2"/>
  <c r="DH10" i="2"/>
  <c r="DX58" i="2"/>
  <c r="DX54" i="2"/>
  <c r="DX50" i="2"/>
  <c r="DX46" i="2"/>
  <c r="DX42" i="2"/>
  <c r="DX38" i="2"/>
  <c r="DX34" i="2"/>
  <c r="DX30" i="2"/>
  <c r="DX26" i="2"/>
  <c r="DX22" i="2"/>
  <c r="DX18" i="2"/>
  <c r="DX14" i="2"/>
  <c r="DX10" i="2"/>
  <c r="EF8" i="2"/>
  <c r="EF56" i="2"/>
  <c r="EF52" i="2"/>
  <c r="EF48" i="2"/>
  <c r="EF44" i="2"/>
  <c r="EF40" i="2"/>
  <c r="EF36" i="2"/>
  <c r="EF32" i="2"/>
  <c r="EF24" i="2"/>
  <c r="EF20" i="2"/>
  <c r="EF16" i="2"/>
  <c r="EF12" i="2"/>
  <c r="EN7" i="2"/>
  <c r="EN54" i="2"/>
  <c r="EN50" i="2"/>
  <c r="EN42" i="2"/>
  <c r="EN38" i="2"/>
  <c r="EN34" i="2"/>
  <c r="EN30" i="2"/>
  <c r="EN26" i="2"/>
  <c r="EN22" i="2"/>
  <c r="EN18" i="2"/>
  <c r="EN10" i="2"/>
  <c r="EV9" i="2"/>
  <c r="EV49" i="2"/>
  <c r="EV45" i="2"/>
  <c r="EV41" i="2"/>
  <c r="EV37" i="2"/>
  <c r="EV33" i="2"/>
  <c r="EV29" i="2"/>
  <c r="EV25" i="2"/>
  <c r="EV21" i="2"/>
  <c r="EV17" i="2"/>
  <c r="EV13" i="2"/>
  <c r="FD46" i="2"/>
  <c r="FD42" i="2"/>
  <c r="FD38" i="2"/>
  <c r="FD34" i="2"/>
  <c r="FD30" i="2"/>
  <c r="FD26" i="2"/>
  <c r="FD22" i="2"/>
  <c r="FD18" i="2"/>
  <c r="FD14" i="2"/>
  <c r="FD10" i="2"/>
  <c r="FL8" i="2"/>
  <c r="FL40" i="2"/>
  <c r="FL36" i="2"/>
  <c r="FL32" i="2"/>
  <c r="FL28" i="2"/>
  <c r="FL24" i="2"/>
  <c r="FL20" i="2"/>
  <c r="FL16" i="2"/>
  <c r="FL12" i="2"/>
  <c r="FT8" i="2"/>
  <c r="FT40" i="2"/>
  <c r="FT36" i="2"/>
  <c r="FT32" i="2"/>
  <c r="FT28" i="2"/>
  <c r="FT24" i="2"/>
  <c r="FT16" i="2"/>
  <c r="FT12" i="2"/>
  <c r="GB7" i="2"/>
  <c r="GB39" i="2"/>
  <c r="GB35" i="2"/>
  <c r="GB31" i="2"/>
  <c r="GB27" i="2"/>
  <c r="GB19" i="2"/>
  <c r="GB15" i="2"/>
  <c r="GB11" i="2"/>
  <c r="GJ8" i="2"/>
  <c r="GJ38" i="2"/>
  <c r="GJ34" i="2"/>
  <c r="GJ30" i="2"/>
  <c r="GJ22" i="2"/>
  <c r="GJ18" i="2"/>
  <c r="GJ14" i="2"/>
  <c r="BW51" i="2"/>
  <c r="BX51" i="2" s="1"/>
  <c r="EA6" i="2"/>
  <c r="EB6" i="2" s="1"/>
  <c r="S43" i="2"/>
  <c r="T43" i="2" s="1"/>
  <c r="BO62" i="2"/>
  <c r="BP62" i="2" s="1"/>
  <c r="BO6" i="2"/>
  <c r="BP6" i="2" s="1"/>
  <c r="BO63" i="2"/>
  <c r="BP63" i="2" s="1"/>
  <c r="BW66" i="2"/>
  <c r="BX66" i="2" s="1"/>
  <c r="DK68" i="2"/>
  <c r="DL68" i="2" s="1"/>
  <c r="DK6" i="2"/>
  <c r="DL6" i="2" s="1"/>
  <c r="EQ55" i="2"/>
  <c r="ER55" i="2" s="1"/>
  <c r="EQ6" i="2"/>
  <c r="ER6" i="2" s="1"/>
  <c r="FW6" i="2"/>
  <c r="FX6" i="2" s="1"/>
  <c r="FW42" i="2"/>
  <c r="FX42" i="2" s="1"/>
  <c r="BG60" i="2"/>
  <c r="BH60" i="2" s="1"/>
  <c r="BG59" i="2"/>
  <c r="BH59" i="2" s="1"/>
  <c r="CM70" i="2"/>
  <c r="CN70" i="2" s="1"/>
  <c r="CM6" i="2"/>
  <c r="CN6" i="2" s="1"/>
  <c r="EY51" i="2"/>
  <c r="EZ51" i="2" s="1"/>
  <c r="EY6" i="2"/>
  <c r="EZ6" i="2" s="1"/>
  <c r="GE6" i="2"/>
  <c r="GF6" i="2" s="1"/>
  <c r="S6" i="2"/>
  <c r="T6" i="2" s="1"/>
  <c r="AA46" i="2"/>
  <c r="AB46" i="2" s="1"/>
  <c r="S42" i="2"/>
  <c r="T42" i="2" s="1"/>
  <c r="AI49" i="2"/>
  <c r="AJ49" i="2" s="1"/>
  <c r="AI48" i="2"/>
  <c r="AJ48" i="2" s="1"/>
  <c r="AY56" i="2"/>
  <c r="AZ56" i="2" s="1"/>
  <c r="AY55" i="2"/>
  <c r="AZ55" i="2" s="1"/>
  <c r="CU71" i="2"/>
  <c r="CV71" i="2" s="1"/>
  <c r="CU6" i="2"/>
  <c r="CV6" i="2" s="1"/>
  <c r="EA62" i="2"/>
  <c r="EB62" i="2" s="1"/>
  <c r="FG48" i="2"/>
  <c r="FH48" i="2" s="1"/>
  <c r="FG6" i="2"/>
  <c r="FH6" i="2" s="1"/>
  <c r="GM39" i="2"/>
  <c r="GN39" i="2" s="1"/>
  <c r="GM40" i="2"/>
  <c r="GN40" i="2" s="1"/>
  <c r="GM6" i="2"/>
  <c r="GN6" i="2" s="1"/>
  <c r="AI6" i="2"/>
  <c r="AJ6" i="2" s="1"/>
  <c r="BW6" i="2"/>
  <c r="BX6" i="2" s="1"/>
  <c r="CE68" i="2"/>
  <c r="CF68" i="2" s="1"/>
  <c r="GE40" i="2"/>
  <c r="GF40" i="2" s="1"/>
  <c r="CE6" i="2"/>
  <c r="CF6" i="2" s="1"/>
  <c r="CE69" i="2"/>
  <c r="CF69" i="2" s="1"/>
  <c r="DC70" i="2"/>
  <c r="DD70" i="2" s="1"/>
  <c r="DC6" i="2"/>
  <c r="DD6" i="2" s="1"/>
  <c r="EI6" i="2"/>
  <c r="EJ6" i="2" s="1"/>
  <c r="EI58" i="2"/>
  <c r="EJ58" i="2" s="1"/>
  <c r="FO44" i="2"/>
  <c r="FP44" i="2" s="1"/>
  <c r="FO45" i="2"/>
  <c r="FP45" i="2" s="1"/>
  <c r="FO6" i="2"/>
  <c r="FP6" i="2" s="1"/>
  <c r="AA45" i="2"/>
  <c r="AB45" i="2" s="1"/>
  <c r="AY6" i="2"/>
  <c r="AZ6" i="2" s="1"/>
  <c r="BG6" i="2"/>
  <c r="BH6" i="2" s="1"/>
  <c r="GK14" i="2" l="1"/>
  <c r="GL14" i="2" s="1"/>
  <c r="GM14" i="2" s="1"/>
  <c r="GN14" i="2" s="1"/>
  <c r="GC35" i="2"/>
  <c r="GD35" i="2" s="1"/>
  <c r="GE35" i="2" s="1"/>
  <c r="GF35" i="2" s="1"/>
  <c r="FM16" i="2"/>
  <c r="FN16" i="2" s="1"/>
  <c r="FO16" i="2" s="1"/>
  <c r="FP16" i="2" s="1"/>
  <c r="FE26" i="2"/>
  <c r="FF26" i="2" s="1"/>
  <c r="FG26" i="2" s="1"/>
  <c r="FH26" i="2" s="1"/>
  <c r="EW37" i="2"/>
  <c r="EX37" i="2" s="1"/>
  <c r="EY37" i="2" s="1"/>
  <c r="EZ37" i="2" s="1"/>
  <c r="EO26" i="2"/>
  <c r="EP26" i="2" s="1"/>
  <c r="EQ26" i="2" s="1"/>
  <c r="ER26" i="2" s="1"/>
  <c r="EG32" i="2"/>
  <c r="EH32" i="2" s="1"/>
  <c r="EI32" i="2" s="1"/>
  <c r="EJ32" i="2" s="1"/>
  <c r="DY26" i="2"/>
  <c r="DZ26" i="2" s="1"/>
  <c r="EA26" i="2" s="1"/>
  <c r="EB26" i="2" s="1"/>
  <c r="DI22" i="2"/>
  <c r="DJ22" i="2" s="1"/>
  <c r="DK22" i="2" s="1"/>
  <c r="DL22" i="2" s="1"/>
  <c r="DI8" i="2"/>
  <c r="DJ8" i="2" s="1"/>
  <c r="DK8" i="2" s="1"/>
  <c r="DL8" i="2" s="1"/>
  <c r="DA56" i="2"/>
  <c r="DB56" i="2" s="1"/>
  <c r="DC56" i="2" s="1"/>
  <c r="DD56" i="2" s="1"/>
  <c r="CS42" i="2"/>
  <c r="CT42" i="2" s="1"/>
  <c r="CU42" i="2" s="1"/>
  <c r="CV42" i="2" s="1"/>
  <c r="CK32" i="2"/>
  <c r="CL32" i="2" s="1"/>
  <c r="CC19" i="2"/>
  <c r="CD19" i="2" s="1"/>
  <c r="CE19" i="2" s="1"/>
  <c r="CF19" i="2" s="1"/>
  <c r="BU12" i="2"/>
  <c r="BV12" i="2" s="1"/>
  <c r="BW12" i="2" s="1"/>
  <c r="BX12" i="2" s="1"/>
  <c r="BM27" i="2"/>
  <c r="BN27" i="2" s="1"/>
  <c r="BO27" i="2" s="1"/>
  <c r="BP27" i="2" s="1"/>
  <c r="GC25" i="2"/>
  <c r="GD25" i="2" s="1"/>
  <c r="GE25" i="2" s="1"/>
  <c r="GF25" i="2" s="1"/>
  <c r="FU22" i="2"/>
  <c r="FV22" i="2" s="1"/>
  <c r="FW22" i="2" s="1"/>
  <c r="FX22" i="2" s="1"/>
  <c r="FM42" i="2"/>
  <c r="FN42" i="2" s="1"/>
  <c r="FO42" i="2" s="1"/>
  <c r="FP42" i="2" s="1"/>
  <c r="EW15" i="2"/>
  <c r="EX15" i="2" s="1"/>
  <c r="EY15" i="2" s="1"/>
  <c r="EZ15" i="2" s="1"/>
  <c r="EO20" i="2"/>
  <c r="EP20" i="2" s="1"/>
  <c r="EQ20" i="2" s="1"/>
  <c r="ER20" i="2" s="1"/>
  <c r="EG18" i="2"/>
  <c r="EH18" i="2" s="1"/>
  <c r="EI18" i="2" s="1"/>
  <c r="EJ18" i="2" s="1"/>
  <c r="DY24" i="2"/>
  <c r="DZ24" i="2" s="1"/>
  <c r="EA24" i="2" s="1"/>
  <c r="EB24" i="2" s="1"/>
  <c r="DI36" i="2"/>
  <c r="DJ36" i="2" s="1"/>
  <c r="DK36" i="2" s="1"/>
  <c r="DL36" i="2" s="1"/>
  <c r="DA22" i="2"/>
  <c r="DB22" i="2" s="1"/>
  <c r="DC22" i="2" s="1"/>
  <c r="DD22" i="2" s="1"/>
  <c r="CS24" i="2"/>
  <c r="CT24" i="2" s="1"/>
  <c r="CU24" i="2" s="1"/>
  <c r="CV24" i="2" s="1"/>
  <c r="CK14" i="2"/>
  <c r="CL14" i="2" s="1"/>
  <c r="CM14" i="2" s="1"/>
  <c r="CN14" i="2" s="1"/>
  <c r="CC13" i="2"/>
  <c r="CD13" i="2" s="1"/>
  <c r="CE13" i="2" s="1"/>
  <c r="CF13" i="2" s="1"/>
  <c r="CC65" i="2"/>
  <c r="CD65" i="2" s="1"/>
  <c r="CE65" i="2" s="1"/>
  <c r="CF65" i="2" s="1"/>
  <c r="BU58" i="2"/>
  <c r="BV58" i="2" s="1"/>
  <c r="BW58" i="2" s="1"/>
  <c r="BX58" i="2" s="1"/>
  <c r="BE29" i="2"/>
  <c r="BF29" i="2" s="1"/>
  <c r="BG29" i="2" s="1"/>
  <c r="BH29" i="2" s="1"/>
  <c r="AO24" i="2"/>
  <c r="AP24" i="2" s="1"/>
  <c r="AQ24" i="2" s="1"/>
  <c r="AR24" i="2" s="1"/>
  <c r="GC38" i="2"/>
  <c r="GD38" i="2" s="1"/>
  <c r="GE38" i="2" s="1"/>
  <c r="GF38" i="2" s="1"/>
  <c r="FM23" i="2"/>
  <c r="FN23" i="2" s="1"/>
  <c r="FO23" i="2" s="1"/>
  <c r="FP23" i="2" s="1"/>
  <c r="EW32" i="2"/>
  <c r="EX32" i="2" s="1"/>
  <c r="EY32" i="2" s="1"/>
  <c r="EZ32" i="2" s="1"/>
  <c r="EG39" i="2"/>
  <c r="EH39" i="2" s="1"/>
  <c r="EI39" i="2" s="1"/>
  <c r="EJ39" i="2" s="1"/>
  <c r="DI49" i="2"/>
  <c r="DJ49" i="2" s="1"/>
  <c r="DK49" i="2" s="1"/>
  <c r="DL49" i="2" s="1"/>
  <c r="CS53" i="2"/>
  <c r="CT53" i="2" s="1"/>
  <c r="CU53" i="2" s="1"/>
  <c r="CV53" i="2" s="1"/>
  <c r="CC38" i="2"/>
  <c r="CD38" i="2" s="1"/>
  <c r="CE38" i="2" s="1"/>
  <c r="CF38" i="2" s="1"/>
  <c r="BM22" i="2"/>
  <c r="BN22" i="2" s="1"/>
  <c r="BO22" i="2" s="1"/>
  <c r="BP22" i="2" s="1"/>
  <c r="AW27" i="2"/>
  <c r="AX27" i="2" s="1"/>
  <c r="AY27" i="2" s="1"/>
  <c r="AZ27" i="2" s="1"/>
  <c r="BE35" i="2"/>
  <c r="BF35" i="2" s="1"/>
  <c r="BG35" i="2" s="1"/>
  <c r="BH35" i="2" s="1"/>
  <c r="GK9" i="2"/>
  <c r="GL9" i="2" s="1"/>
  <c r="GM9" i="2" s="1"/>
  <c r="GN9" i="2" s="1"/>
  <c r="FU35" i="2"/>
  <c r="FV35" i="2" s="1"/>
  <c r="FW35" i="2" s="1"/>
  <c r="FX35" i="2" s="1"/>
  <c r="FE17" i="2"/>
  <c r="FF17" i="2" s="1"/>
  <c r="FG17" i="2" s="1"/>
  <c r="FH17" i="2" s="1"/>
  <c r="EW36" i="2"/>
  <c r="EX36" i="2" s="1"/>
  <c r="EY36" i="2" s="1"/>
  <c r="EZ36" i="2" s="1"/>
  <c r="EG15" i="2"/>
  <c r="EH15" i="2" s="1"/>
  <c r="EI15" i="2" s="1"/>
  <c r="EJ15" i="2" s="1"/>
  <c r="DY45" i="2"/>
  <c r="DZ45" i="2" s="1"/>
  <c r="EA45" i="2" s="1"/>
  <c r="EB45" i="2" s="1"/>
  <c r="DI61" i="2"/>
  <c r="DJ61" i="2" s="1"/>
  <c r="DK61" i="2" s="1"/>
  <c r="DL61" i="2" s="1"/>
  <c r="CS29" i="2"/>
  <c r="CT29" i="2" s="1"/>
  <c r="CU29" i="2" s="1"/>
  <c r="CV29" i="2" s="1"/>
  <c r="CK23" i="2"/>
  <c r="CL23" i="2" s="1"/>
  <c r="CM23" i="2" s="1"/>
  <c r="CN23" i="2" s="1"/>
  <c r="BU23" i="2"/>
  <c r="BV23" i="2" s="1"/>
  <c r="BW23" i="2" s="1"/>
  <c r="BX23" i="2" s="1"/>
  <c r="BM30" i="2"/>
  <c r="BN30" i="2" s="1"/>
  <c r="BO30" i="2" s="1"/>
  <c r="BP30" i="2" s="1"/>
  <c r="BE46" i="2"/>
  <c r="BF46" i="2" s="1"/>
  <c r="BG46" i="2" s="1"/>
  <c r="BH46" i="2" s="1"/>
  <c r="AO33" i="2"/>
  <c r="AP33" i="2" s="1"/>
  <c r="AQ33" i="2" s="1"/>
  <c r="AR33" i="2" s="1"/>
  <c r="I8" i="2"/>
  <c r="J8" i="2" s="1"/>
  <c r="K8" i="2" s="1"/>
  <c r="L8" i="2" s="1"/>
  <c r="BM43" i="2"/>
  <c r="BN43" i="2" s="1"/>
  <c r="BO43" i="2" s="1"/>
  <c r="BP43" i="2" s="1"/>
  <c r="AO10" i="2"/>
  <c r="AP10" i="2" s="1"/>
  <c r="AQ10" i="2" s="1"/>
  <c r="AR10" i="2" s="1"/>
  <c r="Q33" i="2"/>
  <c r="R33" i="2" s="1"/>
  <c r="S33" i="2" s="1"/>
  <c r="T33" i="2" s="1"/>
  <c r="AO46" i="2"/>
  <c r="AP46" i="2" s="1"/>
  <c r="AQ46" i="2" s="1"/>
  <c r="AR46" i="2" s="1"/>
  <c r="Y11" i="2"/>
  <c r="Z11" i="2" s="1"/>
  <c r="AG31" i="2"/>
  <c r="AH31" i="2" s="1"/>
  <c r="AI31" i="2" s="1"/>
  <c r="AJ31" i="2" s="1"/>
  <c r="Q37" i="2"/>
  <c r="R37" i="2" s="1"/>
  <c r="S37" i="2" s="1"/>
  <c r="T37" i="2" s="1"/>
  <c r="GC15" i="2"/>
  <c r="GD15" i="2" s="1"/>
  <c r="GE15" i="2" s="1"/>
  <c r="GF15" i="2" s="1"/>
  <c r="FU36" i="2"/>
  <c r="FV36" i="2" s="1"/>
  <c r="FW36" i="2" s="1"/>
  <c r="FX36" i="2" s="1"/>
  <c r="FE10" i="2"/>
  <c r="FF10" i="2" s="1"/>
  <c r="FG10" i="2" s="1"/>
  <c r="FH10" i="2" s="1"/>
  <c r="EW21" i="2"/>
  <c r="EX21" i="2" s="1"/>
  <c r="EY21" i="2" s="1"/>
  <c r="EZ21" i="2" s="1"/>
  <c r="EG12" i="2"/>
  <c r="EH12" i="2" s="1"/>
  <c r="EI12" i="2" s="1"/>
  <c r="EJ12" i="2" s="1"/>
  <c r="DY10" i="2"/>
  <c r="DZ10" i="2" s="1"/>
  <c r="EA10" i="2" s="1"/>
  <c r="EB10" i="2" s="1"/>
  <c r="DY58" i="2"/>
  <c r="DZ58" i="2" s="1"/>
  <c r="EA58" i="2" s="1"/>
  <c r="EB58" i="2" s="1"/>
  <c r="DI54" i="2"/>
  <c r="DJ54" i="2" s="1"/>
  <c r="DK54" i="2" s="1"/>
  <c r="DL54" i="2" s="1"/>
  <c r="DA40" i="2"/>
  <c r="DB40" i="2" s="1"/>
  <c r="DC40" i="2" s="1"/>
  <c r="DD40" i="2" s="1"/>
  <c r="CS26" i="2"/>
  <c r="CT26" i="2" s="1"/>
  <c r="CU26" i="2" s="1"/>
  <c r="CV26" i="2" s="1"/>
  <c r="CK12" i="2"/>
  <c r="CL12" i="2" s="1"/>
  <c r="CM12" i="2" s="1"/>
  <c r="CN12" i="2" s="1"/>
  <c r="CK68" i="2"/>
  <c r="CL68" i="2" s="1"/>
  <c r="CM68" i="2" s="1"/>
  <c r="CN68" i="2" s="1"/>
  <c r="CC51" i="2"/>
  <c r="CD51" i="2" s="1"/>
  <c r="CE51" i="2" s="1"/>
  <c r="CF51" i="2" s="1"/>
  <c r="BU44" i="2"/>
  <c r="BV44" i="2" s="1"/>
  <c r="BW44" i="2" s="1"/>
  <c r="BX44" i="2" s="1"/>
  <c r="GK20" i="2"/>
  <c r="GL20" i="2" s="1"/>
  <c r="GM20" i="2" s="1"/>
  <c r="GN20" i="2" s="1"/>
  <c r="GC9" i="2"/>
  <c r="GD9" i="2" s="1"/>
  <c r="GE9" i="2" s="1"/>
  <c r="GF9" i="2" s="1"/>
  <c r="FM26" i="2"/>
  <c r="FN26" i="2" s="1"/>
  <c r="FO26" i="2" s="1"/>
  <c r="FP26" i="2" s="1"/>
  <c r="FE36" i="2"/>
  <c r="FF36" i="2" s="1"/>
  <c r="EW47" i="2"/>
  <c r="EX47" i="2" s="1"/>
  <c r="EY47" i="2" s="1"/>
  <c r="EZ47" i="2" s="1"/>
  <c r="EO52" i="2"/>
  <c r="EP52" i="2" s="1"/>
  <c r="EQ52" i="2" s="1"/>
  <c r="ER52" i="2" s="1"/>
  <c r="EG50" i="2"/>
  <c r="EH50" i="2" s="1"/>
  <c r="EI50" i="2" s="1"/>
  <c r="EJ50" i="2" s="1"/>
  <c r="DY56" i="2"/>
  <c r="DZ56" i="2" s="1"/>
  <c r="EA56" i="2" s="1"/>
  <c r="EB56" i="2" s="1"/>
  <c r="DI56" i="2"/>
  <c r="DJ56" i="2" s="1"/>
  <c r="DK56" i="2" s="1"/>
  <c r="DL56" i="2" s="1"/>
  <c r="DA54" i="2"/>
  <c r="DB54" i="2" s="1"/>
  <c r="DC54" i="2" s="1"/>
  <c r="DD54" i="2" s="1"/>
  <c r="CS44" i="2"/>
  <c r="CT44" i="2" s="1"/>
  <c r="CU44" i="2" s="1"/>
  <c r="CV44" i="2" s="1"/>
  <c r="CK34" i="2"/>
  <c r="CL34" i="2" s="1"/>
  <c r="CM34" i="2" s="1"/>
  <c r="CN34" i="2" s="1"/>
  <c r="CC29" i="2"/>
  <c r="CD29" i="2" s="1"/>
  <c r="CE29" i="2" s="1"/>
  <c r="CF29" i="2" s="1"/>
  <c r="BU26" i="2"/>
  <c r="BV26" i="2" s="1"/>
  <c r="BW26" i="2" s="1"/>
  <c r="BX26" i="2" s="1"/>
  <c r="BM29" i="2"/>
  <c r="BN29" i="2" s="1"/>
  <c r="BO29" i="2" s="1"/>
  <c r="BP29" i="2" s="1"/>
  <c r="BE49" i="2"/>
  <c r="BF49" i="2" s="1"/>
  <c r="BG49" i="2" s="1"/>
  <c r="BH49" i="2" s="1"/>
  <c r="AG13" i="2"/>
  <c r="AH13" i="2" s="1"/>
  <c r="AI13" i="2" s="1"/>
  <c r="AJ13" i="2" s="1"/>
  <c r="Y33" i="2"/>
  <c r="Z33" i="2" s="1"/>
  <c r="AA33" i="2" s="1"/>
  <c r="AB33" i="2" s="1"/>
  <c r="GK37" i="2"/>
  <c r="GL37" i="2" s="1"/>
  <c r="GM37" i="2" s="1"/>
  <c r="GN37" i="2" s="1"/>
  <c r="FU31" i="2"/>
  <c r="FV31" i="2" s="1"/>
  <c r="FW31" i="2" s="1"/>
  <c r="FX31" i="2" s="1"/>
  <c r="FE41" i="2"/>
  <c r="FF41" i="2" s="1"/>
  <c r="FG41" i="2" s="1"/>
  <c r="FH41" i="2" s="1"/>
  <c r="EO8" i="2"/>
  <c r="EP8" i="2" s="1"/>
  <c r="EQ8" i="2" s="1"/>
  <c r="ER8" i="2" s="1"/>
  <c r="DI17" i="2"/>
  <c r="DJ17" i="2" s="1"/>
  <c r="DK17" i="2" s="1"/>
  <c r="DL17" i="2" s="1"/>
  <c r="CS21" i="2"/>
  <c r="CT21" i="2" s="1"/>
  <c r="CU21" i="2" s="1"/>
  <c r="CV21" i="2" s="1"/>
  <c r="CK47" i="2"/>
  <c r="CL47" i="2" s="1"/>
  <c r="CM47" i="2" s="1"/>
  <c r="CN47" i="2" s="1"/>
  <c r="BU43" i="2"/>
  <c r="BV43" i="2" s="1"/>
  <c r="BW43" i="2" s="1"/>
  <c r="BX43" i="2" s="1"/>
  <c r="BE38" i="2"/>
  <c r="BF38" i="2" s="1"/>
  <c r="BG38" i="2" s="1"/>
  <c r="BH38" i="2" s="1"/>
  <c r="Y14" i="2"/>
  <c r="Z14" i="2" s="1"/>
  <c r="AA14" i="2" s="1"/>
  <c r="AB14" i="2" s="1"/>
  <c r="BU28" i="2"/>
  <c r="BV28" i="2" s="1"/>
  <c r="BW28" i="2" s="1"/>
  <c r="BX28" i="2" s="1"/>
  <c r="AW20" i="2"/>
  <c r="AX20" i="2" s="1"/>
  <c r="AY20" i="2" s="1"/>
  <c r="AZ20" i="2" s="1"/>
  <c r="Y15" i="2"/>
  <c r="Z15" i="2" s="1"/>
  <c r="AA15" i="2" s="1"/>
  <c r="AB15" i="2" s="1"/>
  <c r="AO26" i="2"/>
  <c r="AP26" i="2" s="1"/>
  <c r="AQ26" i="2" s="1"/>
  <c r="AR26" i="2" s="1"/>
  <c r="AG11" i="2"/>
  <c r="AH11" i="2" s="1"/>
  <c r="AI11" i="2" s="1"/>
  <c r="AJ11" i="2" s="1"/>
  <c r="Y9" i="2"/>
  <c r="Z9" i="2" s="1"/>
  <c r="AA9" i="2" s="1"/>
  <c r="AB9" i="2" s="1"/>
  <c r="AG23" i="2"/>
  <c r="AH23" i="2" s="1"/>
  <c r="AI23" i="2" s="1"/>
  <c r="AJ23" i="2" s="1"/>
  <c r="Q25" i="2"/>
  <c r="R25" i="2" s="1"/>
  <c r="S25" i="2" s="1"/>
  <c r="T25" i="2" s="1"/>
  <c r="GK25" i="2"/>
  <c r="GL25" i="2" s="1"/>
  <c r="GM25" i="2" s="1"/>
  <c r="GN25" i="2" s="1"/>
  <c r="GC22" i="2"/>
  <c r="GD22" i="2" s="1"/>
  <c r="GE22" i="2" s="1"/>
  <c r="GF22" i="2" s="1"/>
  <c r="GC8" i="2"/>
  <c r="GD8" i="2" s="1"/>
  <c r="GE8" i="2" s="1"/>
  <c r="GF8" i="2" s="1"/>
  <c r="FM27" i="2"/>
  <c r="FN27" i="2" s="1"/>
  <c r="FO27" i="2" s="1"/>
  <c r="FP27" i="2" s="1"/>
  <c r="FE8" i="2"/>
  <c r="FF8" i="2" s="1"/>
  <c r="FG8" i="2" s="1"/>
  <c r="FH8" i="2" s="1"/>
  <c r="EO29" i="2"/>
  <c r="EP29" i="2" s="1"/>
  <c r="EQ29" i="2" s="1"/>
  <c r="ER29" i="2" s="1"/>
  <c r="EG47" i="2"/>
  <c r="EH47" i="2" s="1"/>
  <c r="EI47" i="2" s="1"/>
  <c r="EJ47" i="2" s="1"/>
  <c r="DI25" i="2"/>
  <c r="DJ25" i="2" s="1"/>
  <c r="DK25" i="2" s="1"/>
  <c r="DL25" i="2" s="1"/>
  <c r="DA35" i="2"/>
  <c r="DB35" i="2" s="1"/>
  <c r="DC35" i="2" s="1"/>
  <c r="DD35" i="2" s="1"/>
  <c r="CS61" i="2"/>
  <c r="CT61" i="2" s="1"/>
  <c r="CU61" i="2" s="1"/>
  <c r="CV61" i="2" s="1"/>
  <c r="CK55" i="2"/>
  <c r="CL55" i="2" s="1"/>
  <c r="CM55" i="2" s="1"/>
  <c r="CN55" i="2" s="1"/>
  <c r="CC50" i="2"/>
  <c r="CD50" i="2" s="1"/>
  <c r="CE50" i="2" s="1"/>
  <c r="CF50" i="2" s="1"/>
  <c r="BU11" i="2"/>
  <c r="BV11" i="2" s="1"/>
  <c r="BW11" i="2" s="1"/>
  <c r="BX11" i="2" s="1"/>
  <c r="BE14" i="2"/>
  <c r="BF14" i="2" s="1"/>
  <c r="BG14" i="2" s="1"/>
  <c r="BH14" i="2" s="1"/>
  <c r="AW35" i="2"/>
  <c r="AX35" i="2" s="1"/>
  <c r="AY35" i="2" s="1"/>
  <c r="AZ35" i="2" s="1"/>
  <c r="Y22" i="2"/>
  <c r="Z22" i="2" s="1"/>
  <c r="AA22" i="2" s="1"/>
  <c r="AB22" i="2" s="1"/>
  <c r="BU60" i="2"/>
  <c r="BV60" i="2" s="1"/>
  <c r="BW60" i="2" s="1"/>
  <c r="BX60" i="2" s="1"/>
  <c r="BE43" i="2"/>
  <c r="BF43" i="2" s="1"/>
  <c r="BG43" i="2" s="1"/>
  <c r="BH43" i="2" s="1"/>
  <c r="AW28" i="2"/>
  <c r="AX28" i="2" s="1"/>
  <c r="AY28" i="2" s="1"/>
  <c r="AZ28" i="2" s="1"/>
  <c r="Y27" i="2"/>
  <c r="Z27" i="2" s="1"/>
  <c r="AA27" i="2" s="1"/>
  <c r="AB27" i="2" s="1"/>
  <c r="AO30" i="2"/>
  <c r="AP30" i="2" s="1"/>
  <c r="AQ30" i="2" s="1"/>
  <c r="AR30" i="2" s="1"/>
  <c r="AG15" i="2"/>
  <c r="AH15" i="2" s="1"/>
  <c r="AI15" i="2" s="1"/>
  <c r="AJ15" i="2" s="1"/>
  <c r="Q17" i="2"/>
  <c r="R17" i="2" s="1"/>
  <c r="S17" i="2" s="1"/>
  <c r="T17" i="2" s="1"/>
  <c r="Y31" i="2"/>
  <c r="Z31" i="2" s="1"/>
  <c r="AA31" i="2" s="1"/>
  <c r="AB31" i="2" s="1"/>
  <c r="GK15" i="2"/>
  <c r="GL15" i="2" s="1"/>
  <c r="GM15" i="2" s="1"/>
  <c r="GN15" i="2" s="1"/>
  <c r="GK31" i="2"/>
  <c r="GL31" i="2" s="1"/>
  <c r="GM31" i="2" s="1"/>
  <c r="GN31" i="2" s="1"/>
  <c r="GC16" i="2"/>
  <c r="GD16" i="2" s="1"/>
  <c r="GE16" i="2" s="1"/>
  <c r="GF16" i="2" s="1"/>
  <c r="GC32" i="2"/>
  <c r="GD32" i="2" s="1"/>
  <c r="GE32" i="2" s="1"/>
  <c r="GF32" i="2" s="1"/>
  <c r="FU21" i="2"/>
  <c r="FV21" i="2" s="1"/>
  <c r="FW21" i="2" s="1"/>
  <c r="FX21" i="2" s="1"/>
  <c r="FU37" i="2"/>
  <c r="FV37" i="2" s="1"/>
  <c r="FW37" i="2" s="1"/>
  <c r="FX37" i="2" s="1"/>
  <c r="FM17" i="2"/>
  <c r="FN17" i="2" s="1"/>
  <c r="FO17" i="2" s="1"/>
  <c r="FP17" i="2" s="1"/>
  <c r="FM33" i="2"/>
  <c r="FN33" i="2" s="1"/>
  <c r="FO33" i="2" s="1"/>
  <c r="FP33" i="2" s="1"/>
  <c r="FE11" i="2"/>
  <c r="FF11" i="2" s="1"/>
  <c r="FG11" i="2" s="1"/>
  <c r="FH11" i="2" s="1"/>
  <c r="FE27" i="2"/>
  <c r="FF27" i="2" s="1"/>
  <c r="FG27" i="2" s="1"/>
  <c r="FH27" i="2" s="1"/>
  <c r="FE47" i="2"/>
  <c r="FF47" i="2" s="1"/>
  <c r="FG47" i="2" s="1"/>
  <c r="FH47" i="2" s="1"/>
  <c r="EW26" i="2"/>
  <c r="EX26" i="2" s="1"/>
  <c r="EY26" i="2" s="1"/>
  <c r="EZ26" i="2" s="1"/>
  <c r="EW42" i="2"/>
  <c r="EX42" i="2" s="1"/>
  <c r="EY42" i="2" s="1"/>
  <c r="EZ42" i="2" s="1"/>
  <c r="EO11" i="2"/>
  <c r="EP11" i="2" s="1"/>
  <c r="EQ11" i="2" s="1"/>
  <c r="ER11" i="2" s="1"/>
  <c r="EO27" i="2"/>
  <c r="EP27" i="2" s="1"/>
  <c r="EQ27" i="2" s="1"/>
  <c r="ER27" i="2" s="1"/>
  <c r="EO43" i="2"/>
  <c r="EP43" i="2" s="1"/>
  <c r="EQ43" i="2" s="1"/>
  <c r="ER43" i="2" s="1"/>
  <c r="EG17" i="2"/>
  <c r="EH17" i="2" s="1"/>
  <c r="EI17" i="2" s="1"/>
  <c r="EJ17" i="2" s="1"/>
  <c r="EG33" i="2"/>
  <c r="EH33" i="2" s="1"/>
  <c r="EI33" i="2" s="1"/>
  <c r="EJ33" i="2" s="1"/>
  <c r="EG49" i="2"/>
  <c r="EH49" i="2" s="1"/>
  <c r="EI49" i="2" s="1"/>
  <c r="EJ49" i="2" s="1"/>
  <c r="DY11" i="2"/>
  <c r="DZ11" i="2" s="1"/>
  <c r="EA11" i="2" s="1"/>
  <c r="EB11" i="2" s="1"/>
  <c r="DY27" i="2"/>
  <c r="DZ27" i="2" s="1"/>
  <c r="EA27" i="2" s="1"/>
  <c r="EB27" i="2" s="1"/>
  <c r="DY43" i="2"/>
  <c r="DZ43" i="2" s="1"/>
  <c r="EA43" i="2" s="1"/>
  <c r="EB43" i="2" s="1"/>
  <c r="DY59" i="2"/>
  <c r="DZ59" i="2" s="1"/>
  <c r="EA59" i="2" s="1"/>
  <c r="EB59" i="2" s="1"/>
  <c r="DI19" i="2"/>
  <c r="DJ19" i="2" s="1"/>
  <c r="DK19" i="2" s="1"/>
  <c r="DL19" i="2" s="1"/>
  <c r="DI35" i="2"/>
  <c r="DJ35" i="2" s="1"/>
  <c r="DK35" i="2" s="1"/>
  <c r="DL35" i="2" s="1"/>
  <c r="DI51" i="2"/>
  <c r="DJ51" i="2" s="1"/>
  <c r="DK51" i="2" s="1"/>
  <c r="DL51" i="2" s="1"/>
  <c r="DI67" i="2"/>
  <c r="DJ67" i="2" s="1"/>
  <c r="DK67" i="2" s="1"/>
  <c r="DL67" i="2" s="1"/>
  <c r="DA25" i="2"/>
  <c r="DB25" i="2" s="1"/>
  <c r="DC25" i="2" s="1"/>
  <c r="DD25" i="2" s="1"/>
  <c r="DA49" i="2"/>
  <c r="DB49" i="2" s="1"/>
  <c r="DC49" i="2" s="1"/>
  <c r="DD49" i="2" s="1"/>
  <c r="DA69" i="2"/>
  <c r="DB69" i="2" s="1"/>
  <c r="DC69" i="2" s="1"/>
  <c r="DD69" i="2" s="1"/>
  <c r="CS23" i="2"/>
  <c r="CT23" i="2" s="1"/>
  <c r="CU23" i="2" s="1"/>
  <c r="CV23" i="2" s="1"/>
  <c r="CS39" i="2"/>
  <c r="CT39" i="2" s="1"/>
  <c r="CU39" i="2" s="1"/>
  <c r="CV39" i="2" s="1"/>
  <c r="CS59" i="2"/>
  <c r="CT59" i="2" s="1"/>
  <c r="CU59" i="2" s="1"/>
  <c r="CV59" i="2" s="1"/>
  <c r="CK17" i="2"/>
  <c r="CL17" i="2" s="1"/>
  <c r="CM17" i="2" s="1"/>
  <c r="CN17" i="2" s="1"/>
  <c r="CK33" i="2"/>
  <c r="CL33" i="2" s="1"/>
  <c r="CM33" i="2" s="1"/>
  <c r="CN33" i="2" s="1"/>
  <c r="CK53" i="2"/>
  <c r="CL53" i="2" s="1"/>
  <c r="CM53" i="2" s="1"/>
  <c r="CN53" i="2" s="1"/>
  <c r="CK69" i="2"/>
  <c r="CL69" i="2" s="1"/>
  <c r="CM69" i="2" s="1"/>
  <c r="CN69" i="2" s="1"/>
  <c r="CC24" i="2"/>
  <c r="CD24" i="2" s="1"/>
  <c r="CE24" i="2" s="1"/>
  <c r="CF24" i="2" s="1"/>
  <c r="CC40" i="2"/>
  <c r="CD40" i="2" s="1"/>
  <c r="CE40" i="2" s="1"/>
  <c r="CF40" i="2" s="1"/>
  <c r="CC60" i="2"/>
  <c r="CD60" i="2" s="1"/>
  <c r="CE60" i="2" s="1"/>
  <c r="CF60" i="2" s="1"/>
  <c r="BU17" i="2"/>
  <c r="BV17" i="2" s="1"/>
  <c r="BW17" i="2" s="1"/>
  <c r="BX17" i="2" s="1"/>
  <c r="BU37" i="2"/>
  <c r="BV37" i="2" s="1"/>
  <c r="BW37" i="2" s="1"/>
  <c r="BX37" i="2" s="1"/>
  <c r="BU53" i="2"/>
  <c r="BV53" i="2" s="1"/>
  <c r="BW53" i="2" s="1"/>
  <c r="BX53" i="2" s="1"/>
  <c r="BM12" i="2"/>
  <c r="BN12" i="2" s="1"/>
  <c r="BO12" i="2" s="1"/>
  <c r="BP12" i="2" s="1"/>
  <c r="BM28" i="2"/>
  <c r="BN28" i="2" s="1"/>
  <c r="BO28" i="2" s="1"/>
  <c r="BP28" i="2" s="1"/>
  <c r="BM44" i="2"/>
  <c r="BN44" i="2" s="1"/>
  <c r="BO44" i="2" s="1"/>
  <c r="BP44" i="2" s="1"/>
  <c r="BM60" i="2"/>
  <c r="BN60" i="2" s="1"/>
  <c r="BO60" i="2" s="1"/>
  <c r="BP60" i="2" s="1"/>
  <c r="BE20" i="2"/>
  <c r="BF20" i="2" s="1"/>
  <c r="BG20" i="2" s="1"/>
  <c r="BH20" i="2" s="1"/>
  <c r="BE36" i="2"/>
  <c r="BF36" i="2" s="1"/>
  <c r="BG36" i="2" s="1"/>
  <c r="BH36" i="2" s="1"/>
  <c r="BE52" i="2"/>
  <c r="BF52" i="2" s="1"/>
  <c r="BG52" i="2" s="1"/>
  <c r="BH52" i="2" s="1"/>
  <c r="AW17" i="2"/>
  <c r="AX17" i="2" s="1"/>
  <c r="AY17" i="2" s="1"/>
  <c r="AZ17" i="2" s="1"/>
  <c r="AW33" i="2"/>
  <c r="AX33" i="2" s="1"/>
  <c r="AW49" i="2"/>
  <c r="AX49" i="2" s="1"/>
  <c r="AY49" i="2" s="1"/>
  <c r="AZ49" i="2" s="1"/>
  <c r="AO15" i="2"/>
  <c r="AP15" i="2" s="1"/>
  <c r="AQ15" i="2" s="1"/>
  <c r="AR15" i="2" s="1"/>
  <c r="AO31" i="2"/>
  <c r="AP31" i="2" s="1"/>
  <c r="AQ31" i="2" s="1"/>
  <c r="AR31" i="2" s="1"/>
  <c r="AO47" i="2"/>
  <c r="AP47" i="2" s="1"/>
  <c r="AQ47" i="2" s="1"/>
  <c r="AR47" i="2" s="1"/>
  <c r="AG16" i="2"/>
  <c r="AH16" i="2" s="1"/>
  <c r="AI16" i="2" s="1"/>
  <c r="AJ16" i="2" s="1"/>
  <c r="AG32" i="2"/>
  <c r="AH32" i="2" s="1"/>
  <c r="AI32" i="2" s="1"/>
  <c r="AJ32" i="2" s="1"/>
  <c r="AG7" i="2"/>
  <c r="AH7" i="2" s="1"/>
  <c r="AI7" i="2" s="1"/>
  <c r="AJ7" i="2" s="1"/>
  <c r="Y24" i="2"/>
  <c r="Z24" i="2" s="1"/>
  <c r="AA24" i="2" s="1"/>
  <c r="AB24" i="2" s="1"/>
  <c r="Q10" i="2"/>
  <c r="R10" i="2" s="1"/>
  <c r="S10" i="2" s="1"/>
  <c r="T10" i="2" s="1"/>
  <c r="Q26" i="2"/>
  <c r="R26" i="2" s="1"/>
  <c r="S26" i="2" s="1"/>
  <c r="T26" i="2" s="1"/>
  <c r="BM37" i="2"/>
  <c r="BN37" i="2" s="1"/>
  <c r="BO37" i="2" s="1"/>
  <c r="BP37" i="2" s="1"/>
  <c r="BE8" i="2"/>
  <c r="BF8" i="2" s="1"/>
  <c r="BG8" i="2" s="1"/>
  <c r="BH8" i="2" s="1"/>
  <c r="AW38" i="2"/>
  <c r="AX38" i="2" s="1"/>
  <c r="AY38" i="2" s="1"/>
  <c r="AZ38" i="2" s="1"/>
  <c r="AO16" i="2"/>
  <c r="AP16" i="2" s="1"/>
  <c r="AQ16" i="2" s="1"/>
  <c r="AR16" i="2" s="1"/>
  <c r="AO44" i="2"/>
  <c r="AP44" i="2" s="1"/>
  <c r="AQ44" i="2" s="1"/>
  <c r="AR44" i="2" s="1"/>
  <c r="Y7" i="2"/>
  <c r="Z7" i="2" s="1"/>
  <c r="AA7" i="2" s="1"/>
  <c r="AB7" i="2" s="1"/>
  <c r="GC30" i="2"/>
  <c r="GD30" i="2" s="1"/>
  <c r="GE30" i="2" s="1"/>
  <c r="GF30" i="2" s="1"/>
  <c r="FU39" i="2"/>
  <c r="FV39" i="2" s="1"/>
  <c r="FW39" i="2" s="1"/>
  <c r="FX39" i="2" s="1"/>
  <c r="FM9" i="2"/>
  <c r="FN9" i="2" s="1"/>
  <c r="FO9" i="2" s="1"/>
  <c r="FP9" i="2" s="1"/>
  <c r="FE37" i="2"/>
  <c r="FF37" i="2" s="1"/>
  <c r="EW40" i="2"/>
  <c r="EX40" i="2" s="1"/>
  <c r="EY40" i="2" s="1"/>
  <c r="EZ40" i="2" s="1"/>
  <c r="EO25" i="2"/>
  <c r="EP25" i="2" s="1"/>
  <c r="EQ25" i="2" s="1"/>
  <c r="ER25" i="2" s="1"/>
  <c r="EO53" i="2"/>
  <c r="EP53" i="2" s="1"/>
  <c r="EQ53" i="2" s="1"/>
  <c r="ER53" i="2" s="1"/>
  <c r="EG35" i="2"/>
  <c r="EH35" i="2" s="1"/>
  <c r="EI35" i="2" s="1"/>
  <c r="EJ35" i="2" s="1"/>
  <c r="DY13" i="2"/>
  <c r="DZ13" i="2" s="1"/>
  <c r="EA13" i="2" s="1"/>
  <c r="EB13" i="2" s="1"/>
  <c r="DY61" i="2"/>
  <c r="DZ61" i="2" s="1"/>
  <c r="EA61" i="2" s="1"/>
  <c r="EB61" i="2" s="1"/>
  <c r="DI37" i="2"/>
  <c r="DJ37" i="2" s="1"/>
  <c r="DK37" i="2" s="1"/>
  <c r="DL37" i="2" s="1"/>
  <c r="DI65" i="2"/>
  <c r="DJ65" i="2" s="1"/>
  <c r="DA31" i="2"/>
  <c r="DB31" i="2" s="1"/>
  <c r="DC31" i="2" s="1"/>
  <c r="DD31" i="2" s="1"/>
  <c r="DA51" i="2"/>
  <c r="DB51" i="2" s="1"/>
  <c r="DC51" i="2" s="1"/>
  <c r="DD51" i="2" s="1"/>
  <c r="CS13" i="2"/>
  <c r="CT13" i="2" s="1"/>
  <c r="CU13" i="2" s="1"/>
  <c r="CV13" i="2" s="1"/>
  <c r="CS41" i="2"/>
  <c r="CT41" i="2" s="1"/>
  <c r="CU41" i="2" s="1"/>
  <c r="CV41" i="2" s="1"/>
  <c r="CK11" i="2"/>
  <c r="CL11" i="2" s="1"/>
  <c r="CM11" i="2" s="1"/>
  <c r="CN11" i="2" s="1"/>
  <c r="CK43" i="2"/>
  <c r="CL43" i="2" s="1"/>
  <c r="CM43" i="2" s="1"/>
  <c r="CN43" i="2" s="1"/>
  <c r="CC10" i="2"/>
  <c r="CD10" i="2" s="1"/>
  <c r="CE10" i="2" s="1"/>
  <c r="CF10" i="2" s="1"/>
  <c r="CC34" i="2"/>
  <c r="CD34" i="2" s="1"/>
  <c r="CE34" i="2" s="1"/>
  <c r="CF34" i="2" s="1"/>
  <c r="BU7" i="2"/>
  <c r="BV7" i="2" s="1"/>
  <c r="BW7" i="2" s="1"/>
  <c r="BX7" i="2" s="1"/>
  <c r="BU55" i="2"/>
  <c r="BV55" i="2" s="1"/>
  <c r="BW55" i="2" s="1"/>
  <c r="BX55" i="2" s="1"/>
  <c r="BM34" i="2"/>
  <c r="BN34" i="2" s="1"/>
  <c r="BO34" i="2" s="1"/>
  <c r="BP34" i="2" s="1"/>
  <c r="BM8" i="2"/>
  <c r="BN8" i="2" s="1"/>
  <c r="BO8" i="2" s="1"/>
  <c r="BP8" i="2" s="1"/>
  <c r="BE34" i="2"/>
  <c r="BF34" i="2" s="1"/>
  <c r="BG34" i="2" s="1"/>
  <c r="BH34" i="2" s="1"/>
  <c r="AW11" i="2"/>
  <c r="AX11" i="2" s="1"/>
  <c r="AY11" i="2" s="1"/>
  <c r="AZ11" i="2" s="1"/>
  <c r="AW39" i="2"/>
  <c r="AX39" i="2" s="1"/>
  <c r="AY39" i="2" s="1"/>
  <c r="AZ39" i="2" s="1"/>
  <c r="AO49" i="2"/>
  <c r="AP49" i="2" s="1"/>
  <c r="AQ49" i="2" s="1"/>
  <c r="AR49" i="2" s="1"/>
  <c r="AG34" i="2"/>
  <c r="AH34" i="2" s="1"/>
  <c r="AI34" i="2" s="1"/>
  <c r="AJ34" i="2" s="1"/>
  <c r="Y26" i="2"/>
  <c r="Z26" i="2" s="1"/>
  <c r="AA26" i="2" s="1"/>
  <c r="AB26" i="2" s="1"/>
  <c r="CC8" i="2"/>
  <c r="CD8" i="2" s="1"/>
  <c r="CE8" i="2" s="1"/>
  <c r="CF8" i="2" s="1"/>
  <c r="BU10" i="2"/>
  <c r="BV10" i="2" s="1"/>
  <c r="BW10" i="2" s="1"/>
  <c r="BX10" i="2" s="1"/>
  <c r="BM59" i="2"/>
  <c r="BN59" i="2" s="1"/>
  <c r="BO59" i="2" s="1"/>
  <c r="BP59" i="2" s="1"/>
  <c r="GK34" i="2"/>
  <c r="GL34" i="2" s="1"/>
  <c r="GM34" i="2" s="1"/>
  <c r="GN34" i="2" s="1"/>
  <c r="FU16" i="2"/>
  <c r="FV16" i="2" s="1"/>
  <c r="FW16" i="2" s="1"/>
  <c r="FX16" i="2" s="1"/>
  <c r="FM32" i="2"/>
  <c r="FN32" i="2" s="1"/>
  <c r="FO32" i="2" s="1"/>
  <c r="FP32" i="2" s="1"/>
  <c r="FE42" i="2"/>
  <c r="FF42" i="2" s="1"/>
  <c r="FG42" i="2" s="1"/>
  <c r="FH42" i="2" s="1"/>
  <c r="EW9" i="2"/>
  <c r="EX9" i="2" s="1"/>
  <c r="EY9" i="2" s="1"/>
  <c r="EZ9" i="2" s="1"/>
  <c r="EO42" i="2"/>
  <c r="EP42" i="2" s="1"/>
  <c r="EQ42" i="2" s="1"/>
  <c r="ER42" i="2" s="1"/>
  <c r="EG48" i="2"/>
  <c r="EH48" i="2" s="1"/>
  <c r="EI48" i="2" s="1"/>
  <c r="EJ48" i="2" s="1"/>
  <c r="DY42" i="2"/>
  <c r="DZ42" i="2" s="1"/>
  <c r="EA42" i="2" s="1"/>
  <c r="EB42" i="2" s="1"/>
  <c r="DI38" i="2"/>
  <c r="DJ38" i="2" s="1"/>
  <c r="DK38" i="2" s="1"/>
  <c r="DL38" i="2" s="1"/>
  <c r="DA24" i="2"/>
  <c r="DB24" i="2" s="1"/>
  <c r="DC24" i="2" s="1"/>
  <c r="DD24" i="2" s="1"/>
  <c r="DA9" i="2"/>
  <c r="DB9" i="2" s="1"/>
  <c r="DC9" i="2" s="1"/>
  <c r="DD9" i="2" s="1"/>
  <c r="CS62" i="2"/>
  <c r="CT62" i="2" s="1"/>
  <c r="CU62" i="2" s="1"/>
  <c r="CV62" i="2" s="1"/>
  <c r="CK48" i="2"/>
  <c r="CL48" i="2" s="1"/>
  <c r="CM48" i="2" s="1"/>
  <c r="CN48" i="2" s="1"/>
  <c r="CC35" i="2"/>
  <c r="CD35" i="2" s="1"/>
  <c r="CE35" i="2" s="1"/>
  <c r="CF35" i="2" s="1"/>
  <c r="GK36" i="2"/>
  <c r="GL36" i="2" s="1"/>
  <c r="FU38" i="2"/>
  <c r="FV38" i="2" s="1"/>
  <c r="FW38" i="2" s="1"/>
  <c r="FX38" i="2" s="1"/>
  <c r="FE20" i="2"/>
  <c r="FF20" i="2" s="1"/>
  <c r="FG20" i="2" s="1"/>
  <c r="FH20" i="2" s="1"/>
  <c r="EW31" i="2"/>
  <c r="EX31" i="2" s="1"/>
  <c r="EY31" i="2" s="1"/>
  <c r="EZ31" i="2" s="1"/>
  <c r="EO36" i="2"/>
  <c r="EP36" i="2" s="1"/>
  <c r="EQ36" i="2" s="1"/>
  <c r="ER36" i="2" s="1"/>
  <c r="EG34" i="2"/>
  <c r="EH34" i="2" s="1"/>
  <c r="EI34" i="2" s="1"/>
  <c r="EJ34" i="2" s="1"/>
  <c r="DY40" i="2"/>
  <c r="DZ40" i="2" s="1"/>
  <c r="EA40" i="2" s="1"/>
  <c r="EB40" i="2" s="1"/>
  <c r="DI16" i="2"/>
  <c r="DJ16" i="2" s="1"/>
  <c r="DK16" i="2" s="1"/>
  <c r="DL16" i="2" s="1"/>
  <c r="DA38" i="2"/>
  <c r="DB38" i="2" s="1"/>
  <c r="DC38" i="2" s="1"/>
  <c r="DD38" i="2" s="1"/>
  <c r="DA7" i="2"/>
  <c r="DB7" i="2" s="1"/>
  <c r="DC7" i="2" s="1"/>
  <c r="DD7" i="2" s="1"/>
  <c r="CS60" i="2"/>
  <c r="CT60" i="2" s="1"/>
  <c r="CU60" i="2" s="1"/>
  <c r="CV60" i="2" s="1"/>
  <c r="CK50" i="2"/>
  <c r="CL50" i="2" s="1"/>
  <c r="CM50" i="2" s="1"/>
  <c r="CN50" i="2" s="1"/>
  <c r="CC49" i="2"/>
  <c r="CD49" i="2" s="1"/>
  <c r="CE49" i="2" s="1"/>
  <c r="CF49" i="2" s="1"/>
  <c r="BU42" i="2"/>
  <c r="BV42" i="2" s="1"/>
  <c r="BW42" i="2" s="1"/>
  <c r="BX42" i="2" s="1"/>
  <c r="BE13" i="2"/>
  <c r="BF13" i="2" s="1"/>
  <c r="BG13" i="2" s="1"/>
  <c r="BH13" i="2" s="1"/>
  <c r="AW26" i="2"/>
  <c r="AX26" i="2" s="1"/>
  <c r="AY26" i="2" s="1"/>
  <c r="AZ26" i="2" s="1"/>
  <c r="AG37" i="2"/>
  <c r="AH37" i="2" s="1"/>
  <c r="AI37" i="2" s="1"/>
  <c r="AJ37" i="2" s="1"/>
  <c r="GK21" i="2"/>
  <c r="GL21" i="2" s="1"/>
  <c r="GM21" i="2" s="1"/>
  <c r="GN21" i="2" s="1"/>
  <c r="GC18" i="2"/>
  <c r="GD18" i="2" s="1"/>
  <c r="GE18" i="2" s="1"/>
  <c r="GF18" i="2" s="1"/>
  <c r="FE9" i="2"/>
  <c r="FF9" i="2" s="1"/>
  <c r="FG9" i="2" s="1"/>
  <c r="FH9" i="2" s="1"/>
  <c r="EO21" i="2"/>
  <c r="EP21" i="2" s="1"/>
  <c r="DY25" i="2"/>
  <c r="DZ25" i="2" s="1"/>
  <c r="EA25" i="2" s="1"/>
  <c r="EB25" i="2" s="1"/>
  <c r="DA27" i="2"/>
  <c r="DB27" i="2" s="1"/>
  <c r="DC27" i="2" s="1"/>
  <c r="DD27" i="2" s="1"/>
  <c r="CK15" i="2"/>
  <c r="CL15" i="2" s="1"/>
  <c r="CM15" i="2" s="1"/>
  <c r="CN15" i="2" s="1"/>
  <c r="BU15" i="2"/>
  <c r="BV15" i="2" s="1"/>
  <c r="BW15" i="2" s="1"/>
  <c r="BX15" i="2" s="1"/>
  <c r="BM54" i="2"/>
  <c r="BN54" i="2" s="1"/>
  <c r="BO54" i="2" s="1"/>
  <c r="BP54" i="2" s="1"/>
  <c r="AO25" i="2"/>
  <c r="AP25" i="2" s="1"/>
  <c r="AQ25" i="2" s="1"/>
  <c r="AR25" i="2" s="1"/>
  <c r="Q36" i="2"/>
  <c r="R36" i="2" s="1"/>
  <c r="S36" i="2" s="1"/>
  <c r="T36" i="2" s="1"/>
  <c r="BM31" i="2"/>
  <c r="BN31" i="2" s="1"/>
  <c r="BO31" i="2" s="1"/>
  <c r="BP31" i="2" s="1"/>
  <c r="AW52" i="2"/>
  <c r="AX52" i="2" s="1"/>
  <c r="AY52" i="2" s="1"/>
  <c r="AZ52" i="2" s="1"/>
  <c r="Q21" i="2"/>
  <c r="R21" i="2" s="1"/>
  <c r="S21" i="2" s="1"/>
  <c r="T21" i="2" s="1"/>
  <c r="AO42" i="2"/>
  <c r="AP42" i="2" s="1"/>
  <c r="AQ42" i="2" s="1"/>
  <c r="AR42" i="2" s="1"/>
  <c r="AG43" i="2"/>
  <c r="AH43" i="2" s="1"/>
  <c r="AI43" i="2" s="1"/>
  <c r="AJ43" i="2" s="1"/>
  <c r="Y19" i="2"/>
  <c r="Z19" i="2" s="1"/>
  <c r="AA19" i="2" s="1"/>
  <c r="AB19" i="2" s="1"/>
  <c r="GK30" i="2"/>
  <c r="GL30" i="2" s="1"/>
  <c r="GM30" i="2" s="1"/>
  <c r="GN30" i="2" s="1"/>
  <c r="GC11" i="2"/>
  <c r="GD11" i="2" s="1"/>
  <c r="GE11" i="2" s="1"/>
  <c r="GF11" i="2" s="1"/>
  <c r="GC31" i="2"/>
  <c r="GD31" i="2" s="1"/>
  <c r="GE31" i="2" s="1"/>
  <c r="GF31" i="2" s="1"/>
  <c r="FU12" i="2"/>
  <c r="FV12" i="2" s="1"/>
  <c r="FW12" i="2" s="1"/>
  <c r="FX12" i="2" s="1"/>
  <c r="FU32" i="2"/>
  <c r="FV32" i="2" s="1"/>
  <c r="FW32" i="2" s="1"/>
  <c r="FX32" i="2" s="1"/>
  <c r="FM12" i="2"/>
  <c r="FN12" i="2" s="1"/>
  <c r="FO12" i="2" s="1"/>
  <c r="FP12" i="2" s="1"/>
  <c r="FM28" i="2"/>
  <c r="FN28" i="2" s="1"/>
  <c r="FO28" i="2" s="1"/>
  <c r="FP28" i="2" s="1"/>
  <c r="FM8" i="2"/>
  <c r="FN8" i="2" s="1"/>
  <c r="FO8" i="2" s="1"/>
  <c r="FP8" i="2" s="1"/>
  <c r="FE22" i="2"/>
  <c r="FF22" i="2" s="1"/>
  <c r="FG22" i="2" s="1"/>
  <c r="FH22" i="2" s="1"/>
  <c r="FE38" i="2"/>
  <c r="FF38" i="2" s="1"/>
  <c r="FG38" i="2" s="1"/>
  <c r="FH38" i="2" s="1"/>
  <c r="EW17" i="2"/>
  <c r="EX17" i="2" s="1"/>
  <c r="EW33" i="2"/>
  <c r="EX33" i="2" s="1"/>
  <c r="EY33" i="2" s="1"/>
  <c r="EZ33" i="2" s="1"/>
  <c r="EW49" i="2"/>
  <c r="EX49" i="2" s="1"/>
  <c r="EY49" i="2" s="1"/>
  <c r="EZ49" i="2" s="1"/>
  <c r="EO22" i="2"/>
  <c r="EP22" i="2" s="1"/>
  <c r="EQ22" i="2" s="1"/>
  <c r="ER22" i="2" s="1"/>
  <c r="EO38" i="2"/>
  <c r="EP38" i="2" s="1"/>
  <c r="EQ38" i="2" s="1"/>
  <c r="ER38" i="2" s="1"/>
  <c r="EO7" i="2"/>
  <c r="EP7" i="2" s="1"/>
  <c r="EQ7" i="2" s="1"/>
  <c r="ER7" i="2" s="1"/>
  <c r="EG24" i="2"/>
  <c r="EH24" i="2" s="1"/>
  <c r="EI24" i="2" s="1"/>
  <c r="EJ24" i="2" s="1"/>
  <c r="EG44" i="2"/>
  <c r="EH44" i="2" s="1"/>
  <c r="EI44" i="2" s="1"/>
  <c r="EJ44" i="2" s="1"/>
  <c r="EG8" i="2"/>
  <c r="EH8" i="2" s="1"/>
  <c r="EI8" i="2" s="1"/>
  <c r="EJ8" i="2" s="1"/>
  <c r="DY22" i="2"/>
  <c r="DZ22" i="2" s="1"/>
  <c r="EA22" i="2" s="1"/>
  <c r="EB22" i="2" s="1"/>
  <c r="DY38" i="2"/>
  <c r="DZ38" i="2" s="1"/>
  <c r="EA38" i="2" s="1"/>
  <c r="EB38" i="2" s="1"/>
  <c r="DY54" i="2"/>
  <c r="DZ54" i="2" s="1"/>
  <c r="EA54" i="2" s="1"/>
  <c r="EB54" i="2" s="1"/>
  <c r="DI18" i="2"/>
  <c r="DJ18" i="2" s="1"/>
  <c r="DK18" i="2" s="1"/>
  <c r="DL18" i="2" s="1"/>
  <c r="DI34" i="2"/>
  <c r="DJ34" i="2" s="1"/>
  <c r="DK34" i="2" s="1"/>
  <c r="DL34" i="2" s="1"/>
  <c r="DI50" i="2"/>
  <c r="DJ50" i="2" s="1"/>
  <c r="DK50" i="2" s="1"/>
  <c r="DL50" i="2" s="1"/>
  <c r="DI66" i="2"/>
  <c r="DJ66" i="2" s="1"/>
  <c r="DK66" i="2" s="1"/>
  <c r="DL66" i="2" s="1"/>
  <c r="DA20" i="2"/>
  <c r="DB20" i="2" s="1"/>
  <c r="DC20" i="2" s="1"/>
  <c r="DD20" i="2" s="1"/>
  <c r="DA36" i="2"/>
  <c r="DB36" i="2" s="1"/>
  <c r="DC36" i="2" s="1"/>
  <c r="DD36" i="2" s="1"/>
  <c r="DA52" i="2"/>
  <c r="DB52" i="2" s="1"/>
  <c r="DC52" i="2" s="1"/>
  <c r="DD52" i="2" s="1"/>
  <c r="DA68" i="2"/>
  <c r="DB68" i="2" s="1"/>
  <c r="DC68" i="2" s="1"/>
  <c r="DD68" i="2" s="1"/>
  <c r="CS18" i="2"/>
  <c r="CT18" i="2" s="1"/>
  <c r="CU18" i="2" s="1"/>
  <c r="CV18" i="2" s="1"/>
  <c r="CS38" i="2"/>
  <c r="CT38" i="2" s="1"/>
  <c r="CU38" i="2" s="1"/>
  <c r="CV38" i="2" s="1"/>
  <c r="CS58" i="2"/>
  <c r="CT58" i="2" s="1"/>
  <c r="CU58" i="2" s="1"/>
  <c r="CV58" i="2" s="1"/>
  <c r="CS7" i="2"/>
  <c r="CT7" i="2" s="1"/>
  <c r="CU7" i="2" s="1"/>
  <c r="CV7" i="2" s="1"/>
  <c r="CK28" i="2"/>
  <c r="CL28" i="2" s="1"/>
  <c r="CM28" i="2" s="1"/>
  <c r="CN28" i="2" s="1"/>
  <c r="CK44" i="2"/>
  <c r="CL44" i="2" s="1"/>
  <c r="CM44" i="2" s="1"/>
  <c r="CN44" i="2" s="1"/>
  <c r="CK64" i="2"/>
  <c r="CL64" i="2" s="1"/>
  <c r="CM64" i="2" s="1"/>
  <c r="CN64" i="2" s="1"/>
  <c r="CC15" i="2"/>
  <c r="CD15" i="2" s="1"/>
  <c r="CE15" i="2" s="1"/>
  <c r="CF15" i="2" s="1"/>
  <c r="CC31" i="2"/>
  <c r="CD31" i="2" s="1"/>
  <c r="CE31" i="2" s="1"/>
  <c r="CF31" i="2" s="1"/>
  <c r="CC47" i="2"/>
  <c r="CD47" i="2" s="1"/>
  <c r="CE47" i="2" s="1"/>
  <c r="CF47" i="2" s="1"/>
  <c r="CC67" i="2"/>
  <c r="CD67" i="2" s="1"/>
  <c r="CE67" i="2" s="1"/>
  <c r="CF67" i="2" s="1"/>
  <c r="BU32" i="2"/>
  <c r="BV32" i="2" s="1"/>
  <c r="BW32" i="2" s="1"/>
  <c r="BX32" i="2" s="1"/>
  <c r="BM15" i="2"/>
  <c r="BN15" i="2" s="1"/>
  <c r="BO15" i="2" s="1"/>
  <c r="BP15" i="2" s="1"/>
  <c r="AO14" i="2"/>
  <c r="AP14" i="2" s="1"/>
  <c r="AQ14" i="2" s="1"/>
  <c r="AR14" i="2" s="1"/>
  <c r="GK19" i="2"/>
  <c r="GL19" i="2" s="1"/>
  <c r="GM19" i="2" s="1"/>
  <c r="GN19" i="2" s="1"/>
  <c r="GK35" i="2"/>
  <c r="GL35" i="2" s="1"/>
  <c r="GM35" i="2" s="1"/>
  <c r="GN35" i="2" s="1"/>
  <c r="GC20" i="2"/>
  <c r="GD20" i="2" s="1"/>
  <c r="GE20" i="2" s="1"/>
  <c r="GF20" i="2" s="1"/>
  <c r="GC36" i="2"/>
  <c r="GD36" i="2" s="1"/>
  <c r="GE36" i="2" s="1"/>
  <c r="GF36" i="2" s="1"/>
  <c r="FU25" i="2"/>
  <c r="FV25" i="2" s="1"/>
  <c r="FW25" i="2" s="1"/>
  <c r="FX25" i="2" s="1"/>
  <c r="FU41" i="2"/>
  <c r="FV41" i="2" s="1"/>
  <c r="FW41" i="2" s="1"/>
  <c r="FX41" i="2" s="1"/>
  <c r="FM21" i="2"/>
  <c r="FN21" i="2" s="1"/>
  <c r="FM37" i="2"/>
  <c r="FN37" i="2" s="1"/>
  <c r="FO37" i="2" s="1"/>
  <c r="FP37" i="2" s="1"/>
  <c r="FE15" i="2"/>
  <c r="FF15" i="2" s="1"/>
  <c r="FG15" i="2" s="1"/>
  <c r="FH15" i="2" s="1"/>
  <c r="FE31" i="2"/>
  <c r="FF31" i="2" s="1"/>
  <c r="FG31" i="2" s="1"/>
  <c r="FH31" i="2" s="1"/>
  <c r="EW14" i="2"/>
  <c r="EX14" i="2" s="1"/>
  <c r="EY14" i="2" s="1"/>
  <c r="EZ14" i="2" s="1"/>
  <c r="EW30" i="2"/>
  <c r="EX30" i="2" s="1"/>
  <c r="EY30" i="2" s="1"/>
  <c r="EZ30" i="2" s="1"/>
  <c r="EW46" i="2"/>
  <c r="EX46" i="2" s="1"/>
  <c r="EY46" i="2" s="1"/>
  <c r="EZ46" i="2" s="1"/>
  <c r="EO15" i="2"/>
  <c r="EP15" i="2" s="1"/>
  <c r="EQ15" i="2" s="1"/>
  <c r="ER15" i="2" s="1"/>
  <c r="EO31" i="2"/>
  <c r="EP31" i="2" s="1"/>
  <c r="EO47" i="2"/>
  <c r="EP47" i="2" s="1"/>
  <c r="EQ47" i="2" s="1"/>
  <c r="ER47" i="2" s="1"/>
  <c r="EG21" i="2"/>
  <c r="EH21" i="2" s="1"/>
  <c r="EI21" i="2" s="1"/>
  <c r="EJ21" i="2" s="1"/>
  <c r="EG37" i="2"/>
  <c r="EH37" i="2" s="1"/>
  <c r="EI37" i="2" s="1"/>
  <c r="EJ37" i="2" s="1"/>
  <c r="EG53" i="2"/>
  <c r="EH53" i="2" s="1"/>
  <c r="EI53" i="2" s="1"/>
  <c r="EJ53" i="2" s="1"/>
  <c r="DY15" i="2"/>
  <c r="DZ15" i="2" s="1"/>
  <c r="EA15" i="2" s="1"/>
  <c r="EB15" i="2" s="1"/>
  <c r="DY31" i="2"/>
  <c r="DZ31" i="2" s="1"/>
  <c r="EA31" i="2" s="1"/>
  <c r="EB31" i="2" s="1"/>
  <c r="DY47" i="2"/>
  <c r="DZ47" i="2" s="1"/>
  <c r="EA47" i="2" s="1"/>
  <c r="EB47" i="2" s="1"/>
  <c r="DY8" i="2"/>
  <c r="DZ8" i="2" s="1"/>
  <c r="EA8" i="2" s="1"/>
  <c r="EB8" i="2" s="1"/>
  <c r="DI23" i="2"/>
  <c r="DJ23" i="2" s="1"/>
  <c r="DK23" i="2" s="1"/>
  <c r="DL23" i="2" s="1"/>
  <c r="DI39" i="2"/>
  <c r="DJ39" i="2" s="1"/>
  <c r="DK39" i="2" s="1"/>
  <c r="DL39" i="2" s="1"/>
  <c r="DI55" i="2"/>
  <c r="DJ55" i="2" s="1"/>
  <c r="DK55" i="2" s="1"/>
  <c r="DL55" i="2" s="1"/>
  <c r="DI7" i="2"/>
  <c r="DJ7" i="2" s="1"/>
  <c r="DK7" i="2" s="1"/>
  <c r="DL7" i="2" s="1"/>
  <c r="DA33" i="2"/>
  <c r="DB33" i="2" s="1"/>
  <c r="DC33" i="2" s="1"/>
  <c r="DD33" i="2" s="1"/>
  <c r="DA53" i="2"/>
  <c r="DB53" i="2" s="1"/>
  <c r="DC53" i="2" s="1"/>
  <c r="DD53" i="2" s="1"/>
  <c r="DA8" i="2"/>
  <c r="DB8" i="2" s="1"/>
  <c r="DC8" i="2" s="1"/>
  <c r="DD8" i="2" s="1"/>
  <c r="CS27" i="2"/>
  <c r="CT27" i="2" s="1"/>
  <c r="CU27" i="2" s="1"/>
  <c r="CV27" i="2" s="1"/>
  <c r="CS47" i="2"/>
  <c r="CT47" i="2" s="1"/>
  <c r="CU47" i="2" s="1"/>
  <c r="CV47" i="2" s="1"/>
  <c r="CS63" i="2"/>
  <c r="CT63" i="2" s="1"/>
  <c r="CU63" i="2" s="1"/>
  <c r="CV63" i="2" s="1"/>
  <c r="CK21" i="2"/>
  <c r="CL21" i="2" s="1"/>
  <c r="CM21" i="2" s="1"/>
  <c r="CN21" i="2" s="1"/>
  <c r="CK37" i="2"/>
  <c r="CL37" i="2" s="1"/>
  <c r="CM37" i="2" s="1"/>
  <c r="CN37" i="2" s="1"/>
  <c r="CK57" i="2"/>
  <c r="CL57" i="2" s="1"/>
  <c r="CM57" i="2" s="1"/>
  <c r="CN57" i="2" s="1"/>
  <c r="CK7" i="2"/>
  <c r="CL7" i="2" s="1"/>
  <c r="CM7" i="2" s="1"/>
  <c r="CN7" i="2" s="1"/>
  <c r="CC28" i="2"/>
  <c r="CD28" i="2" s="1"/>
  <c r="CE28" i="2" s="1"/>
  <c r="CF28" i="2" s="1"/>
  <c r="CC44" i="2"/>
  <c r="CD44" i="2" s="1"/>
  <c r="CE44" i="2" s="1"/>
  <c r="CF44" i="2" s="1"/>
  <c r="CC64" i="2"/>
  <c r="CD64" i="2" s="1"/>
  <c r="CE64" i="2" s="1"/>
  <c r="CF64" i="2" s="1"/>
  <c r="BU21" i="2"/>
  <c r="BV21" i="2" s="1"/>
  <c r="BW21" i="2" s="1"/>
  <c r="BX21" i="2" s="1"/>
  <c r="BU41" i="2"/>
  <c r="BV41" i="2" s="1"/>
  <c r="BW41" i="2" s="1"/>
  <c r="BX41" i="2" s="1"/>
  <c r="BU57" i="2"/>
  <c r="BV57" i="2" s="1"/>
  <c r="BW57" i="2" s="1"/>
  <c r="BX57" i="2" s="1"/>
  <c r="BM16" i="2"/>
  <c r="BN16" i="2" s="1"/>
  <c r="BO16" i="2" s="1"/>
  <c r="BP16" i="2" s="1"/>
  <c r="BM32" i="2"/>
  <c r="BN32" i="2" s="1"/>
  <c r="BO32" i="2" s="1"/>
  <c r="BP32" i="2" s="1"/>
  <c r="BM48" i="2"/>
  <c r="BN48" i="2" s="1"/>
  <c r="BO48" i="2" s="1"/>
  <c r="BP48" i="2" s="1"/>
  <c r="BM10" i="2"/>
  <c r="BN10" i="2" s="1"/>
  <c r="BO10" i="2" s="1"/>
  <c r="BP10" i="2" s="1"/>
  <c r="BE24" i="2"/>
  <c r="BF24" i="2" s="1"/>
  <c r="BG24" i="2" s="1"/>
  <c r="BH24" i="2" s="1"/>
  <c r="BE40" i="2"/>
  <c r="BF40" i="2" s="1"/>
  <c r="BG40" i="2" s="1"/>
  <c r="BH40" i="2" s="1"/>
  <c r="BE56" i="2"/>
  <c r="BF56" i="2" s="1"/>
  <c r="BG56" i="2" s="1"/>
  <c r="BH56" i="2" s="1"/>
  <c r="AW21" i="2"/>
  <c r="AX21" i="2" s="1"/>
  <c r="AY21" i="2" s="1"/>
  <c r="AZ21" i="2" s="1"/>
  <c r="AW37" i="2"/>
  <c r="AX37" i="2" s="1"/>
  <c r="AY37" i="2" s="1"/>
  <c r="AZ37" i="2" s="1"/>
  <c r="AW53" i="2"/>
  <c r="AX53" i="2" s="1"/>
  <c r="AY53" i="2" s="1"/>
  <c r="AZ53" i="2" s="1"/>
  <c r="AO19" i="2"/>
  <c r="AP19" i="2" s="1"/>
  <c r="AQ19" i="2" s="1"/>
  <c r="AR19" i="2" s="1"/>
  <c r="AO35" i="2"/>
  <c r="AP35" i="2" s="1"/>
  <c r="AQ35" i="2" s="1"/>
  <c r="AR35" i="2" s="1"/>
  <c r="AO51" i="2"/>
  <c r="AP51" i="2" s="1"/>
  <c r="AQ51" i="2" s="1"/>
  <c r="AR51" i="2" s="1"/>
  <c r="AG20" i="2"/>
  <c r="AH20" i="2" s="1"/>
  <c r="AI20" i="2" s="1"/>
  <c r="AJ20" i="2" s="1"/>
  <c r="AG36" i="2"/>
  <c r="AH36" i="2" s="1"/>
  <c r="AI36" i="2" s="1"/>
  <c r="AJ36" i="2" s="1"/>
  <c r="Y12" i="2"/>
  <c r="Z12" i="2" s="1"/>
  <c r="AA12" i="2" s="1"/>
  <c r="AB12" i="2" s="1"/>
  <c r="Y28" i="2"/>
  <c r="Z28" i="2" s="1"/>
  <c r="AA28" i="2" s="1"/>
  <c r="AB28" i="2" s="1"/>
  <c r="Q14" i="2"/>
  <c r="R14" i="2" s="1"/>
  <c r="S14" i="2" s="1"/>
  <c r="T14" i="2" s="1"/>
  <c r="Q30" i="2"/>
  <c r="R30" i="2" s="1"/>
  <c r="S30" i="2" s="1"/>
  <c r="T30" i="2" s="1"/>
  <c r="BM45" i="2"/>
  <c r="BN45" i="2" s="1"/>
  <c r="BO45" i="2" s="1"/>
  <c r="BP45" i="2" s="1"/>
  <c r="AW14" i="2"/>
  <c r="AX14" i="2" s="1"/>
  <c r="AY14" i="2" s="1"/>
  <c r="AZ14" i="2" s="1"/>
  <c r="AW46" i="2"/>
  <c r="AX46" i="2" s="1"/>
  <c r="AY46" i="2" s="1"/>
  <c r="AZ46" i="2" s="1"/>
  <c r="AO20" i="2"/>
  <c r="AP20" i="2" s="1"/>
  <c r="AQ20" i="2" s="1"/>
  <c r="AR20" i="2" s="1"/>
  <c r="AG25" i="2"/>
  <c r="AH25" i="2" s="1"/>
  <c r="AI25" i="2" s="1"/>
  <c r="AJ25" i="2" s="1"/>
  <c r="Q15" i="2"/>
  <c r="R15" i="2" s="1"/>
  <c r="S15" i="2" s="1"/>
  <c r="T15" i="2" s="1"/>
  <c r="FU11" i="2"/>
  <c r="FV11" i="2" s="1"/>
  <c r="FW11" i="2" s="1"/>
  <c r="FX11" i="2" s="1"/>
  <c r="FM11" i="2"/>
  <c r="FN11" i="2" s="1"/>
  <c r="FO11" i="2" s="1"/>
  <c r="FP11" i="2" s="1"/>
  <c r="FE13" i="2"/>
  <c r="FF13" i="2" s="1"/>
  <c r="FG13" i="2" s="1"/>
  <c r="FH13" i="2" s="1"/>
  <c r="FE45" i="2"/>
  <c r="FF45" i="2" s="1"/>
  <c r="FG45" i="2" s="1"/>
  <c r="FH45" i="2" s="1"/>
  <c r="EW48" i="2"/>
  <c r="EX48" i="2" s="1"/>
  <c r="EY48" i="2" s="1"/>
  <c r="EZ48" i="2" s="1"/>
  <c r="EO33" i="2"/>
  <c r="EP33" i="2" s="1"/>
  <c r="EQ33" i="2" s="1"/>
  <c r="ER33" i="2" s="1"/>
  <c r="EG11" i="2"/>
  <c r="EH11" i="2" s="1"/>
  <c r="EI11" i="2" s="1"/>
  <c r="EJ11" i="2" s="1"/>
  <c r="EG43" i="2"/>
  <c r="EH43" i="2" s="1"/>
  <c r="EI43" i="2" s="1"/>
  <c r="EJ43" i="2" s="1"/>
  <c r="DY29" i="2"/>
  <c r="DZ29" i="2" s="1"/>
  <c r="EA29" i="2" s="1"/>
  <c r="EB29" i="2" s="1"/>
  <c r="DI13" i="2"/>
  <c r="DJ13" i="2" s="1"/>
  <c r="DK13" i="2" s="1"/>
  <c r="DL13" i="2" s="1"/>
  <c r="DI45" i="2"/>
  <c r="DJ45" i="2" s="1"/>
  <c r="DK45" i="2" s="1"/>
  <c r="DL45" i="2" s="1"/>
  <c r="DA11" i="2"/>
  <c r="DB11" i="2" s="1"/>
  <c r="DC11" i="2" s="1"/>
  <c r="DD11" i="2" s="1"/>
  <c r="DA39" i="2"/>
  <c r="DB39" i="2" s="1"/>
  <c r="DC39" i="2" s="1"/>
  <c r="DD39" i="2" s="1"/>
  <c r="DA59" i="2"/>
  <c r="DB59" i="2" s="1"/>
  <c r="DC59" i="2" s="1"/>
  <c r="DD59" i="2" s="1"/>
  <c r="CS17" i="2"/>
  <c r="CT17" i="2" s="1"/>
  <c r="CU17" i="2" s="1"/>
  <c r="CV17" i="2" s="1"/>
  <c r="CS49" i="2"/>
  <c r="CT49" i="2" s="1"/>
  <c r="CU49" i="2" s="1"/>
  <c r="CV49" i="2" s="1"/>
  <c r="CK19" i="2"/>
  <c r="CL19" i="2" s="1"/>
  <c r="CM19" i="2" s="1"/>
  <c r="CN19" i="2" s="1"/>
  <c r="CK51" i="2"/>
  <c r="CL51" i="2" s="1"/>
  <c r="CM51" i="2" s="1"/>
  <c r="CN51" i="2" s="1"/>
  <c r="CC14" i="2"/>
  <c r="CD14" i="2" s="1"/>
  <c r="CE14" i="2" s="1"/>
  <c r="CF14" i="2" s="1"/>
  <c r="CC42" i="2"/>
  <c r="CD42" i="2" s="1"/>
  <c r="CE42" i="2" s="1"/>
  <c r="CF42" i="2" s="1"/>
  <c r="BU31" i="2"/>
  <c r="BV31" i="2" s="1"/>
  <c r="BW31" i="2" s="1"/>
  <c r="BX31" i="2" s="1"/>
  <c r="BU59" i="2"/>
  <c r="BV59" i="2" s="1"/>
  <c r="BW59" i="2" s="1"/>
  <c r="BX59" i="2" s="1"/>
  <c r="BM42" i="2"/>
  <c r="BN42" i="2" s="1"/>
  <c r="BO42" i="2" s="1"/>
  <c r="BP42" i="2" s="1"/>
  <c r="BE10" i="2"/>
  <c r="BF10" i="2" s="1"/>
  <c r="BG10" i="2" s="1"/>
  <c r="BH10" i="2" s="1"/>
  <c r="BE42" i="2"/>
  <c r="BF42" i="2" s="1"/>
  <c r="BG42" i="2" s="1"/>
  <c r="BH42" i="2" s="1"/>
  <c r="AW15" i="2"/>
  <c r="AX15" i="2" s="1"/>
  <c r="AY15" i="2" s="1"/>
  <c r="AZ15" i="2" s="1"/>
  <c r="AW47" i="2"/>
  <c r="AX47" i="2" s="1"/>
  <c r="AY47" i="2" s="1"/>
  <c r="AZ47" i="2" s="1"/>
  <c r="AO9" i="2"/>
  <c r="AP9" i="2" s="1"/>
  <c r="AQ9" i="2" s="1"/>
  <c r="AR9" i="2" s="1"/>
  <c r="AG9" i="2"/>
  <c r="AH9" i="2" s="1"/>
  <c r="AI9" i="2" s="1"/>
  <c r="AJ9" i="2" s="1"/>
  <c r="Y34" i="2"/>
  <c r="Z34" i="2" s="1"/>
  <c r="AA34" i="2" s="1"/>
  <c r="AB34" i="2" s="1"/>
  <c r="BU36" i="2"/>
  <c r="BV36" i="2" s="1"/>
  <c r="BW36" i="2" s="1"/>
  <c r="BX36" i="2" s="1"/>
  <c r="BM19" i="2"/>
  <c r="BN19" i="2" s="1"/>
  <c r="BO19" i="2" s="1"/>
  <c r="BP19" i="2" s="1"/>
  <c r="BE11" i="2"/>
  <c r="BF11" i="2" s="1"/>
  <c r="BG11" i="2" s="1"/>
  <c r="BH11" i="2" s="1"/>
  <c r="GK16" i="2"/>
  <c r="GL16" i="2" s="1"/>
  <c r="GM16" i="2" s="1"/>
  <c r="GN16" i="2" s="1"/>
  <c r="GK32" i="2"/>
  <c r="GL32" i="2" s="1"/>
  <c r="GM32" i="2" s="1"/>
  <c r="GN32" i="2" s="1"/>
  <c r="GC21" i="2"/>
  <c r="GD21" i="2" s="1"/>
  <c r="GE21" i="2" s="1"/>
  <c r="GF21" i="2" s="1"/>
  <c r="GC37" i="2"/>
  <c r="GD37" i="2" s="1"/>
  <c r="GE37" i="2" s="1"/>
  <c r="GF37" i="2" s="1"/>
  <c r="FU18" i="2"/>
  <c r="FV18" i="2" s="1"/>
  <c r="FW18" i="2" s="1"/>
  <c r="FX18" i="2" s="1"/>
  <c r="FU34" i="2"/>
  <c r="FV34" i="2" s="1"/>
  <c r="FW34" i="2" s="1"/>
  <c r="FX34" i="2" s="1"/>
  <c r="FM22" i="2"/>
  <c r="FN22" i="2" s="1"/>
  <c r="FO22" i="2" s="1"/>
  <c r="FP22" i="2" s="1"/>
  <c r="FM38" i="2"/>
  <c r="FN38" i="2" s="1"/>
  <c r="FO38" i="2" s="1"/>
  <c r="FP38" i="2" s="1"/>
  <c r="FE16" i="2"/>
  <c r="FF16" i="2" s="1"/>
  <c r="FG16" i="2" s="1"/>
  <c r="FH16" i="2" s="1"/>
  <c r="FE32" i="2"/>
  <c r="FF32" i="2" s="1"/>
  <c r="FG32" i="2" s="1"/>
  <c r="FH32" i="2" s="1"/>
  <c r="EW11" i="2"/>
  <c r="EX11" i="2" s="1"/>
  <c r="EY11" i="2" s="1"/>
  <c r="EZ11" i="2" s="1"/>
  <c r="EW27" i="2"/>
  <c r="EX27" i="2" s="1"/>
  <c r="EY27" i="2" s="1"/>
  <c r="EZ27" i="2" s="1"/>
  <c r="EW43" i="2"/>
  <c r="EX43" i="2" s="1"/>
  <c r="EY43" i="2" s="1"/>
  <c r="EZ43" i="2" s="1"/>
  <c r="EO16" i="2"/>
  <c r="EP16" i="2" s="1"/>
  <c r="EQ16" i="2" s="1"/>
  <c r="ER16" i="2" s="1"/>
  <c r="EO32" i="2"/>
  <c r="EP32" i="2" s="1"/>
  <c r="EQ32" i="2" s="1"/>
  <c r="ER32" i="2" s="1"/>
  <c r="EO48" i="2"/>
  <c r="EP48" i="2" s="1"/>
  <c r="EQ48" i="2" s="1"/>
  <c r="ER48" i="2" s="1"/>
  <c r="EG14" i="2"/>
  <c r="EH14" i="2" s="1"/>
  <c r="EI14" i="2" s="1"/>
  <c r="EJ14" i="2" s="1"/>
  <c r="EG30" i="2"/>
  <c r="EH30" i="2" s="1"/>
  <c r="EG46" i="2"/>
  <c r="EH46" i="2" s="1"/>
  <c r="EI46" i="2" s="1"/>
  <c r="EJ46" i="2" s="1"/>
  <c r="DY20" i="2"/>
  <c r="DZ20" i="2" s="1"/>
  <c r="EA20" i="2" s="1"/>
  <c r="EB20" i="2" s="1"/>
  <c r="DY36" i="2"/>
  <c r="DZ36" i="2" s="1"/>
  <c r="EA36" i="2" s="1"/>
  <c r="EB36" i="2" s="1"/>
  <c r="DY52" i="2"/>
  <c r="DZ52" i="2" s="1"/>
  <c r="EA52" i="2" s="1"/>
  <c r="EB52" i="2" s="1"/>
  <c r="DI32" i="2"/>
  <c r="DJ32" i="2" s="1"/>
  <c r="DK32" i="2" s="1"/>
  <c r="DL32" i="2" s="1"/>
  <c r="DI52" i="2"/>
  <c r="DJ52" i="2" s="1"/>
  <c r="DK52" i="2" s="1"/>
  <c r="DL52" i="2" s="1"/>
  <c r="DA18" i="2"/>
  <c r="DB18" i="2" s="1"/>
  <c r="DC18" i="2" s="1"/>
  <c r="DD18" i="2" s="1"/>
  <c r="DA34" i="2"/>
  <c r="DB34" i="2" s="1"/>
  <c r="DC34" i="2" s="1"/>
  <c r="DD34" i="2" s="1"/>
  <c r="DA50" i="2"/>
  <c r="DB50" i="2" s="1"/>
  <c r="DC50" i="2" s="1"/>
  <c r="DD50" i="2" s="1"/>
  <c r="DA66" i="2"/>
  <c r="DB66" i="2" s="1"/>
  <c r="DC66" i="2" s="1"/>
  <c r="DD66" i="2" s="1"/>
  <c r="CS20" i="2"/>
  <c r="CT20" i="2" s="1"/>
  <c r="CU20" i="2" s="1"/>
  <c r="CV20" i="2" s="1"/>
  <c r="CS40" i="2"/>
  <c r="CT40" i="2" s="1"/>
  <c r="CU40" i="2" s="1"/>
  <c r="CV40" i="2" s="1"/>
  <c r="CS56" i="2"/>
  <c r="CT56" i="2" s="1"/>
  <c r="CU56" i="2" s="1"/>
  <c r="CV56" i="2" s="1"/>
  <c r="CK10" i="2"/>
  <c r="CL10" i="2" s="1"/>
  <c r="CM10" i="2" s="1"/>
  <c r="CN10" i="2" s="1"/>
  <c r="CK26" i="2"/>
  <c r="CL26" i="2" s="1"/>
  <c r="CM26" i="2" s="1"/>
  <c r="CN26" i="2" s="1"/>
  <c r="CK46" i="2"/>
  <c r="CL46" i="2" s="1"/>
  <c r="CM46" i="2" s="1"/>
  <c r="CN46" i="2" s="1"/>
  <c r="CK66" i="2"/>
  <c r="CL66" i="2" s="1"/>
  <c r="CM66" i="2" s="1"/>
  <c r="CN66" i="2" s="1"/>
  <c r="CC25" i="2"/>
  <c r="CD25" i="2" s="1"/>
  <c r="CE25" i="2" s="1"/>
  <c r="CF25" i="2" s="1"/>
  <c r="CC45" i="2"/>
  <c r="CD45" i="2" s="1"/>
  <c r="CE45" i="2" s="1"/>
  <c r="CF45" i="2" s="1"/>
  <c r="CC61" i="2"/>
  <c r="CD61" i="2" s="1"/>
  <c r="CE61" i="2" s="1"/>
  <c r="CF61" i="2" s="1"/>
  <c r="BU22" i="2"/>
  <c r="BV22" i="2" s="1"/>
  <c r="BW22" i="2" s="1"/>
  <c r="BX22" i="2" s="1"/>
  <c r="BU38" i="2"/>
  <c r="BV38" i="2" s="1"/>
  <c r="BW38" i="2" s="1"/>
  <c r="BX38" i="2" s="1"/>
  <c r="BU54" i="2"/>
  <c r="BV54" i="2" s="1"/>
  <c r="BW54" i="2" s="1"/>
  <c r="BX54" i="2" s="1"/>
  <c r="BM21" i="2"/>
  <c r="BN21" i="2" s="1"/>
  <c r="BO21" i="2" s="1"/>
  <c r="BP21" i="2" s="1"/>
  <c r="BE9" i="2"/>
  <c r="BF9" i="2" s="1"/>
  <c r="BG9" i="2" s="1"/>
  <c r="BH9" i="2" s="1"/>
  <c r="BE25" i="2"/>
  <c r="BF25" i="2" s="1"/>
  <c r="BG25" i="2" s="1"/>
  <c r="BH25" i="2" s="1"/>
  <c r="BE45" i="2"/>
  <c r="BF45" i="2" s="1"/>
  <c r="BG45" i="2" s="1"/>
  <c r="BH45" i="2" s="1"/>
  <c r="AW18" i="2"/>
  <c r="AX18" i="2" s="1"/>
  <c r="AY18" i="2" s="1"/>
  <c r="AZ18" i="2" s="1"/>
  <c r="AW50" i="2"/>
  <c r="AX50" i="2" s="1"/>
  <c r="AY50" i="2" s="1"/>
  <c r="AZ50" i="2" s="1"/>
  <c r="AO48" i="2"/>
  <c r="AP48" i="2" s="1"/>
  <c r="AQ48" i="2" s="1"/>
  <c r="AR48" i="2" s="1"/>
  <c r="AG29" i="2"/>
  <c r="AH29" i="2" s="1"/>
  <c r="AI29" i="2" s="1"/>
  <c r="AJ29" i="2" s="1"/>
  <c r="Y21" i="2"/>
  <c r="Z21" i="2" s="1"/>
  <c r="AA21" i="2" s="1"/>
  <c r="AB21" i="2" s="1"/>
  <c r="I10" i="2"/>
  <c r="J10" i="2" s="1"/>
  <c r="K10" i="2" s="1"/>
  <c r="L10" i="2" s="1"/>
  <c r="EO50" i="2"/>
  <c r="EP50" i="2" s="1"/>
  <c r="EQ50" i="2" s="1"/>
  <c r="ER50" i="2" s="1"/>
  <c r="EG36" i="2"/>
  <c r="EH36" i="2" s="1"/>
  <c r="EI36" i="2" s="1"/>
  <c r="EJ36" i="2" s="1"/>
  <c r="DY14" i="2"/>
  <c r="DZ14" i="2" s="1"/>
  <c r="EA14" i="2" s="1"/>
  <c r="EB14" i="2" s="1"/>
  <c r="DY46" i="2"/>
  <c r="DZ46" i="2" s="1"/>
  <c r="EA46" i="2" s="1"/>
  <c r="EB46" i="2" s="1"/>
  <c r="DI26" i="2"/>
  <c r="DJ26" i="2" s="1"/>
  <c r="DK26" i="2" s="1"/>
  <c r="DL26" i="2" s="1"/>
  <c r="DI58" i="2"/>
  <c r="DJ58" i="2" s="1"/>
  <c r="DK58" i="2" s="1"/>
  <c r="DL58" i="2" s="1"/>
  <c r="DA28" i="2"/>
  <c r="DB28" i="2" s="1"/>
  <c r="DC28" i="2" s="1"/>
  <c r="DD28" i="2" s="1"/>
  <c r="DA60" i="2"/>
  <c r="DB60" i="2" s="1"/>
  <c r="DC60" i="2" s="1"/>
  <c r="DD60" i="2" s="1"/>
  <c r="CS30" i="2"/>
  <c r="CT30" i="2" s="1"/>
  <c r="CU30" i="2" s="1"/>
  <c r="CV30" i="2" s="1"/>
  <c r="CS66" i="2"/>
  <c r="CT66" i="2" s="1"/>
  <c r="CU66" i="2" s="1"/>
  <c r="CV66" i="2" s="1"/>
  <c r="CK36" i="2"/>
  <c r="CL36" i="2" s="1"/>
  <c r="CM36" i="2" s="1"/>
  <c r="CN36" i="2" s="1"/>
  <c r="CK56" i="2"/>
  <c r="CL56" i="2" s="1"/>
  <c r="CM56" i="2" s="1"/>
  <c r="CN56" i="2" s="1"/>
  <c r="CK8" i="2"/>
  <c r="CL8" i="2" s="1"/>
  <c r="CM8" i="2" s="1"/>
  <c r="CN8" i="2" s="1"/>
  <c r="CC23" i="2"/>
  <c r="CD23" i="2" s="1"/>
  <c r="CE23" i="2" s="1"/>
  <c r="CF23" i="2" s="1"/>
  <c r="CC55" i="2"/>
  <c r="CD55" i="2" s="1"/>
  <c r="BU16" i="2"/>
  <c r="BV16" i="2" s="1"/>
  <c r="BW16" i="2" s="1"/>
  <c r="BX16" i="2" s="1"/>
  <c r="BU52" i="2"/>
  <c r="BV52" i="2" s="1"/>
  <c r="BW52" i="2" s="1"/>
  <c r="BX52" i="2" s="1"/>
  <c r="BM39" i="2"/>
  <c r="BN39" i="2" s="1"/>
  <c r="BO39" i="2" s="1"/>
  <c r="BP39" i="2" s="1"/>
  <c r="GK23" i="2"/>
  <c r="GL23" i="2" s="1"/>
  <c r="GM23" i="2" s="1"/>
  <c r="GN23" i="2" s="1"/>
  <c r="GK7" i="2"/>
  <c r="GL7" i="2" s="1"/>
  <c r="GM7" i="2" s="1"/>
  <c r="GN7" i="2" s="1"/>
  <c r="GC24" i="2"/>
  <c r="GD24" i="2" s="1"/>
  <c r="GE24" i="2" s="1"/>
  <c r="GF24" i="2" s="1"/>
  <c r="FU13" i="2"/>
  <c r="FV13" i="2" s="1"/>
  <c r="FW13" i="2" s="1"/>
  <c r="FX13" i="2" s="1"/>
  <c r="FU29" i="2"/>
  <c r="FV29" i="2" s="1"/>
  <c r="FW29" i="2" s="1"/>
  <c r="FX29" i="2" s="1"/>
  <c r="FU7" i="2"/>
  <c r="FV7" i="2" s="1"/>
  <c r="FW7" i="2" s="1"/>
  <c r="FX7" i="2" s="1"/>
  <c r="FM25" i="2"/>
  <c r="FN25" i="2" s="1"/>
  <c r="FO25" i="2" s="1"/>
  <c r="FP25" i="2" s="1"/>
  <c r="FM41" i="2"/>
  <c r="FN41" i="2" s="1"/>
  <c r="FO41" i="2" s="1"/>
  <c r="FP41" i="2" s="1"/>
  <c r="FE19" i="2"/>
  <c r="FF19" i="2" s="1"/>
  <c r="FE35" i="2"/>
  <c r="FF35" i="2" s="1"/>
  <c r="FG35" i="2" s="1"/>
  <c r="FH35" i="2" s="1"/>
  <c r="EW18" i="2"/>
  <c r="EX18" i="2" s="1"/>
  <c r="EY18" i="2" s="1"/>
  <c r="EZ18" i="2" s="1"/>
  <c r="EW34" i="2"/>
  <c r="EX34" i="2" s="1"/>
  <c r="EY34" i="2" s="1"/>
  <c r="EZ34" i="2" s="1"/>
  <c r="EW50" i="2"/>
  <c r="EX50" i="2" s="1"/>
  <c r="EY50" i="2" s="1"/>
  <c r="EZ50" i="2" s="1"/>
  <c r="EO19" i="2"/>
  <c r="EP19" i="2" s="1"/>
  <c r="EQ19" i="2" s="1"/>
  <c r="ER19" i="2" s="1"/>
  <c r="EO35" i="2"/>
  <c r="EP35" i="2" s="1"/>
  <c r="EQ35" i="2" s="1"/>
  <c r="ER35" i="2" s="1"/>
  <c r="EO51" i="2"/>
  <c r="EP51" i="2" s="1"/>
  <c r="EQ51" i="2" s="1"/>
  <c r="ER51" i="2" s="1"/>
  <c r="EG25" i="2"/>
  <c r="EH25" i="2" s="1"/>
  <c r="EI25" i="2" s="1"/>
  <c r="EJ25" i="2" s="1"/>
  <c r="EG41" i="2"/>
  <c r="EH41" i="2" s="1"/>
  <c r="EI41" i="2" s="1"/>
  <c r="EJ41" i="2" s="1"/>
  <c r="EG57" i="2"/>
  <c r="EH57" i="2" s="1"/>
  <c r="EI57" i="2" s="1"/>
  <c r="EJ57" i="2" s="1"/>
  <c r="DY19" i="2"/>
  <c r="DZ19" i="2" s="1"/>
  <c r="EA19" i="2" s="1"/>
  <c r="EB19" i="2" s="1"/>
  <c r="DY35" i="2"/>
  <c r="DZ35" i="2" s="1"/>
  <c r="EA35" i="2" s="1"/>
  <c r="EB35" i="2" s="1"/>
  <c r="DY51" i="2"/>
  <c r="DZ51" i="2" s="1"/>
  <c r="EA51" i="2" s="1"/>
  <c r="EB51" i="2" s="1"/>
  <c r="DI11" i="2"/>
  <c r="DJ11" i="2" s="1"/>
  <c r="DK11" i="2" s="1"/>
  <c r="DL11" i="2" s="1"/>
  <c r="DI27" i="2"/>
  <c r="DJ27" i="2" s="1"/>
  <c r="DK27" i="2" s="1"/>
  <c r="DL27" i="2" s="1"/>
  <c r="DI43" i="2"/>
  <c r="DJ43" i="2" s="1"/>
  <c r="DK43" i="2" s="1"/>
  <c r="DL43" i="2" s="1"/>
  <c r="DI59" i="2"/>
  <c r="DJ59" i="2" s="1"/>
  <c r="DK59" i="2" s="1"/>
  <c r="DL59" i="2" s="1"/>
  <c r="DA17" i="2"/>
  <c r="DB17" i="2" s="1"/>
  <c r="DC17" i="2" s="1"/>
  <c r="DD17" i="2" s="1"/>
  <c r="DA37" i="2"/>
  <c r="DB37" i="2" s="1"/>
  <c r="DC37" i="2" s="1"/>
  <c r="DD37" i="2" s="1"/>
  <c r="DA57" i="2"/>
  <c r="DB57" i="2" s="1"/>
  <c r="DC57" i="2" s="1"/>
  <c r="DD57" i="2" s="1"/>
  <c r="CS15" i="2"/>
  <c r="CT15" i="2" s="1"/>
  <c r="CU15" i="2" s="1"/>
  <c r="CV15" i="2" s="1"/>
  <c r="CS31" i="2"/>
  <c r="CT31" i="2" s="1"/>
  <c r="CU31" i="2" s="1"/>
  <c r="CV31" i="2" s="1"/>
  <c r="CS51" i="2"/>
  <c r="CT51" i="2" s="1"/>
  <c r="CU51" i="2" s="1"/>
  <c r="CV51" i="2" s="1"/>
  <c r="CS67" i="2"/>
  <c r="CT67" i="2" s="1"/>
  <c r="CU67" i="2" s="1"/>
  <c r="CV67" i="2" s="1"/>
  <c r="CK25" i="2"/>
  <c r="CL25" i="2" s="1"/>
  <c r="CM25" i="2" s="1"/>
  <c r="CN25" i="2" s="1"/>
  <c r="CK45" i="2"/>
  <c r="CL45" i="2" s="1"/>
  <c r="CM45" i="2" s="1"/>
  <c r="CN45" i="2" s="1"/>
  <c r="CK61" i="2"/>
  <c r="CL61" i="2" s="1"/>
  <c r="CM61" i="2" s="1"/>
  <c r="CN61" i="2" s="1"/>
  <c r="CC12" i="2"/>
  <c r="CD12" i="2" s="1"/>
  <c r="CE12" i="2" s="1"/>
  <c r="CF12" i="2" s="1"/>
  <c r="CC32" i="2"/>
  <c r="CD32" i="2" s="1"/>
  <c r="CE32" i="2" s="1"/>
  <c r="CF32" i="2" s="1"/>
  <c r="CC48" i="2"/>
  <c r="CD48" i="2" s="1"/>
  <c r="CE48" i="2" s="1"/>
  <c r="CF48" i="2" s="1"/>
  <c r="CC7" i="2"/>
  <c r="CD7" i="2" s="1"/>
  <c r="CE7" i="2" s="1"/>
  <c r="CF7" i="2" s="1"/>
  <c r="BU25" i="2"/>
  <c r="BV25" i="2" s="1"/>
  <c r="BW25" i="2" s="1"/>
  <c r="BX25" i="2" s="1"/>
  <c r="BU45" i="2"/>
  <c r="BV45" i="2" s="1"/>
  <c r="BW45" i="2" s="1"/>
  <c r="BX45" i="2" s="1"/>
  <c r="BU65" i="2"/>
  <c r="BV65" i="2" s="1"/>
  <c r="BW65" i="2" s="1"/>
  <c r="BX65" i="2" s="1"/>
  <c r="BM20" i="2"/>
  <c r="BN20" i="2" s="1"/>
  <c r="BO20" i="2" s="1"/>
  <c r="BP20" i="2" s="1"/>
  <c r="BM36" i="2"/>
  <c r="BN36" i="2" s="1"/>
  <c r="BO36" i="2" s="1"/>
  <c r="BP36" i="2" s="1"/>
  <c r="BM52" i="2"/>
  <c r="BN52" i="2" s="1"/>
  <c r="BO52" i="2" s="1"/>
  <c r="BP52" i="2" s="1"/>
  <c r="BE12" i="2"/>
  <c r="BF12" i="2" s="1"/>
  <c r="BG12" i="2" s="1"/>
  <c r="BH12" i="2" s="1"/>
  <c r="BE28" i="2"/>
  <c r="BF28" i="2" s="1"/>
  <c r="BG28" i="2" s="1"/>
  <c r="BH28" i="2" s="1"/>
  <c r="BE44" i="2"/>
  <c r="BF44" i="2" s="1"/>
  <c r="BG44" i="2" s="1"/>
  <c r="BH44" i="2" s="1"/>
  <c r="AW9" i="2"/>
  <c r="AX9" i="2" s="1"/>
  <c r="AY9" i="2" s="1"/>
  <c r="AZ9" i="2" s="1"/>
  <c r="AW25" i="2"/>
  <c r="AX25" i="2" s="1"/>
  <c r="AY25" i="2" s="1"/>
  <c r="AZ25" i="2" s="1"/>
  <c r="AW41" i="2"/>
  <c r="AX41" i="2" s="1"/>
  <c r="AY41" i="2" s="1"/>
  <c r="AZ41" i="2" s="1"/>
  <c r="AW7" i="2"/>
  <c r="AX7" i="2" s="1"/>
  <c r="AY7" i="2" s="1"/>
  <c r="AZ7" i="2" s="1"/>
  <c r="AO23" i="2"/>
  <c r="AP23" i="2" s="1"/>
  <c r="AO39" i="2"/>
  <c r="AP39" i="2" s="1"/>
  <c r="AQ39" i="2" s="1"/>
  <c r="AR39" i="2" s="1"/>
  <c r="AO7" i="2"/>
  <c r="AP7" i="2" s="1"/>
  <c r="AQ7" i="2" s="1"/>
  <c r="AR7" i="2" s="1"/>
  <c r="AG24" i="2"/>
  <c r="AH24" i="2" s="1"/>
  <c r="AI24" i="2" s="1"/>
  <c r="AJ24" i="2" s="1"/>
  <c r="AG40" i="2"/>
  <c r="AH40" i="2" s="1"/>
  <c r="AI40" i="2" s="1"/>
  <c r="AJ40" i="2" s="1"/>
  <c r="Y16" i="2"/>
  <c r="Z16" i="2" s="1"/>
  <c r="AA16" i="2" s="1"/>
  <c r="AB16" i="2" s="1"/>
  <c r="Y44" i="2"/>
  <c r="Z44" i="2" s="1"/>
  <c r="AA44" i="2" s="1"/>
  <c r="AB44" i="2" s="1"/>
  <c r="Q18" i="2"/>
  <c r="R18" i="2" s="1"/>
  <c r="Q34" i="2"/>
  <c r="R34" i="2" s="1"/>
  <c r="S34" i="2" s="1"/>
  <c r="T34" i="2" s="1"/>
  <c r="BE41" i="2"/>
  <c r="BF41" i="2" s="1"/>
  <c r="BG41" i="2" s="1"/>
  <c r="BH41" i="2" s="1"/>
  <c r="AW22" i="2"/>
  <c r="AX22" i="2" s="1"/>
  <c r="AY22" i="2" s="1"/>
  <c r="AZ22" i="2" s="1"/>
  <c r="AW54" i="2"/>
  <c r="AX54" i="2" s="1"/>
  <c r="AY54" i="2" s="1"/>
  <c r="AZ54" i="2" s="1"/>
  <c r="AO28" i="2"/>
  <c r="AP28" i="2" s="1"/>
  <c r="AQ28" i="2" s="1"/>
  <c r="AR28" i="2" s="1"/>
  <c r="AG33" i="2"/>
  <c r="AH33" i="2" s="1"/>
  <c r="AI33" i="2" s="1"/>
  <c r="AJ33" i="2" s="1"/>
  <c r="FU19" i="2"/>
  <c r="FV19" i="2" s="1"/>
  <c r="FW19" i="2" s="1"/>
  <c r="FX19" i="2" s="1"/>
  <c r="FM31" i="2"/>
  <c r="FN31" i="2" s="1"/>
  <c r="FE21" i="2"/>
  <c r="FF21" i="2" s="1"/>
  <c r="FG21" i="2" s="1"/>
  <c r="FH21" i="2" s="1"/>
  <c r="EW12" i="2"/>
  <c r="EX12" i="2" s="1"/>
  <c r="EY12" i="2" s="1"/>
  <c r="EZ12" i="2" s="1"/>
  <c r="EO13" i="2"/>
  <c r="EP13" i="2" s="1"/>
  <c r="EQ13" i="2" s="1"/>
  <c r="ER13" i="2" s="1"/>
  <c r="EO41" i="2"/>
  <c r="EP41" i="2" s="1"/>
  <c r="EQ41" i="2" s="1"/>
  <c r="ER41" i="2" s="1"/>
  <c r="EG19" i="2"/>
  <c r="EH19" i="2" s="1"/>
  <c r="EI19" i="2" s="1"/>
  <c r="EJ19" i="2" s="1"/>
  <c r="EG51" i="2"/>
  <c r="EH51" i="2" s="1"/>
  <c r="EI51" i="2" s="1"/>
  <c r="EJ51" i="2" s="1"/>
  <c r="DY37" i="2"/>
  <c r="DZ37" i="2" s="1"/>
  <c r="EA37" i="2" s="1"/>
  <c r="EB37" i="2" s="1"/>
  <c r="DI21" i="2"/>
  <c r="DJ21" i="2" s="1"/>
  <c r="DK21" i="2" s="1"/>
  <c r="DL21" i="2" s="1"/>
  <c r="DI53" i="2"/>
  <c r="DJ53" i="2" s="1"/>
  <c r="DK53" i="2" s="1"/>
  <c r="DL53" i="2" s="1"/>
  <c r="DA15" i="2"/>
  <c r="DB15" i="2" s="1"/>
  <c r="DC15" i="2" s="1"/>
  <c r="DD15" i="2" s="1"/>
  <c r="DA43" i="2"/>
  <c r="DB43" i="2" s="1"/>
  <c r="DC43" i="2" s="1"/>
  <c r="DD43" i="2" s="1"/>
  <c r="DA63" i="2"/>
  <c r="DB63" i="2" s="1"/>
  <c r="DC63" i="2" s="1"/>
  <c r="DD63" i="2" s="1"/>
  <c r="CS25" i="2"/>
  <c r="CT25" i="2" s="1"/>
  <c r="CU25" i="2" s="1"/>
  <c r="CV25" i="2" s="1"/>
  <c r="CS57" i="2"/>
  <c r="CT57" i="2" s="1"/>
  <c r="CU57" i="2" s="1"/>
  <c r="CV57" i="2" s="1"/>
  <c r="CK27" i="2"/>
  <c r="CL27" i="2" s="1"/>
  <c r="CM27" i="2" s="1"/>
  <c r="CN27" i="2" s="1"/>
  <c r="CK59" i="2"/>
  <c r="CL59" i="2" s="1"/>
  <c r="CC18" i="2"/>
  <c r="CD18" i="2" s="1"/>
  <c r="CE18" i="2" s="1"/>
  <c r="CF18" i="2" s="1"/>
  <c r="CC46" i="2"/>
  <c r="CD46" i="2" s="1"/>
  <c r="CE46" i="2" s="1"/>
  <c r="CF46" i="2" s="1"/>
  <c r="BU39" i="2"/>
  <c r="BV39" i="2" s="1"/>
  <c r="BW39" i="2" s="1"/>
  <c r="BX39" i="2" s="1"/>
  <c r="BU63" i="2"/>
  <c r="BV63" i="2" s="1"/>
  <c r="BW63" i="2" s="1"/>
  <c r="BX63" i="2" s="1"/>
  <c r="BM50" i="2"/>
  <c r="BN50" i="2" s="1"/>
  <c r="BO50" i="2" s="1"/>
  <c r="BP50" i="2" s="1"/>
  <c r="BE18" i="2"/>
  <c r="BF18" i="2" s="1"/>
  <c r="BG18" i="2" s="1"/>
  <c r="BH18" i="2" s="1"/>
  <c r="BE50" i="2"/>
  <c r="BF50" i="2" s="1"/>
  <c r="BG50" i="2" s="1"/>
  <c r="BH50" i="2" s="1"/>
  <c r="AW23" i="2"/>
  <c r="AX23" i="2" s="1"/>
  <c r="AY23" i="2" s="1"/>
  <c r="AZ23" i="2" s="1"/>
  <c r="AO17" i="2"/>
  <c r="AP17" i="2" s="1"/>
  <c r="AQ17" i="2" s="1"/>
  <c r="AR17" i="2" s="1"/>
  <c r="AG10" i="2"/>
  <c r="AH10" i="2" s="1"/>
  <c r="AI10" i="2" s="1"/>
  <c r="AJ10" i="2" s="1"/>
  <c r="Y10" i="2"/>
  <c r="Z10" i="2" s="1"/>
  <c r="AA10" i="2" s="1"/>
  <c r="AB10" i="2" s="1"/>
  <c r="Y42" i="2"/>
  <c r="Z42" i="2" s="1"/>
  <c r="AA42" i="2" s="1"/>
  <c r="AB42" i="2" s="1"/>
  <c r="BU48" i="2"/>
  <c r="BV48" i="2" s="1"/>
  <c r="BW48" i="2" s="1"/>
  <c r="BX48" i="2" s="1"/>
  <c r="BM35" i="2"/>
  <c r="BN35" i="2" s="1"/>
  <c r="BO35" i="2" s="1"/>
  <c r="BP35" i="2" s="1"/>
  <c r="BE19" i="2"/>
  <c r="BF19" i="2" s="1"/>
  <c r="BG19" i="2" s="1"/>
  <c r="BH19" i="2" s="1"/>
  <c r="GK24" i="2"/>
  <c r="GL24" i="2" s="1"/>
  <c r="GM24" i="2" s="1"/>
  <c r="GN24" i="2" s="1"/>
  <c r="GC13" i="2"/>
  <c r="GD13" i="2" s="1"/>
  <c r="GE13" i="2" s="1"/>
  <c r="GF13" i="2" s="1"/>
  <c r="GC29" i="2"/>
  <c r="GD29" i="2" s="1"/>
  <c r="GE29" i="2" s="1"/>
  <c r="GF29" i="2" s="1"/>
  <c r="FU10" i="2"/>
  <c r="FV10" i="2" s="1"/>
  <c r="FW10" i="2" s="1"/>
  <c r="FX10" i="2" s="1"/>
  <c r="FU26" i="2"/>
  <c r="FV26" i="2" s="1"/>
  <c r="FW26" i="2" s="1"/>
  <c r="FX26" i="2" s="1"/>
  <c r="FM14" i="2"/>
  <c r="FN14" i="2" s="1"/>
  <c r="FO14" i="2" s="1"/>
  <c r="FP14" i="2" s="1"/>
  <c r="FM30" i="2"/>
  <c r="FN30" i="2" s="1"/>
  <c r="FO30" i="2" s="1"/>
  <c r="FP30" i="2" s="1"/>
  <c r="FM10" i="2"/>
  <c r="FN10" i="2" s="1"/>
  <c r="FO10" i="2" s="1"/>
  <c r="FP10" i="2" s="1"/>
  <c r="FE24" i="2"/>
  <c r="FF24" i="2" s="1"/>
  <c r="FG24" i="2" s="1"/>
  <c r="FH24" i="2" s="1"/>
  <c r="FE40" i="2"/>
  <c r="FF40" i="2" s="1"/>
  <c r="FG40" i="2" s="1"/>
  <c r="FH40" i="2" s="1"/>
  <c r="EW19" i="2"/>
  <c r="EX19" i="2" s="1"/>
  <c r="EY19" i="2" s="1"/>
  <c r="EZ19" i="2" s="1"/>
  <c r="EW35" i="2"/>
  <c r="EX35" i="2" s="1"/>
  <c r="EY35" i="2" s="1"/>
  <c r="EZ35" i="2" s="1"/>
  <c r="EW7" i="2"/>
  <c r="EX7" i="2" s="1"/>
  <c r="EY7" i="2" s="1"/>
  <c r="EZ7" i="2" s="1"/>
  <c r="EO24" i="2"/>
  <c r="EP24" i="2" s="1"/>
  <c r="EQ24" i="2" s="1"/>
  <c r="ER24" i="2" s="1"/>
  <c r="EO40" i="2"/>
  <c r="EP40" i="2" s="1"/>
  <c r="EQ40" i="2" s="1"/>
  <c r="ER40" i="2" s="1"/>
  <c r="EO9" i="2"/>
  <c r="EP9" i="2" s="1"/>
  <c r="EQ9" i="2" s="1"/>
  <c r="ER9" i="2" s="1"/>
  <c r="EG22" i="2"/>
  <c r="EH22" i="2" s="1"/>
  <c r="EI22" i="2" s="1"/>
  <c r="EJ22" i="2" s="1"/>
  <c r="EG38" i="2"/>
  <c r="EH38" i="2" s="1"/>
  <c r="EI38" i="2" s="1"/>
  <c r="EJ38" i="2" s="1"/>
  <c r="DY12" i="2"/>
  <c r="DZ12" i="2" s="1"/>
  <c r="EA12" i="2" s="1"/>
  <c r="EB12" i="2" s="1"/>
  <c r="DY28" i="2"/>
  <c r="DZ28" i="2" s="1"/>
  <c r="EA28" i="2" s="1"/>
  <c r="EB28" i="2" s="1"/>
  <c r="DY44" i="2"/>
  <c r="DZ44" i="2" s="1"/>
  <c r="EA44" i="2" s="1"/>
  <c r="EB44" i="2" s="1"/>
  <c r="DY60" i="2"/>
  <c r="DZ60" i="2" s="1"/>
  <c r="EA60" i="2" s="1"/>
  <c r="EB60" i="2" s="1"/>
  <c r="DI20" i="2"/>
  <c r="DJ20" i="2" s="1"/>
  <c r="DK20" i="2" s="1"/>
  <c r="DL20" i="2" s="1"/>
  <c r="DI40" i="2"/>
  <c r="DJ40" i="2" s="1"/>
  <c r="DK40" i="2" s="1"/>
  <c r="DL40" i="2" s="1"/>
  <c r="DI64" i="2"/>
  <c r="DJ64" i="2" s="1"/>
  <c r="DK64" i="2" s="1"/>
  <c r="DL64" i="2" s="1"/>
  <c r="DA26" i="2"/>
  <c r="DB26" i="2" s="1"/>
  <c r="DC26" i="2" s="1"/>
  <c r="DD26" i="2" s="1"/>
  <c r="DA42" i="2"/>
  <c r="DB42" i="2" s="1"/>
  <c r="DC42" i="2" s="1"/>
  <c r="DD42" i="2" s="1"/>
  <c r="DA58" i="2"/>
  <c r="DB58" i="2" s="1"/>
  <c r="DC58" i="2" s="1"/>
  <c r="DD58" i="2" s="1"/>
  <c r="CS12" i="2"/>
  <c r="CT12" i="2" s="1"/>
  <c r="CU12" i="2" s="1"/>
  <c r="CV12" i="2" s="1"/>
  <c r="CS28" i="2"/>
  <c r="CT28" i="2" s="1"/>
  <c r="CU28" i="2" s="1"/>
  <c r="CV28" i="2" s="1"/>
  <c r="CS48" i="2"/>
  <c r="CT48" i="2" s="1"/>
  <c r="CU48" i="2" s="1"/>
  <c r="CV48" i="2" s="1"/>
  <c r="CS68" i="2"/>
  <c r="CT68" i="2" s="1"/>
  <c r="CU68" i="2" s="1"/>
  <c r="CV68" i="2" s="1"/>
  <c r="CK18" i="2"/>
  <c r="CL18" i="2" s="1"/>
  <c r="CK38" i="2"/>
  <c r="CL38" i="2" s="1"/>
  <c r="CM38" i="2" s="1"/>
  <c r="CN38" i="2" s="1"/>
  <c r="CK54" i="2"/>
  <c r="CL54" i="2" s="1"/>
  <c r="CM54" i="2" s="1"/>
  <c r="CN54" i="2" s="1"/>
  <c r="CC17" i="2"/>
  <c r="CD17" i="2" s="1"/>
  <c r="CE17" i="2" s="1"/>
  <c r="CF17" i="2" s="1"/>
  <c r="CC33" i="2"/>
  <c r="CD33" i="2" s="1"/>
  <c r="CE33" i="2" s="1"/>
  <c r="CF33" i="2" s="1"/>
  <c r="CC53" i="2"/>
  <c r="CD53" i="2" s="1"/>
  <c r="CE53" i="2" s="1"/>
  <c r="CF53" i="2" s="1"/>
  <c r="BU14" i="2"/>
  <c r="BV14" i="2" s="1"/>
  <c r="BW14" i="2" s="1"/>
  <c r="BX14" i="2" s="1"/>
  <c r="BU30" i="2"/>
  <c r="BV30" i="2" s="1"/>
  <c r="BW30" i="2" s="1"/>
  <c r="BX30" i="2" s="1"/>
  <c r="BU46" i="2"/>
  <c r="BV46" i="2" s="1"/>
  <c r="BW46" i="2" s="1"/>
  <c r="BX46" i="2" s="1"/>
  <c r="BU62" i="2"/>
  <c r="BV62" i="2" s="1"/>
  <c r="BW62" i="2" s="1"/>
  <c r="BX62" i="2" s="1"/>
  <c r="BM53" i="2"/>
  <c r="BN53" i="2" s="1"/>
  <c r="BO53" i="2" s="1"/>
  <c r="BP53" i="2" s="1"/>
  <c r="BE17" i="2"/>
  <c r="BF17" i="2" s="1"/>
  <c r="BG17" i="2" s="1"/>
  <c r="BH17" i="2" s="1"/>
  <c r="BE33" i="2"/>
  <c r="BF33" i="2" s="1"/>
  <c r="BG33" i="2" s="1"/>
  <c r="BH33" i="2" s="1"/>
  <c r="BE57" i="2"/>
  <c r="BF57" i="2" s="1"/>
  <c r="BG57" i="2" s="1"/>
  <c r="BH57" i="2" s="1"/>
  <c r="AW34" i="2"/>
  <c r="AX34" i="2" s="1"/>
  <c r="AY34" i="2" s="1"/>
  <c r="AZ34" i="2" s="1"/>
  <c r="AO32" i="2"/>
  <c r="AP32" i="2" s="1"/>
  <c r="AQ32" i="2" s="1"/>
  <c r="AR32" i="2" s="1"/>
  <c r="AG17" i="2"/>
  <c r="AH17" i="2" s="1"/>
  <c r="AI17" i="2" s="1"/>
  <c r="AJ17" i="2" s="1"/>
  <c r="AG45" i="2"/>
  <c r="AH45" i="2" s="1"/>
  <c r="AI45" i="2" s="1"/>
  <c r="AJ45" i="2" s="1"/>
  <c r="Q31" i="2"/>
  <c r="R31" i="2" s="1"/>
  <c r="S31" i="2" s="1"/>
  <c r="T31" i="2" s="1"/>
  <c r="GK13" i="2"/>
  <c r="GL13" i="2" s="1"/>
  <c r="GM13" i="2" s="1"/>
  <c r="GN13" i="2" s="1"/>
  <c r="GK29" i="2"/>
  <c r="GL29" i="2" s="1"/>
  <c r="GM29" i="2" s="1"/>
  <c r="GN29" i="2" s="1"/>
  <c r="GC10" i="2"/>
  <c r="GD10" i="2" s="1"/>
  <c r="GE10" i="2" s="1"/>
  <c r="GF10" i="2" s="1"/>
  <c r="GC26" i="2"/>
  <c r="GD26" i="2" s="1"/>
  <c r="GE26" i="2" s="1"/>
  <c r="GF26" i="2" s="1"/>
  <c r="FU15" i="2"/>
  <c r="FV15" i="2" s="1"/>
  <c r="FW15" i="2" s="1"/>
  <c r="FX15" i="2" s="1"/>
  <c r="FU9" i="2"/>
  <c r="FV9" i="2" s="1"/>
  <c r="FW9" i="2" s="1"/>
  <c r="FX9" i="2" s="1"/>
  <c r="FM35" i="2"/>
  <c r="FN35" i="2" s="1"/>
  <c r="FO35" i="2" s="1"/>
  <c r="FP35" i="2" s="1"/>
  <c r="FE25" i="2"/>
  <c r="FF25" i="2" s="1"/>
  <c r="FG25" i="2" s="1"/>
  <c r="FH25" i="2" s="1"/>
  <c r="EW16" i="2"/>
  <c r="EX16" i="2" s="1"/>
  <c r="EY16" i="2" s="1"/>
  <c r="EZ16" i="2" s="1"/>
  <c r="EW44" i="2"/>
  <c r="EX44" i="2" s="1"/>
  <c r="EY44" i="2" s="1"/>
  <c r="EZ44" i="2" s="1"/>
  <c r="EO37" i="2"/>
  <c r="EP37" i="2" s="1"/>
  <c r="EQ37" i="2" s="1"/>
  <c r="ER37" i="2" s="1"/>
  <c r="EG23" i="2"/>
  <c r="EH23" i="2" s="1"/>
  <c r="EI23" i="2" s="1"/>
  <c r="EJ23" i="2" s="1"/>
  <c r="EG55" i="2"/>
  <c r="EH55" i="2" s="1"/>
  <c r="EI55" i="2" s="1"/>
  <c r="EJ55" i="2" s="1"/>
  <c r="DY53" i="2"/>
  <c r="DZ53" i="2" s="1"/>
  <c r="EA53" i="2" s="1"/>
  <c r="EB53" i="2" s="1"/>
  <c r="DI33" i="2"/>
  <c r="DJ33" i="2" s="1"/>
  <c r="DK33" i="2" s="1"/>
  <c r="DL33" i="2" s="1"/>
  <c r="DI9" i="2"/>
  <c r="DJ9" i="2" s="1"/>
  <c r="DK9" i="2" s="1"/>
  <c r="DL9" i="2" s="1"/>
  <c r="DA55" i="2"/>
  <c r="DB55" i="2" s="1"/>
  <c r="DC55" i="2" s="1"/>
  <c r="DD55" i="2" s="1"/>
  <c r="CS37" i="2"/>
  <c r="CT37" i="2" s="1"/>
  <c r="CU37" i="2" s="1"/>
  <c r="CV37" i="2" s="1"/>
  <c r="CS69" i="2"/>
  <c r="CT69" i="2" s="1"/>
  <c r="CU69" i="2" s="1"/>
  <c r="CV69" i="2" s="1"/>
  <c r="CK31" i="2"/>
  <c r="CL31" i="2" s="1"/>
  <c r="CM31" i="2" s="1"/>
  <c r="CN31" i="2" s="1"/>
  <c r="CK63" i="2"/>
  <c r="CL63" i="2" s="1"/>
  <c r="CM63" i="2" s="1"/>
  <c r="CN63" i="2" s="1"/>
  <c r="CC58" i="2"/>
  <c r="CD58" i="2" s="1"/>
  <c r="CE58" i="2" s="1"/>
  <c r="CF58" i="2" s="1"/>
  <c r="BU27" i="2"/>
  <c r="BV27" i="2" s="1"/>
  <c r="BW27" i="2" s="1"/>
  <c r="BX27" i="2" s="1"/>
  <c r="BM14" i="2"/>
  <c r="BN14" i="2" s="1"/>
  <c r="BO14" i="2" s="1"/>
  <c r="BP14" i="2" s="1"/>
  <c r="BM38" i="2"/>
  <c r="BN38" i="2" s="1"/>
  <c r="BO38" i="2" s="1"/>
  <c r="BP38" i="2" s="1"/>
  <c r="BE22" i="2"/>
  <c r="BF22" i="2" s="1"/>
  <c r="BG22" i="2" s="1"/>
  <c r="BH22" i="2" s="1"/>
  <c r="BE54" i="2"/>
  <c r="BF54" i="2" s="1"/>
  <c r="BG54" i="2" s="1"/>
  <c r="BH54" i="2" s="1"/>
  <c r="AW43" i="2"/>
  <c r="AX43" i="2" s="1"/>
  <c r="AY43" i="2" s="1"/>
  <c r="AZ43" i="2" s="1"/>
  <c r="AG26" i="2"/>
  <c r="AH26" i="2" s="1"/>
  <c r="AI26" i="2" s="1"/>
  <c r="AJ26" i="2" s="1"/>
  <c r="Y30" i="2"/>
  <c r="Z30" i="2" s="1"/>
  <c r="AA30" i="2" s="1"/>
  <c r="AB30" i="2" s="1"/>
  <c r="CC63" i="2"/>
  <c r="CD63" i="2" s="1"/>
  <c r="CE63" i="2" s="1"/>
  <c r="CF63" i="2" s="1"/>
  <c r="BM11" i="2"/>
  <c r="BN11" i="2" s="1"/>
  <c r="BO11" i="2" s="1"/>
  <c r="BP11" i="2" s="1"/>
  <c r="BM55" i="2"/>
  <c r="BN55" i="2" s="1"/>
  <c r="BO55" i="2" s="1"/>
  <c r="BP55" i="2" s="1"/>
  <c r="BE51" i="2"/>
  <c r="BF51" i="2" s="1"/>
  <c r="BG51" i="2" s="1"/>
  <c r="BH51" i="2" s="1"/>
  <c r="AW36" i="2"/>
  <c r="AX36" i="2" s="1"/>
  <c r="AY36" i="2" s="1"/>
  <c r="AZ36" i="2" s="1"/>
  <c r="AG19" i="2"/>
  <c r="AH19" i="2" s="1"/>
  <c r="AI19" i="2" s="1"/>
  <c r="AJ19" i="2" s="1"/>
  <c r="Y39" i="2"/>
  <c r="Z39" i="2" s="1"/>
  <c r="AA39" i="2" s="1"/>
  <c r="AB39" i="2" s="1"/>
  <c r="AO18" i="2"/>
  <c r="AP18" i="2" s="1"/>
  <c r="AQ18" i="2" s="1"/>
  <c r="AR18" i="2" s="1"/>
  <c r="AO34" i="2"/>
  <c r="AP34" i="2" s="1"/>
  <c r="AQ34" i="2" s="1"/>
  <c r="AR34" i="2" s="1"/>
  <c r="AO50" i="2"/>
  <c r="AP50" i="2" s="1"/>
  <c r="AQ50" i="2" s="1"/>
  <c r="AR50" i="2" s="1"/>
  <c r="AG27" i="2"/>
  <c r="AH27" i="2" s="1"/>
  <c r="AI27" i="2" s="1"/>
  <c r="AJ27" i="2" s="1"/>
  <c r="Y23" i="2"/>
  <c r="Z23" i="2" s="1"/>
  <c r="AA23" i="2" s="1"/>
  <c r="AB23" i="2" s="1"/>
  <c r="Q29" i="2"/>
  <c r="R29" i="2" s="1"/>
  <c r="S29" i="2" s="1"/>
  <c r="T29" i="2" s="1"/>
  <c r="AG39" i="2"/>
  <c r="AH39" i="2" s="1"/>
  <c r="AI39" i="2" s="1"/>
  <c r="AJ39" i="2" s="1"/>
  <c r="Y43" i="2"/>
  <c r="Z43" i="2" s="1"/>
  <c r="AA43" i="2" s="1"/>
  <c r="AB43" i="2" s="1"/>
  <c r="GK18" i="2"/>
  <c r="GL18" i="2" s="1"/>
  <c r="GM18" i="2" s="1"/>
  <c r="GN18" i="2" s="1"/>
  <c r="GK38" i="2"/>
  <c r="GL38" i="2" s="1"/>
  <c r="GM38" i="2" s="1"/>
  <c r="GN38" i="2" s="1"/>
  <c r="GC19" i="2"/>
  <c r="GD19" i="2" s="1"/>
  <c r="GE19" i="2" s="1"/>
  <c r="GF19" i="2" s="1"/>
  <c r="GC39" i="2"/>
  <c r="GD39" i="2" s="1"/>
  <c r="GE39" i="2" s="1"/>
  <c r="GF39" i="2" s="1"/>
  <c r="FU24" i="2"/>
  <c r="FV24" i="2" s="1"/>
  <c r="FW24" i="2" s="1"/>
  <c r="FX24" i="2" s="1"/>
  <c r="FU40" i="2"/>
  <c r="FV40" i="2" s="1"/>
  <c r="FW40" i="2" s="1"/>
  <c r="FX40" i="2" s="1"/>
  <c r="FM20" i="2"/>
  <c r="FN20" i="2" s="1"/>
  <c r="FO20" i="2" s="1"/>
  <c r="FP20" i="2" s="1"/>
  <c r="FM36" i="2"/>
  <c r="FN36" i="2" s="1"/>
  <c r="FO36" i="2" s="1"/>
  <c r="FP36" i="2" s="1"/>
  <c r="FE14" i="2"/>
  <c r="FF14" i="2" s="1"/>
  <c r="FG14" i="2" s="1"/>
  <c r="FH14" i="2" s="1"/>
  <c r="FE30" i="2"/>
  <c r="FF30" i="2" s="1"/>
  <c r="FG30" i="2" s="1"/>
  <c r="FH30" i="2" s="1"/>
  <c r="FE46" i="2"/>
  <c r="FF46" i="2" s="1"/>
  <c r="FG46" i="2" s="1"/>
  <c r="FH46" i="2" s="1"/>
  <c r="EW25" i="2"/>
  <c r="EX25" i="2" s="1"/>
  <c r="EY25" i="2" s="1"/>
  <c r="EZ25" i="2" s="1"/>
  <c r="EW41" i="2"/>
  <c r="EX41" i="2" s="1"/>
  <c r="EY41" i="2" s="1"/>
  <c r="EZ41" i="2" s="1"/>
  <c r="EO10" i="2"/>
  <c r="EP10" i="2" s="1"/>
  <c r="EQ10" i="2" s="1"/>
  <c r="ER10" i="2" s="1"/>
  <c r="EO30" i="2"/>
  <c r="EP30" i="2" s="1"/>
  <c r="EQ30" i="2" s="1"/>
  <c r="ER30" i="2" s="1"/>
  <c r="EG16" i="2"/>
  <c r="EH16" i="2" s="1"/>
  <c r="EI16" i="2" s="1"/>
  <c r="EJ16" i="2" s="1"/>
  <c r="EG52" i="2"/>
  <c r="EH52" i="2" s="1"/>
  <c r="EI52" i="2" s="1"/>
  <c r="EJ52" i="2" s="1"/>
  <c r="DY30" i="2"/>
  <c r="DZ30" i="2" s="1"/>
  <c r="EA30" i="2" s="1"/>
  <c r="EB30" i="2" s="1"/>
  <c r="DI10" i="2"/>
  <c r="DJ10" i="2" s="1"/>
  <c r="DK10" i="2" s="1"/>
  <c r="DL10" i="2" s="1"/>
  <c r="DI42" i="2"/>
  <c r="DJ42" i="2" s="1"/>
  <c r="DK42" i="2" s="1"/>
  <c r="DL42" i="2" s="1"/>
  <c r="DA12" i="2"/>
  <c r="DB12" i="2" s="1"/>
  <c r="DC12" i="2" s="1"/>
  <c r="DD12" i="2" s="1"/>
  <c r="DA44" i="2"/>
  <c r="DB44" i="2" s="1"/>
  <c r="DC44" i="2" s="1"/>
  <c r="DD44" i="2" s="1"/>
  <c r="CS10" i="2"/>
  <c r="CT10" i="2" s="1"/>
  <c r="CU10" i="2" s="1"/>
  <c r="CV10" i="2" s="1"/>
  <c r="CS46" i="2"/>
  <c r="CT46" i="2" s="1"/>
  <c r="CU46" i="2" s="1"/>
  <c r="CV46" i="2" s="1"/>
  <c r="CK16" i="2"/>
  <c r="CL16" i="2" s="1"/>
  <c r="CM16" i="2" s="1"/>
  <c r="CN16" i="2" s="1"/>
  <c r="CC39" i="2"/>
  <c r="CD39" i="2" s="1"/>
  <c r="CE39" i="2" s="1"/>
  <c r="CF39" i="2" s="1"/>
  <c r="GK22" i="2"/>
  <c r="GL22" i="2" s="1"/>
  <c r="GM22" i="2" s="1"/>
  <c r="GN22" i="2" s="1"/>
  <c r="GK8" i="2"/>
  <c r="GL8" i="2" s="1"/>
  <c r="GM8" i="2" s="1"/>
  <c r="GN8" i="2" s="1"/>
  <c r="GC27" i="2"/>
  <c r="GD27" i="2" s="1"/>
  <c r="GE27" i="2" s="1"/>
  <c r="GF27" i="2" s="1"/>
  <c r="GC7" i="2"/>
  <c r="GD7" i="2" s="1"/>
  <c r="GE7" i="2" s="1"/>
  <c r="GF7" i="2" s="1"/>
  <c r="FU28" i="2"/>
  <c r="FV28" i="2" s="1"/>
  <c r="FW28" i="2" s="1"/>
  <c r="FX28" i="2" s="1"/>
  <c r="FU8" i="2"/>
  <c r="FV8" i="2" s="1"/>
  <c r="FW8" i="2" s="1"/>
  <c r="FX8" i="2" s="1"/>
  <c r="FM24" i="2"/>
  <c r="FN24" i="2" s="1"/>
  <c r="FO24" i="2" s="1"/>
  <c r="FP24" i="2" s="1"/>
  <c r="FM40" i="2"/>
  <c r="FN40" i="2" s="1"/>
  <c r="FO40" i="2" s="1"/>
  <c r="FP40" i="2" s="1"/>
  <c r="FE18" i="2"/>
  <c r="FF18" i="2" s="1"/>
  <c r="FG18" i="2" s="1"/>
  <c r="FH18" i="2" s="1"/>
  <c r="FE34" i="2"/>
  <c r="FF34" i="2" s="1"/>
  <c r="FG34" i="2" s="1"/>
  <c r="FH34" i="2" s="1"/>
  <c r="EW13" i="2"/>
  <c r="EX13" i="2" s="1"/>
  <c r="EY13" i="2" s="1"/>
  <c r="EZ13" i="2" s="1"/>
  <c r="EW29" i="2"/>
  <c r="EX29" i="2" s="1"/>
  <c r="EY29" i="2" s="1"/>
  <c r="EZ29" i="2" s="1"/>
  <c r="EW45" i="2"/>
  <c r="EX45" i="2" s="1"/>
  <c r="EY45" i="2" s="1"/>
  <c r="EZ45" i="2" s="1"/>
  <c r="EO18" i="2"/>
  <c r="EP18" i="2" s="1"/>
  <c r="EQ18" i="2" s="1"/>
  <c r="ER18" i="2" s="1"/>
  <c r="EO34" i="2"/>
  <c r="EP34" i="2" s="1"/>
  <c r="EQ34" i="2" s="1"/>
  <c r="ER34" i="2" s="1"/>
  <c r="EO54" i="2"/>
  <c r="EP54" i="2" s="1"/>
  <c r="EQ54" i="2" s="1"/>
  <c r="ER54" i="2" s="1"/>
  <c r="EG20" i="2"/>
  <c r="EH20" i="2" s="1"/>
  <c r="EI20" i="2" s="1"/>
  <c r="EJ20" i="2" s="1"/>
  <c r="EG40" i="2"/>
  <c r="EH40" i="2" s="1"/>
  <c r="EI40" i="2" s="1"/>
  <c r="EJ40" i="2" s="1"/>
  <c r="EG56" i="2"/>
  <c r="EH56" i="2" s="1"/>
  <c r="EI56" i="2" s="1"/>
  <c r="EJ56" i="2" s="1"/>
  <c r="DY18" i="2"/>
  <c r="DZ18" i="2" s="1"/>
  <c r="EA18" i="2" s="1"/>
  <c r="EB18" i="2" s="1"/>
  <c r="DY34" i="2"/>
  <c r="DZ34" i="2" s="1"/>
  <c r="EA34" i="2" s="1"/>
  <c r="EB34" i="2" s="1"/>
  <c r="DY50" i="2"/>
  <c r="DZ50" i="2" s="1"/>
  <c r="EA50" i="2" s="1"/>
  <c r="EB50" i="2" s="1"/>
  <c r="DI14" i="2"/>
  <c r="DJ14" i="2" s="1"/>
  <c r="DK14" i="2" s="1"/>
  <c r="DL14" i="2" s="1"/>
  <c r="DI30" i="2"/>
  <c r="DJ30" i="2" s="1"/>
  <c r="DK30" i="2" s="1"/>
  <c r="DL30" i="2" s="1"/>
  <c r="DI46" i="2"/>
  <c r="DJ46" i="2" s="1"/>
  <c r="DK46" i="2" s="1"/>
  <c r="DL46" i="2" s="1"/>
  <c r="DI62" i="2"/>
  <c r="DJ62" i="2" s="1"/>
  <c r="DK62" i="2" s="1"/>
  <c r="DL62" i="2" s="1"/>
  <c r="DA16" i="2"/>
  <c r="DB16" i="2" s="1"/>
  <c r="DC16" i="2" s="1"/>
  <c r="DD16" i="2" s="1"/>
  <c r="DA32" i="2"/>
  <c r="DB32" i="2" s="1"/>
  <c r="DC32" i="2" s="1"/>
  <c r="DD32" i="2" s="1"/>
  <c r="DA48" i="2"/>
  <c r="DB48" i="2" s="1"/>
  <c r="DC48" i="2" s="1"/>
  <c r="DD48" i="2" s="1"/>
  <c r="DA64" i="2"/>
  <c r="DB64" i="2" s="1"/>
  <c r="DC64" i="2" s="1"/>
  <c r="DD64" i="2" s="1"/>
  <c r="CS14" i="2"/>
  <c r="CT14" i="2" s="1"/>
  <c r="CU14" i="2" s="1"/>
  <c r="CV14" i="2" s="1"/>
  <c r="CS34" i="2"/>
  <c r="CT34" i="2" s="1"/>
  <c r="CU34" i="2" s="1"/>
  <c r="CV34" i="2" s="1"/>
  <c r="CS50" i="2"/>
  <c r="CT50" i="2" s="1"/>
  <c r="CU50" i="2" s="1"/>
  <c r="CV50" i="2" s="1"/>
  <c r="CS70" i="2"/>
  <c r="CT70" i="2" s="1"/>
  <c r="CU70" i="2" s="1"/>
  <c r="CV70" i="2" s="1"/>
  <c r="CK24" i="2"/>
  <c r="CL24" i="2" s="1"/>
  <c r="CM24" i="2" s="1"/>
  <c r="CN24" i="2" s="1"/>
  <c r="CK40" i="2"/>
  <c r="CL40" i="2" s="1"/>
  <c r="CM40" i="2" s="1"/>
  <c r="CN40" i="2" s="1"/>
  <c r="CK60" i="2"/>
  <c r="CL60" i="2" s="1"/>
  <c r="CM60" i="2" s="1"/>
  <c r="CN60" i="2" s="1"/>
  <c r="CC11" i="2"/>
  <c r="CD11" i="2" s="1"/>
  <c r="CE11" i="2" s="1"/>
  <c r="CF11" i="2" s="1"/>
  <c r="CC27" i="2"/>
  <c r="CD27" i="2" s="1"/>
  <c r="CE27" i="2" s="1"/>
  <c r="CF27" i="2" s="1"/>
  <c r="CC43" i="2"/>
  <c r="CD43" i="2" s="1"/>
  <c r="CE43" i="2" s="1"/>
  <c r="CF43" i="2" s="1"/>
  <c r="CC59" i="2"/>
  <c r="CD59" i="2" s="1"/>
  <c r="CE59" i="2" s="1"/>
  <c r="CF59" i="2" s="1"/>
  <c r="BU24" i="2"/>
  <c r="BV24" i="2" s="1"/>
  <c r="BW24" i="2" s="1"/>
  <c r="BX24" i="2" s="1"/>
  <c r="BU64" i="2"/>
  <c r="BV64" i="2" s="1"/>
  <c r="BW64" i="2" s="1"/>
  <c r="BX64" i="2" s="1"/>
  <c r="BM51" i="2"/>
  <c r="BN51" i="2" s="1"/>
  <c r="BO51" i="2" s="1"/>
  <c r="BP51" i="2" s="1"/>
  <c r="GK11" i="2"/>
  <c r="GL11" i="2" s="1"/>
  <c r="GM11" i="2" s="1"/>
  <c r="GN11" i="2" s="1"/>
  <c r="GK27" i="2"/>
  <c r="GL27" i="2" s="1"/>
  <c r="GM27" i="2" s="1"/>
  <c r="GN27" i="2" s="1"/>
  <c r="GC12" i="2"/>
  <c r="GD12" i="2" s="1"/>
  <c r="GE12" i="2" s="1"/>
  <c r="GF12" i="2" s="1"/>
  <c r="GC28" i="2"/>
  <c r="GD28" i="2" s="1"/>
  <c r="GE28" i="2" s="1"/>
  <c r="GF28" i="2" s="1"/>
  <c r="FU17" i="2"/>
  <c r="FV17" i="2" s="1"/>
  <c r="FW17" i="2" s="1"/>
  <c r="FX17" i="2" s="1"/>
  <c r="FU33" i="2"/>
  <c r="FV33" i="2" s="1"/>
  <c r="FW33" i="2" s="1"/>
  <c r="FX33" i="2" s="1"/>
  <c r="FM13" i="2"/>
  <c r="FN13" i="2" s="1"/>
  <c r="FO13" i="2" s="1"/>
  <c r="FP13" i="2" s="1"/>
  <c r="FM29" i="2"/>
  <c r="FN29" i="2" s="1"/>
  <c r="FO29" i="2" s="1"/>
  <c r="FP29" i="2" s="1"/>
  <c r="FM7" i="2"/>
  <c r="FN7" i="2" s="1"/>
  <c r="FO7" i="2" s="1"/>
  <c r="FP7" i="2" s="1"/>
  <c r="FE23" i="2"/>
  <c r="FF23" i="2" s="1"/>
  <c r="FG23" i="2" s="1"/>
  <c r="FH23" i="2" s="1"/>
  <c r="FE43" i="2"/>
  <c r="FF43" i="2" s="1"/>
  <c r="FG43" i="2" s="1"/>
  <c r="FH43" i="2" s="1"/>
  <c r="EW22" i="2"/>
  <c r="EX22" i="2" s="1"/>
  <c r="EY22" i="2" s="1"/>
  <c r="EZ22" i="2" s="1"/>
  <c r="EW38" i="2"/>
  <c r="EX38" i="2" s="1"/>
  <c r="EY38" i="2" s="1"/>
  <c r="EZ38" i="2" s="1"/>
  <c r="EW8" i="2"/>
  <c r="EX8" i="2" s="1"/>
  <c r="EY8" i="2" s="1"/>
  <c r="EZ8" i="2" s="1"/>
  <c r="EO23" i="2"/>
  <c r="EP23" i="2" s="1"/>
  <c r="EO39" i="2"/>
  <c r="EP39" i="2" s="1"/>
  <c r="EQ39" i="2" s="1"/>
  <c r="ER39" i="2" s="1"/>
  <c r="EG13" i="2"/>
  <c r="EH13" i="2" s="1"/>
  <c r="EI13" i="2" s="1"/>
  <c r="EJ13" i="2" s="1"/>
  <c r="EG29" i="2"/>
  <c r="EH29" i="2" s="1"/>
  <c r="EI29" i="2" s="1"/>
  <c r="EJ29" i="2" s="1"/>
  <c r="EG45" i="2"/>
  <c r="EH45" i="2" s="1"/>
  <c r="EI45" i="2" s="1"/>
  <c r="EJ45" i="2" s="1"/>
  <c r="EG7" i="2"/>
  <c r="EH7" i="2" s="1"/>
  <c r="EI7" i="2" s="1"/>
  <c r="EJ7" i="2" s="1"/>
  <c r="DY23" i="2"/>
  <c r="DZ23" i="2" s="1"/>
  <c r="EA23" i="2" s="1"/>
  <c r="EB23" i="2" s="1"/>
  <c r="DY39" i="2"/>
  <c r="DZ39" i="2" s="1"/>
  <c r="EA39" i="2" s="1"/>
  <c r="EB39" i="2" s="1"/>
  <c r="DY55" i="2"/>
  <c r="DZ55" i="2" s="1"/>
  <c r="EA55" i="2" s="1"/>
  <c r="EB55" i="2" s="1"/>
  <c r="DI15" i="2"/>
  <c r="DJ15" i="2" s="1"/>
  <c r="DK15" i="2" s="1"/>
  <c r="DL15" i="2" s="1"/>
  <c r="DI31" i="2"/>
  <c r="DJ31" i="2" s="1"/>
  <c r="DK31" i="2" s="1"/>
  <c r="DL31" i="2" s="1"/>
  <c r="DI47" i="2"/>
  <c r="DJ47" i="2" s="1"/>
  <c r="DK47" i="2" s="1"/>
  <c r="DL47" i="2" s="1"/>
  <c r="DI63" i="2"/>
  <c r="DJ63" i="2" s="1"/>
  <c r="DK63" i="2" s="1"/>
  <c r="DL63" i="2" s="1"/>
  <c r="DA21" i="2"/>
  <c r="DB21" i="2" s="1"/>
  <c r="DC21" i="2" s="1"/>
  <c r="DD21" i="2" s="1"/>
  <c r="DA41" i="2"/>
  <c r="DB41" i="2" s="1"/>
  <c r="DC41" i="2" s="1"/>
  <c r="DD41" i="2" s="1"/>
  <c r="DA65" i="2"/>
  <c r="DB65" i="2" s="1"/>
  <c r="DC65" i="2" s="1"/>
  <c r="DD65" i="2" s="1"/>
  <c r="CS19" i="2"/>
  <c r="CT19" i="2" s="1"/>
  <c r="CU19" i="2" s="1"/>
  <c r="CV19" i="2" s="1"/>
  <c r="CS35" i="2"/>
  <c r="CT35" i="2" s="1"/>
  <c r="CU35" i="2" s="1"/>
  <c r="CV35" i="2" s="1"/>
  <c r="CS55" i="2"/>
  <c r="CT55" i="2" s="1"/>
  <c r="CU55" i="2" s="1"/>
  <c r="CV55" i="2" s="1"/>
  <c r="CK13" i="2"/>
  <c r="CL13" i="2" s="1"/>
  <c r="CM13" i="2" s="1"/>
  <c r="CN13" i="2" s="1"/>
  <c r="CK29" i="2"/>
  <c r="CL29" i="2" s="1"/>
  <c r="CM29" i="2" s="1"/>
  <c r="CN29" i="2" s="1"/>
  <c r="CK49" i="2"/>
  <c r="CL49" i="2" s="1"/>
  <c r="CM49" i="2" s="1"/>
  <c r="CN49" i="2" s="1"/>
  <c r="CK65" i="2"/>
  <c r="CL65" i="2" s="1"/>
  <c r="CM65" i="2" s="1"/>
  <c r="CN65" i="2" s="1"/>
  <c r="CC16" i="2"/>
  <c r="CD16" i="2" s="1"/>
  <c r="CE16" i="2" s="1"/>
  <c r="CF16" i="2" s="1"/>
  <c r="CC36" i="2"/>
  <c r="CD36" i="2" s="1"/>
  <c r="CE36" i="2" s="1"/>
  <c r="CF36" i="2" s="1"/>
  <c r="CC56" i="2"/>
  <c r="CD56" i="2" s="1"/>
  <c r="CE56" i="2" s="1"/>
  <c r="CF56" i="2" s="1"/>
  <c r="BU13" i="2"/>
  <c r="BV13" i="2" s="1"/>
  <c r="BW13" i="2" s="1"/>
  <c r="BX13" i="2" s="1"/>
  <c r="BU33" i="2"/>
  <c r="BV33" i="2" s="1"/>
  <c r="BW33" i="2" s="1"/>
  <c r="BX33" i="2" s="1"/>
  <c r="BU49" i="2"/>
  <c r="BV49" i="2" s="1"/>
  <c r="BW49" i="2" s="1"/>
  <c r="BX49" i="2" s="1"/>
  <c r="BU9" i="2"/>
  <c r="BV9" i="2" s="1"/>
  <c r="BW9" i="2" s="1"/>
  <c r="BX9" i="2" s="1"/>
  <c r="BM24" i="2"/>
  <c r="BN24" i="2" s="1"/>
  <c r="BO24" i="2" s="1"/>
  <c r="BP24" i="2" s="1"/>
  <c r="BM40" i="2"/>
  <c r="BN40" i="2" s="1"/>
  <c r="BO40" i="2" s="1"/>
  <c r="BP40" i="2" s="1"/>
  <c r="BM56" i="2"/>
  <c r="BN56" i="2" s="1"/>
  <c r="BO56" i="2" s="1"/>
  <c r="BP56" i="2" s="1"/>
  <c r="BE16" i="2"/>
  <c r="BF16" i="2" s="1"/>
  <c r="BG16" i="2" s="1"/>
  <c r="BH16" i="2" s="1"/>
  <c r="BE32" i="2"/>
  <c r="BF32" i="2" s="1"/>
  <c r="BG32" i="2" s="1"/>
  <c r="BH32" i="2" s="1"/>
  <c r="BE48" i="2"/>
  <c r="BF48" i="2" s="1"/>
  <c r="BG48" i="2" s="1"/>
  <c r="BH48" i="2" s="1"/>
  <c r="AW13" i="2"/>
  <c r="AX13" i="2" s="1"/>
  <c r="AY13" i="2" s="1"/>
  <c r="AZ13" i="2" s="1"/>
  <c r="AW29" i="2"/>
  <c r="AX29" i="2" s="1"/>
  <c r="AY29" i="2" s="1"/>
  <c r="AZ29" i="2" s="1"/>
  <c r="AW45" i="2"/>
  <c r="AX45" i="2" s="1"/>
  <c r="AY45" i="2" s="1"/>
  <c r="AZ45" i="2" s="1"/>
  <c r="AO11" i="2"/>
  <c r="AP11" i="2" s="1"/>
  <c r="AQ11" i="2" s="1"/>
  <c r="AR11" i="2" s="1"/>
  <c r="AO27" i="2"/>
  <c r="AP27" i="2" s="1"/>
  <c r="AQ27" i="2" s="1"/>
  <c r="AR27" i="2" s="1"/>
  <c r="AO43" i="2"/>
  <c r="AP43" i="2" s="1"/>
  <c r="AQ43" i="2" s="1"/>
  <c r="AR43" i="2" s="1"/>
  <c r="AG12" i="2"/>
  <c r="AH12" i="2" s="1"/>
  <c r="AI12" i="2" s="1"/>
  <c r="AJ12" i="2" s="1"/>
  <c r="AG28" i="2"/>
  <c r="AH28" i="2" s="1"/>
  <c r="AI28" i="2" s="1"/>
  <c r="AJ28" i="2" s="1"/>
  <c r="AG44" i="2"/>
  <c r="AH44" i="2" s="1"/>
  <c r="AI44" i="2" s="1"/>
  <c r="AJ44" i="2" s="1"/>
  <c r="Y20" i="2"/>
  <c r="Z20" i="2" s="1"/>
  <c r="AA20" i="2" s="1"/>
  <c r="AB20" i="2" s="1"/>
  <c r="Y8" i="2"/>
  <c r="Z8" i="2" s="1"/>
  <c r="AA8" i="2" s="1"/>
  <c r="AB8" i="2" s="1"/>
  <c r="Q22" i="2"/>
  <c r="R22" i="2" s="1"/>
  <c r="S22" i="2" s="1"/>
  <c r="T22" i="2" s="1"/>
  <c r="Q38" i="2"/>
  <c r="R38" i="2" s="1"/>
  <c r="S38" i="2" s="1"/>
  <c r="T38" i="2" s="1"/>
  <c r="BE53" i="2"/>
  <c r="BF53" i="2" s="1"/>
  <c r="BG53" i="2" s="1"/>
  <c r="BH53" i="2" s="1"/>
  <c r="AW30" i="2"/>
  <c r="AX30" i="2" s="1"/>
  <c r="AY30" i="2" s="1"/>
  <c r="AZ30" i="2" s="1"/>
  <c r="AO12" i="2"/>
  <c r="AP12" i="2" s="1"/>
  <c r="AQ12" i="2" s="1"/>
  <c r="AR12" i="2" s="1"/>
  <c r="AO36" i="2"/>
  <c r="AP36" i="2" s="1"/>
  <c r="AQ36" i="2" s="1"/>
  <c r="AR36" i="2" s="1"/>
  <c r="AG41" i="2"/>
  <c r="AH41" i="2" s="1"/>
  <c r="AI41" i="2" s="1"/>
  <c r="AJ41" i="2" s="1"/>
  <c r="FU27" i="2"/>
  <c r="FV27" i="2" s="1"/>
  <c r="FW27" i="2" s="1"/>
  <c r="FX27" i="2" s="1"/>
  <c r="FM39" i="2"/>
  <c r="FN39" i="2" s="1"/>
  <c r="FO39" i="2" s="1"/>
  <c r="FP39" i="2" s="1"/>
  <c r="FE29" i="2"/>
  <c r="FF29" i="2" s="1"/>
  <c r="FG29" i="2" s="1"/>
  <c r="FH29" i="2" s="1"/>
  <c r="EW20" i="2"/>
  <c r="EX20" i="2" s="1"/>
  <c r="EY20" i="2" s="1"/>
  <c r="EZ20" i="2" s="1"/>
  <c r="EO17" i="2"/>
  <c r="EP17" i="2" s="1"/>
  <c r="EQ17" i="2" s="1"/>
  <c r="ER17" i="2" s="1"/>
  <c r="EO45" i="2"/>
  <c r="EP45" i="2" s="1"/>
  <c r="EQ45" i="2" s="1"/>
  <c r="ER45" i="2" s="1"/>
  <c r="EG27" i="2"/>
  <c r="EH27" i="2" s="1"/>
  <c r="EI27" i="2" s="1"/>
  <c r="EJ27" i="2" s="1"/>
  <c r="EG9" i="2"/>
  <c r="EH9" i="2" s="1"/>
  <c r="EI9" i="2" s="1"/>
  <c r="EJ9" i="2" s="1"/>
  <c r="DY41" i="2"/>
  <c r="DZ41" i="2" s="1"/>
  <c r="EA41" i="2" s="1"/>
  <c r="EB41" i="2" s="1"/>
  <c r="DI29" i="2"/>
  <c r="DJ29" i="2" s="1"/>
  <c r="DK29" i="2" s="1"/>
  <c r="DL29" i="2" s="1"/>
  <c r="DI57" i="2"/>
  <c r="DJ57" i="2" s="1"/>
  <c r="DK57" i="2" s="1"/>
  <c r="DL57" i="2" s="1"/>
  <c r="DA23" i="2"/>
  <c r="DB23" i="2" s="1"/>
  <c r="DC23" i="2" s="1"/>
  <c r="DD23" i="2" s="1"/>
  <c r="DA47" i="2"/>
  <c r="DB47" i="2" s="1"/>
  <c r="DC47" i="2" s="1"/>
  <c r="DD47" i="2" s="1"/>
  <c r="DA10" i="2"/>
  <c r="DB10" i="2" s="1"/>
  <c r="DC10" i="2" s="1"/>
  <c r="DD10" i="2" s="1"/>
  <c r="CS33" i="2"/>
  <c r="CT33" i="2" s="1"/>
  <c r="CU33" i="2" s="1"/>
  <c r="CV33" i="2" s="1"/>
  <c r="CS65" i="2"/>
  <c r="CT65" i="2" s="1"/>
  <c r="CU65" i="2" s="1"/>
  <c r="CV65" i="2" s="1"/>
  <c r="CK35" i="2"/>
  <c r="CL35" i="2" s="1"/>
  <c r="CM35" i="2" s="1"/>
  <c r="CN35" i="2" s="1"/>
  <c r="CK67" i="2"/>
  <c r="CL67" i="2" s="1"/>
  <c r="CM67" i="2" s="1"/>
  <c r="CN67" i="2" s="1"/>
  <c r="CC26" i="2"/>
  <c r="CD26" i="2" s="1"/>
  <c r="CE26" i="2" s="1"/>
  <c r="CF26" i="2" s="1"/>
  <c r="CC54" i="2"/>
  <c r="CD54" i="2" s="1"/>
  <c r="CE54" i="2" s="1"/>
  <c r="CF54" i="2" s="1"/>
  <c r="BU47" i="2"/>
  <c r="BV47" i="2" s="1"/>
  <c r="BW47" i="2" s="1"/>
  <c r="BX47" i="2" s="1"/>
  <c r="BM26" i="2"/>
  <c r="BN26" i="2" s="1"/>
  <c r="BO26" i="2" s="1"/>
  <c r="BP26" i="2" s="1"/>
  <c r="BM58" i="2"/>
  <c r="BN58" i="2" s="1"/>
  <c r="BO58" i="2" s="1"/>
  <c r="BP58" i="2" s="1"/>
  <c r="BE26" i="2"/>
  <c r="BF26" i="2" s="1"/>
  <c r="BG26" i="2" s="1"/>
  <c r="BH26" i="2" s="1"/>
  <c r="BE58" i="2"/>
  <c r="BF58" i="2" s="1"/>
  <c r="BG58" i="2" s="1"/>
  <c r="BH58" i="2" s="1"/>
  <c r="AW31" i="2"/>
  <c r="AX31" i="2" s="1"/>
  <c r="AY31" i="2" s="1"/>
  <c r="AZ31" i="2" s="1"/>
  <c r="AO41" i="2"/>
  <c r="AP41" i="2" s="1"/>
  <c r="AQ41" i="2" s="1"/>
  <c r="AR41" i="2" s="1"/>
  <c r="AG18" i="2"/>
  <c r="AH18" i="2" s="1"/>
  <c r="AI18" i="2" s="1"/>
  <c r="AJ18" i="2" s="1"/>
  <c r="Y18" i="2"/>
  <c r="Z18" i="2" s="1"/>
  <c r="AA18" i="2" s="1"/>
  <c r="AB18" i="2" s="1"/>
  <c r="Q20" i="2"/>
  <c r="R20" i="2" s="1"/>
  <c r="S20" i="2" s="1"/>
  <c r="T20" i="2" s="1"/>
  <c r="BU56" i="2"/>
  <c r="BV56" i="2" s="1"/>
  <c r="BW56" i="2" s="1"/>
  <c r="BX56" i="2" s="1"/>
  <c r="BM47" i="2"/>
  <c r="BN47" i="2" s="1"/>
  <c r="BO47" i="2" s="1"/>
  <c r="BP47" i="2" s="1"/>
  <c r="BE27" i="2"/>
  <c r="BF27" i="2" s="1"/>
  <c r="BG27" i="2" s="1"/>
  <c r="BH27" i="2" s="1"/>
  <c r="GK12" i="2"/>
  <c r="GL12" i="2" s="1"/>
  <c r="GM12" i="2" s="1"/>
  <c r="GN12" i="2" s="1"/>
  <c r="GK28" i="2"/>
  <c r="GL28" i="2" s="1"/>
  <c r="GM28" i="2" s="1"/>
  <c r="GN28" i="2" s="1"/>
  <c r="GC17" i="2"/>
  <c r="GD17" i="2" s="1"/>
  <c r="GE17" i="2" s="1"/>
  <c r="GF17" i="2" s="1"/>
  <c r="GC33" i="2"/>
  <c r="GD33" i="2" s="1"/>
  <c r="GE33" i="2" s="1"/>
  <c r="GF33" i="2" s="1"/>
  <c r="FU14" i="2"/>
  <c r="FV14" i="2" s="1"/>
  <c r="FW14" i="2" s="1"/>
  <c r="FX14" i="2" s="1"/>
  <c r="FU30" i="2"/>
  <c r="FV30" i="2" s="1"/>
  <c r="FW30" i="2" s="1"/>
  <c r="FX30" i="2" s="1"/>
  <c r="FM18" i="2"/>
  <c r="FN18" i="2" s="1"/>
  <c r="FO18" i="2" s="1"/>
  <c r="FP18" i="2" s="1"/>
  <c r="FM34" i="2"/>
  <c r="FN34" i="2" s="1"/>
  <c r="FO34" i="2" s="1"/>
  <c r="FP34" i="2" s="1"/>
  <c r="FE12" i="2"/>
  <c r="FF12" i="2" s="1"/>
  <c r="FG12" i="2" s="1"/>
  <c r="FH12" i="2" s="1"/>
  <c r="FE28" i="2"/>
  <c r="FF28" i="2" s="1"/>
  <c r="FG28" i="2" s="1"/>
  <c r="FH28" i="2" s="1"/>
  <c r="FE44" i="2"/>
  <c r="FF44" i="2" s="1"/>
  <c r="FG44" i="2" s="1"/>
  <c r="FH44" i="2" s="1"/>
  <c r="EW23" i="2"/>
  <c r="EX23" i="2" s="1"/>
  <c r="EY23" i="2" s="1"/>
  <c r="EZ23" i="2" s="1"/>
  <c r="EW39" i="2"/>
  <c r="EX39" i="2" s="1"/>
  <c r="EY39" i="2" s="1"/>
  <c r="EZ39" i="2" s="1"/>
  <c r="EO12" i="2"/>
  <c r="EP12" i="2" s="1"/>
  <c r="EQ12" i="2" s="1"/>
  <c r="ER12" i="2" s="1"/>
  <c r="EO28" i="2"/>
  <c r="EP28" i="2" s="1"/>
  <c r="EQ28" i="2" s="1"/>
  <c r="ER28" i="2" s="1"/>
  <c r="EO44" i="2"/>
  <c r="EP44" i="2" s="1"/>
  <c r="EQ44" i="2" s="1"/>
  <c r="ER44" i="2" s="1"/>
  <c r="EG10" i="2"/>
  <c r="EH10" i="2" s="1"/>
  <c r="EI10" i="2" s="1"/>
  <c r="EJ10" i="2" s="1"/>
  <c r="EG26" i="2"/>
  <c r="EH26" i="2" s="1"/>
  <c r="EI26" i="2" s="1"/>
  <c r="EJ26" i="2" s="1"/>
  <c r="EG42" i="2"/>
  <c r="EH42" i="2" s="1"/>
  <c r="EI42" i="2" s="1"/>
  <c r="EJ42" i="2" s="1"/>
  <c r="DY16" i="2"/>
  <c r="DZ16" i="2" s="1"/>
  <c r="EA16" i="2" s="1"/>
  <c r="EB16" i="2" s="1"/>
  <c r="DY32" i="2"/>
  <c r="DZ32" i="2" s="1"/>
  <c r="DY48" i="2"/>
  <c r="DZ48" i="2" s="1"/>
  <c r="EA48" i="2" s="1"/>
  <c r="EB48" i="2" s="1"/>
  <c r="DY7" i="2"/>
  <c r="DZ7" i="2" s="1"/>
  <c r="EA7" i="2" s="1"/>
  <c r="EB7" i="2" s="1"/>
  <c r="DI24" i="2"/>
  <c r="DJ24" i="2" s="1"/>
  <c r="DK24" i="2" s="1"/>
  <c r="DL24" i="2" s="1"/>
  <c r="DI48" i="2"/>
  <c r="DJ48" i="2" s="1"/>
  <c r="DK48" i="2" s="1"/>
  <c r="DL48" i="2" s="1"/>
  <c r="DA14" i="2"/>
  <c r="DB14" i="2" s="1"/>
  <c r="DC14" i="2" s="1"/>
  <c r="DD14" i="2" s="1"/>
  <c r="DA30" i="2"/>
  <c r="DB30" i="2" s="1"/>
  <c r="DC30" i="2" s="1"/>
  <c r="DD30" i="2" s="1"/>
  <c r="DA46" i="2"/>
  <c r="DB46" i="2" s="1"/>
  <c r="DC46" i="2" s="1"/>
  <c r="DD46" i="2" s="1"/>
  <c r="DA62" i="2"/>
  <c r="DB62" i="2" s="1"/>
  <c r="DC62" i="2" s="1"/>
  <c r="DD62" i="2" s="1"/>
  <c r="CS16" i="2"/>
  <c r="CT16" i="2" s="1"/>
  <c r="CU16" i="2" s="1"/>
  <c r="CV16" i="2" s="1"/>
  <c r="CS36" i="2"/>
  <c r="CT36" i="2" s="1"/>
  <c r="CU36" i="2" s="1"/>
  <c r="CV36" i="2" s="1"/>
  <c r="CS52" i="2"/>
  <c r="CT52" i="2" s="1"/>
  <c r="CU52" i="2" s="1"/>
  <c r="CV52" i="2" s="1"/>
  <c r="CS9" i="2"/>
  <c r="CT9" i="2" s="1"/>
  <c r="CU9" i="2" s="1"/>
  <c r="CV9" i="2" s="1"/>
  <c r="CK22" i="2"/>
  <c r="CL22" i="2" s="1"/>
  <c r="CM22" i="2" s="1"/>
  <c r="CN22" i="2" s="1"/>
  <c r="CK42" i="2"/>
  <c r="CL42" i="2" s="1"/>
  <c r="CM42" i="2" s="1"/>
  <c r="CN42" i="2" s="1"/>
  <c r="CK58" i="2"/>
  <c r="CL58" i="2" s="1"/>
  <c r="CM58" i="2" s="1"/>
  <c r="CN58" i="2" s="1"/>
  <c r="CC21" i="2"/>
  <c r="CD21" i="2" s="1"/>
  <c r="CE21" i="2" s="1"/>
  <c r="CF21" i="2" s="1"/>
  <c r="CC37" i="2"/>
  <c r="CD37" i="2" s="1"/>
  <c r="CE37" i="2" s="1"/>
  <c r="CF37" i="2" s="1"/>
  <c r="CC57" i="2"/>
  <c r="CD57" i="2" s="1"/>
  <c r="CE57" i="2" s="1"/>
  <c r="CF57" i="2" s="1"/>
  <c r="BU18" i="2"/>
  <c r="BV18" i="2" s="1"/>
  <c r="BW18" i="2" s="1"/>
  <c r="BX18" i="2" s="1"/>
  <c r="BU34" i="2"/>
  <c r="BV34" i="2" s="1"/>
  <c r="BW34" i="2" s="1"/>
  <c r="BX34" i="2" s="1"/>
  <c r="BU50" i="2"/>
  <c r="BV50" i="2" s="1"/>
  <c r="BW50" i="2" s="1"/>
  <c r="BX50" i="2" s="1"/>
  <c r="BM61" i="2"/>
  <c r="BN61" i="2" s="1"/>
  <c r="BO61" i="2" s="1"/>
  <c r="BP61" i="2" s="1"/>
  <c r="BE21" i="2"/>
  <c r="BF21" i="2" s="1"/>
  <c r="BG21" i="2" s="1"/>
  <c r="BH21" i="2" s="1"/>
  <c r="BE37" i="2"/>
  <c r="BF37" i="2" s="1"/>
  <c r="BG37" i="2" s="1"/>
  <c r="BH37" i="2" s="1"/>
  <c r="AW10" i="2"/>
  <c r="AX10" i="2" s="1"/>
  <c r="AY10" i="2" s="1"/>
  <c r="AZ10" i="2" s="1"/>
  <c r="AW42" i="2"/>
  <c r="AX42" i="2" s="1"/>
  <c r="AY42" i="2" s="1"/>
  <c r="AZ42" i="2" s="1"/>
  <c r="AO40" i="2"/>
  <c r="AP40" i="2" s="1"/>
  <c r="AQ40" i="2" s="1"/>
  <c r="AR40" i="2" s="1"/>
  <c r="AG21" i="2"/>
  <c r="AH21" i="2" s="1"/>
  <c r="AI21" i="2" s="1"/>
  <c r="AJ21" i="2" s="1"/>
  <c r="Y13" i="2"/>
  <c r="Z13" i="2" s="1"/>
  <c r="AA13" i="2" s="1"/>
  <c r="AB13" i="2" s="1"/>
  <c r="GK17" i="2"/>
  <c r="GL17" i="2" s="1"/>
  <c r="GM17" i="2" s="1"/>
  <c r="GN17" i="2" s="1"/>
  <c r="GK33" i="2"/>
  <c r="GL33" i="2" s="1"/>
  <c r="GM33" i="2" s="1"/>
  <c r="GN33" i="2" s="1"/>
  <c r="GC14" i="2"/>
  <c r="GD14" i="2" s="1"/>
  <c r="GE14" i="2" s="1"/>
  <c r="GF14" i="2" s="1"/>
  <c r="GC34" i="2"/>
  <c r="GD34" i="2" s="1"/>
  <c r="GE34" i="2" s="1"/>
  <c r="GF34" i="2" s="1"/>
  <c r="FU23" i="2"/>
  <c r="FV23" i="2" s="1"/>
  <c r="FW23" i="2" s="1"/>
  <c r="FX23" i="2" s="1"/>
  <c r="FM19" i="2"/>
  <c r="FN19" i="2" s="1"/>
  <c r="FO19" i="2" s="1"/>
  <c r="FP19" i="2" s="1"/>
  <c r="FM43" i="2"/>
  <c r="FN43" i="2" s="1"/>
  <c r="FO43" i="2" s="1"/>
  <c r="FP43" i="2" s="1"/>
  <c r="FE33" i="2"/>
  <c r="FF33" i="2" s="1"/>
  <c r="FG33" i="2" s="1"/>
  <c r="FH33" i="2" s="1"/>
  <c r="EW24" i="2"/>
  <c r="EX24" i="2" s="1"/>
  <c r="EY24" i="2" s="1"/>
  <c r="EZ24" i="2" s="1"/>
  <c r="EW10" i="2"/>
  <c r="EX10" i="2" s="1"/>
  <c r="EY10" i="2" s="1"/>
  <c r="EZ10" i="2" s="1"/>
  <c r="EO49" i="2"/>
  <c r="EP49" i="2" s="1"/>
  <c r="EQ49" i="2" s="1"/>
  <c r="ER49" i="2" s="1"/>
  <c r="EG31" i="2"/>
  <c r="EH31" i="2" s="1"/>
  <c r="EI31" i="2" s="1"/>
  <c r="EJ31" i="2" s="1"/>
  <c r="DY21" i="2"/>
  <c r="DZ21" i="2" s="1"/>
  <c r="EA21" i="2" s="1"/>
  <c r="EB21" i="2" s="1"/>
  <c r="DY57" i="2"/>
  <c r="DZ57" i="2" s="1"/>
  <c r="EA57" i="2" s="1"/>
  <c r="EB57" i="2" s="1"/>
  <c r="DI41" i="2"/>
  <c r="DJ41" i="2" s="1"/>
  <c r="DK41" i="2" s="1"/>
  <c r="DL41" i="2" s="1"/>
  <c r="DA19" i="2"/>
  <c r="DB19" i="2" s="1"/>
  <c r="DC19" i="2" s="1"/>
  <c r="DD19" i="2" s="1"/>
  <c r="DA67" i="2"/>
  <c r="DB67" i="2" s="1"/>
  <c r="DC67" i="2" s="1"/>
  <c r="DD67" i="2" s="1"/>
  <c r="CS45" i="2"/>
  <c r="CT45" i="2" s="1"/>
  <c r="CU45" i="2" s="1"/>
  <c r="CV45" i="2" s="1"/>
  <c r="CS8" i="2"/>
  <c r="CT8" i="2" s="1"/>
  <c r="CU8" i="2" s="1"/>
  <c r="CV8" i="2" s="1"/>
  <c r="CK39" i="2"/>
  <c r="CL39" i="2" s="1"/>
  <c r="CM39" i="2" s="1"/>
  <c r="CN39" i="2" s="1"/>
  <c r="CC22" i="2"/>
  <c r="CD22" i="2" s="1"/>
  <c r="CE22" i="2" s="1"/>
  <c r="CF22" i="2" s="1"/>
  <c r="CC66" i="2"/>
  <c r="CD66" i="2" s="1"/>
  <c r="CE66" i="2" s="1"/>
  <c r="CF66" i="2" s="1"/>
  <c r="BU35" i="2"/>
  <c r="BV35" i="2" s="1"/>
  <c r="BW35" i="2" s="1"/>
  <c r="BX35" i="2" s="1"/>
  <c r="BM18" i="2"/>
  <c r="BN18" i="2" s="1"/>
  <c r="BO18" i="2" s="1"/>
  <c r="BP18" i="2" s="1"/>
  <c r="BM46" i="2"/>
  <c r="BN46" i="2" s="1"/>
  <c r="BO46" i="2" s="1"/>
  <c r="BP46" i="2" s="1"/>
  <c r="BE30" i="2"/>
  <c r="BF30" i="2" s="1"/>
  <c r="BG30" i="2" s="1"/>
  <c r="BH30" i="2" s="1"/>
  <c r="AW19" i="2"/>
  <c r="AX19" i="2" s="1"/>
  <c r="AY19" i="2" s="1"/>
  <c r="AZ19" i="2" s="1"/>
  <c r="AW51" i="2"/>
  <c r="AX51" i="2" s="1"/>
  <c r="AY51" i="2" s="1"/>
  <c r="AZ51" i="2" s="1"/>
  <c r="AG42" i="2"/>
  <c r="AH42" i="2" s="1"/>
  <c r="AI42" i="2" s="1"/>
  <c r="AJ42" i="2" s="1"/>
  <c r="Y38" i="2"/>
  <c r="Z38" i="2" s="1"/>
  <c r="AA38" i="2" s="1"/>
  <c r="AB38" i="2" s="1"/>
  <c r="BU20" i="2"/>
  <c r="BV20" i="2" s="1"/>
  <c r="BW20" i="2" s="1"/>
  <c r="BX20" i="2" s="1"/>
  <c r="BM23" i="2"/>
  <c r="BN23" i="2" s="1"/>
  <c r="BO23" i="2" s="1"/>
  <c r="BP23" i="2" s="1"/>
  <c r="BM7" i="2"/>
  <c r="BN7" i="2" s="1"/>
  <c r="BO7" i="2" s="1"/>
  <c r="BP7" i="2" s="1"/>
  <c r="AW12" i="2"/>
  <c r="AX12" i="2" s="1"/>
  <c r="AY12" i="2" s="1"/>
  <c r="AZ12" i="2" s="1"/>
  <c r="AW44" i="2"/>
  <c r="AX44" i="2" s="1"/>
  <c r="AY44" i="2" s="1"/>
  <c r="AZ44" i="2" s="1"/>
  <c r="AG47" i="2"/>
  <c r="AH47" i="2" s="1"/>
  <c r="AI47" i="2" s="1"/>
  <c r="AJ47" i="2" s="1"/>
  <c r="Q9" i="2"/>
  <c r="R9" i="2" s="1"/>
  <c r="S9" i="2" s="1"/>
  <c r="T9" i="2" s="1"/>
  <c r="AO22" i="2"/>
  <c r="AP22" i="2" s="1"/>
  <c r="AQ22" i="2" s="1"/>
  <c r="AR22" i="2" s="1"/>
  <c r="AO38" i="2"/>
  <c r="AP38" i="2" s="1"/>
  <c r="AQ38" i="2" s="1"/>
  <c r="AR38" i="2" s="1"/>
  <c r="AO8" i="2"/>
  <c r="AP8" i="2" s="1"/>
  <c r="AQ8" i="2" s="1"/>
  <c r="AR8" i="2" s="1"/>
  <c r="AG35" i="2"/>
  <c r="AH35" i="2" s="1"/>
  <c r="AI35" i="2" s="1"/>
  <c r="AJ35" i="2" s="1"/>
  <c r="Y35" i="2"/>
  <c r="Z35" i="2" s="1"/>
  <c r="AA35" i="2" s="1"/>
  <c r="AB35" i="2" s="1"/>
  <c r="Q41" i="2"/>
  <c r="R41" i="2" s="1"/>
  <c r="S41" i="2" s="1"/>
  <c r="T41" i="2" s="1"/>
  <c r="AG8" i="2"/>
  <c r="AH8" i="2" s="1"/>
  <c r="AI8" i="2" s="1"/>
  <c r="AJ8" i="2" s="1"/>
  <c r="Q13" i="2"/>
  <c r="R13" i="2" s="1"/>
  <c r="S13" i="2" s="1"/>
  <c r="T13" i="2" s="1"/>
  <c r="I9" i="2"/>
  <c r="J9" i="2" s="1"/>
  <c r="K9" i="2" s="1"/>
  <c r="L9" i="2" s="1"/>
  <c r="DZ9" i="2"/>
  <c r="EA9" i="2" s="1"/>
  <c r="EB9" i="2" s="1"/>
  <c r="DR19" i="2"/>
  <c r="DS19" i="2" s="1"/>
  <c r="DT19" i="2" s="1"/>
  <c r="DR35" i="2"/>
  <c r="DS35" i="2" s="1"/>
  <c r="DT35" i="2" s="1"/>
  <c r="DR51" i="2"/>
  <c r="DS51" i="2" s="1"/>
  <c r="DT51" i="2" s="1"/>
  <c r="DR20" i="2"/>
  <c r="DS20" i="2" s="1"/>
  <c r="DT20" i="2" s="1"/>
  <c r="DR40" i="2"/>
  <c r="DS40" i="2" s="1"/>
  <c r="DT40" i="2" s="1"/>
  <c r="DR28" i="2"/>
  <c r="DS28" i="2" s="1"/>
  <c r="DT28" i="2" s="1"/>
  <c r="DR32" i="2"/>
  <c r="DS32" i="2" s="1"/>
  <c r="DT32" i="2" s="1"/>
  <c r="DR23" i="2"/>
  <c r="DS23" i="2" s="1"/>
  <c r="DT23" i="2" s="1"/>
  <c r="DR39" i="2"/>
  <c r="DS39" i="2" s="1"/>
  <c r="DT39" i="2" s="1"/>
  <c r="DR55" i="2"/>
  <c r="DS55" i="2" s="1"/>
  <c r="DT55" i="2" s="1"/>
  <c r="DR36" i="2"/>
  <c r="DS36" i="2" s="1"/>
  <c r="DT36" i="2" s="1"/>
  <c r="DR56" i="2"/>
  <c r="DS56" i="2" s="1"/>
  <c r="DT56" i="2" s="1"/>
  <c r="DR44" i="2"/>
  <c r="DS44" i="2" s="1"/>
  <c r="DT44" i="2" s="1"/>
  <c r="DR48" i="2"/>
  <c r="DS48" i="2" s="1"/>
  <c r="DT48" i="2" s="1"/>
  <c r="BN13" i="2"/>
  <c r="BO13" i="2" s="1"/>
  <c r="BP13" i="2" s="1"/>
  <c r="DR11" i="2"/>
  <c r="DS11" i="2" s="1"/>
  <c r="DT11" i="2" s="1"/>
  <c r="DR27" i="2"/>
  <c r="DS27" i="2" s="1"/>
  <c r="DT27" i="2" s="1"/>
  <c r="DR43" i="2"/>
  <c r="DS43" i="2" s="1"/>
  <c r="DT43" i="2" s="1"/>
  <c r="DR59" i="2"/>
  <c r="DS59" i="2" s="1"/>
  <c r="DT59" i="2" s="1"/>
  <c r="DR52" i="2"/>
  <c r="DS52" i="2" s="1"/>
  <c r="DT52" i="2" s="1"/>
  <c r="DR60" i="2"/>
  <c r="DS60" i="2" s="1"/>
  <c r="DT60" i="2" s="1"/>
  <c r="DR64" i="2"/>
  <c r="DS64" i="2" s="1"/>
  <c r="DT64" i="2" s="1"/>
  <c r="DR7" i="2"/>
  <c r="DS7" i="2" s="1"/>
  <c r="DT7" i="2" s="1"/>
  <c r="DR15" i="2"/>
  <c r="DS15" i="2" s="1"/>
  <c r="DT15" i="2" s="1"/>
  <c r="DR31" i="2"/>
  <c r="DS31" i="2" s="1"/>
  <c r="DT31" i="2" s="1"/>
  <c r="DR47" i="2"/>
  <c r="DS47" i="2" s="1"/>
  <c r="DT47" i="2" s="1"/>
  <c r="DR63" i="2"/>
  <c r="DS63" i="2" s="1"/>
  <c r="DT63" i="2" s="1"/>
  <c r="DR8" i="2"/>
  <c r="DS8" i="2" s="1"/>
  <c r="DT8" i="2" s="1"/>
  <c r="DR24" i="2"/>
  <c r="DS24" i="2" s="1"/>
  <c r="DT24" i="2" s="1"/>
  <c r="DR12" i="2"/>
  <c r="DS12" i="2" s="1"/>
  <c r="DT12" i="2" s="1"/>
  <c r="DR16" i="2"/>
  <c r="DS16" i="2" s="1"/>
  <c r="DT16" i="2" s="1"/>
  <c r="FG19" i="2"/>
  <c r="FH19" i="2" s="1"/>
  <c r="AY33" i="2"/>
  <c r="AZ33" i="2" s="1"/>
  <c r="AQ23" i="2"/>
  <c r="AR23" i="2" s="1"/>
  <c r="S18" i="2"/>
  <c r="T18" i="2" s="1"/>
  <c r="CM18" i="2"/>
  <c r="CN18" i="2" s="1"/>
  <c r="CE55" i="2"/>
  <c r="CF55" i="2" s="1"/>
  <c r="FO21" i="2"/>
  <c r="FP21" i="2" s="1"/>
  <c r="EQ23" i="2"/>
  <c r="ER23" i="2" s="1"/>
  <c r="EQ31" i="2"/>
  <c r="ER31" i="2" s="1"/>
  <c r="FG37" i="2"/>
  <c r="FH37" i="2" s="1"/>
  <c r="DK65" i="2"/>
  <c r="DL65" i="2" s="1"/>
  <c r="CM59" i="2"/>
  <c r="CN59" i="2" s="1"/>
  <c r="GM36" i="2"/>
  <c r="GN36" i="2" s="1"/>
  <c r="FG36" i="2"/>
  <c r="FH36" i="2" s="1"/>
  <c r="EA32" i="2"/>
  <c r="EB32" i="2" s="1"/>
  <c r="EQ21" i="2"/>
  <c r="ER21" i="2" s="1"/>
  <c r="K7" i="2"/>
  <c r="L7" i="2" s="1"/>
  <c r="AA11" i="2"/>
  <c r="AB11" i="2" s="1"/>
  <c r="EY17" i="2"/>
  <c r="EZ17" i="2" s="1"/>
  <c r="CM32" i="2"/>
  <c r="CN32" i="2" s="1"/>
  <c r="EI30" i="2"/>
  <c r="EJ30" i="2" s="1"/>
  <c r="FO31" i="2"/>
  <c r="FP31" i="2" s="1"/>
  <c r="CN4" i="2" l="1"/>
  <c r="DT4" i="2"/>
  <c r="L4" i="2"/>
  <c r="T4" i="2"/>
  <c r="AZ4" i="2"/>
  <c r="BP4" i="2"/>
  <c r="AJ4" i="2"/>
  <c r="BH4" i="2"/>
  <c r="GN4" i="2"/>
  <c r="DL4" i="2"/>
  <c r="BX4" i="2"/>
  <c r="CV4" i="2"/>
  <c r="FP4" i="2"/>
  <c r="AB4" i="2"/>
  <c r="DD4" i="2"/>
  <c r="ER4" i="2"/>
  <c r="EZ4" i="2"/>
  <c r="FH4" i="2"/>
  <c r="FX4" i="2"/>
  <c r="AR4" i="2"/>
  <c r="EJ4" i="2"/>
  <c r="GF4" i="2"/>
  <c r="EB4" i="2"/>
  <c r="CF4" i="2"/>
  <c r="H10" i="5" l="1"/>
  <c r="I10" i="5" s="1"/>
  <c r="H8" i="5"/>
  <c r="H6" i="5"/>
  <c r="I6" i="5" s="1"/>
  <c r="H9" i="5"/>
  <c r="I9" i="5" s="1"/>
  <c r="H7" i="5"/>
  <c r="I7" i="5" s="1"/>
  <c r="H11" i="5"/>
  <c r="I11" i="5" s="1"/>
  <c r="H12" i="5"/>
  <c r="H13" i="5"/>
  <c r="I13" i="5" s="1"/>
  <c r="H5" i="5"/>
  <c r="I5" i="5" s="1"/>
  <c r="H3" i="5"/>
  <c r="H14" i="5"/>
  <c r="I14" i="5" s="1"/>
  <c r="H4" i="5"/>
  <c r="I4" i="5" s="1"/>
  <c r="I3" i="5" l="1"/>
  <c r="H16" i="5"/>
  <c r="D13" i="5" s="1"/>
  <c r="D14" i="5" s="1"/>
  <c r="D15" i="5" s="1"/>
  <c r="I8" i="5"/>
  <c r="I12" i="5"/>
  <c r="I16"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Trevor Yonkman</author>
  </authors>
  <commentList>
    <comment ref="D3" authorId="0" shapeId="0" xr:uid="{00000000-0006-0000-0000-000001000000}">
      <text>
        <r>
          <rPr>
            <sz val="9"/>
            <color indexed="81"/>
            <rFont val="Tahoma"/>
            <family val="2"/>
          </rPr>
          <t>The vertical angle of the array.
0 degrees -&gt; panel is flat on level surface, facing straight up
90 degrees -&gt; panel is completely vertical</t>
        </r>
      </text>
    </comment>
    <comment ref="D4" authorId="0" shapeId="0" xr:uid="{00000000-0006-0000-0000-000002000000}">
      <text>
        <r>
          <rPr>
            <sz val="9"/>
            <color indexed="81"/>
            <rFont val="Tahoma"/>
            <family val="2"/>
          </rPr>
          <t>The horizontal angle of the array.
0 degrees -&gt; facing due south
90 degrees -&gt; facing due east
-90 degrees -&gt; facing due west</t>
        </r>
      </text>
    </comment>
    <comment ref="D5" authorId="0" shapeId="0" xr:uid="{00000000-0006-0000-0000-000003000000}">
      <text>
        <r>
          <rPr>
            <sz val="9"/>
            <color indexed="81"/>
            <rFont val="Tahoma"/>
            <family val="2"/>
          </rPr>
          <t>Geographical latitude of building location.
48.4 degrees -&gt; Victoria International Airport
47.6 degrees -&gt; Bullitt Center, Seattle</t>
        </r>
      </text>
    </comment>
    <comment ref="D7" authorId="0" shapeId="0" xr:uid="{4A86D54C-DD11-41D0-9E91-BE59032F0CAA}">
      <text>
        <r>
          <rPr>
            <sz val="9"/>
            <color indexed="81"/>
            <rFont val="Tahoma"/>
            <family val="2"/>
          </rPr>
          <t>Quote for Suniva OPT340-72-4-100; October 2017</t>
        </r>
      </text>
    </comment>
    <comment ref="D9" authorId="0" shapeId="0" xr:uid="{00000000-0006-0000-0000-000004000000}">
      <text>
        <r>
          <rPr>
            <sz val="9"/>
            <color indexed="81"/>
            <rFont val="Tahoma"/>
            <family val="2"/>
          </rPr>
          <t>Datasheet value for Suniva OPT340-72-4-100 Silver Mono Solar Panel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Trevor Yonkman</author>
  </authors>
  <commentList>
    <comment ref="B3" authorId="0" shapeId="0" xr:uid="{0EB839EB-9251-4341-BDD4-8CDEC03B92A4}">
      <text>
        <r>
          <rPr>
            <sz val="9"/>
            <color indexed="81"/>
            <rFont val="Tahoma"/>
            <family val="2"/>
          </rPr>
          <t>Table data from MECH 450: Special Topics - HVAC
Prof. Jordan Roszmann</t>
        </r>
      </text>
    </comment>
    <comment ref="F4" authorId="0" shapeId="0" xr:uid="{7006CD24-77EF-4216-AF03-F189D1A9B73E}">
      <text>
        <r>
          <rPr>
            <sz val="9"/>
            <color indexed="81"/>
            <rFont val="Tahoma"/>
            <family val="2"/>
          </rPr>
          <t>Source: https://www.timeanddate.com/sun/</t>
        </r>
      </text>
    </comment>
    <comment ref="F6" authorId="0" shapeId="0" xr:uid="{C8580F39-24A5-438B-98C9-EBD837BB9993}">
      <text>
        <r>
          <rPr>
            <sz val="9"/>
            <color indexed="81"/>
            <rFont val="Tahoma"/>
            <family val="2"/>
          </rPr>
          <t>Source: https://www.timeanddate.com/sun/</t>
        </r>
      </text>
    </comment>
  </commentList>
</comments>
</file>

<file path=xl/sharedStrings.xml><?xml version="1.0" encoding="utf-8"?>
<sst xmlns="http://schemas.openxmlformats.org/spreadsheetml/2006/main" count="263" uniqueCount="67">
  <si>
    <t>January</t>
  </si>
  <si>
    <t>February</t>
  </si>
  <si>
    <t>March</t>
  </si>
  <si>
    <t>April</t>
  </si>
  <si>
    <t>May</t>
  </si>
  <si>
    <t>June</t>
  </si>
  <si>
    <t>July</t>
  </si>
  <si>
    <t>August</t>
  </si>
  <si>
    <t>September</t>
  </si>
  <si>
    <t>October</t>
  </si>
  <si>
    <t>November</t>
  </si>
  <si>
    <t>December</t>
  </si>
  <si>
    <t>8th</t>
  </si>
  <si>
    <t>21st/22nd</t>
  </si>
  <si>
    <r>
      <t xml:space="preserve">Declination Angle </t>
    </r>
    <r>
      <rPr>
        <sz val="11"/>
        <color theme="1"/>
        <rFont val="Calibri"/>
        <family val="2"/>
      </rPr>
      <t>δ (deg)</t>
    </r>
  </si>
  <si>
    <r>
      <t xml:space="preserve">Surface Azimuth </t>
    </r>
    <r>
      <rPr>
        <sz val="11"/>
        <color theme="1"/>
        <rFont val="Calibri"/>
        <family val="2"/>
      </rPr>
      <t>ψ (deg)</t>
    </r>
  </si>
  <si>
    <t>January 8th</t>
  </si>
  <si>
    <t>January 22nd</t>
  </si>
  <si>
    <t>February 8th</t>
  </si>
  <si>
    <t>February 22nd</t>
  </si>
  <si>
    <t>March 8th</t>
  </si>
  <si>
    <t>March 22nd</t>
  </si>
  <si>
    <t>April 8th</t>
  </si>
  <si>
    <t>April 22nd</t>
  </si>
  <si>
    <t>May 8th</t>
  </si>
  <si>
    <t>May 22nd</t>
  </si>
  <si>
    <t>June 8th</t>
  </si>
  <si>
    <t>June 22nd</t>
  </si>
  <si>
    <t>July 8th</t>
  </si>
  <si>
    <t>July 22nd</t>
  </si>
  <si>
    <t>August 8th</t>
  </si>
  <si>
    <t>August 22nd</t>
  </si>
  <si>
    <t>September 8th</t>
  </si>
  <si>
    <t>September 22nd</t>
  </si>
  <si>
    <t>October 8th</t>
  </si>
  <si>
    <t>October 22nd</t>
  </si>
  <si>
    <t>November 8th</t>
  </si>
  <si>
    <t>November 22nd</t>
  </si>
  <si>
    <t>December 8th</t>
  </si>
  <si>
    <t>December 22nd</t>
  </si>
  <si>
    <t>Time</t>
  </si>
  <si>
    <t>Solar Noon:</t>
  </si>
  <si>
    <t>Sunrise:</t>
  </si>
  <si>
    <t>h (deg)</t>
  </si>
  <si>
    <t>β (deg)</t>
  </si>
  <si>
    <t>δ (rad)</t>
  </si>
  <si>
    <t>γ (deg)</t>
  </si>
  <si>
    <t>θ (deg)</t>
  </si>
  <si>
    <r>
      <t>(I</t>
    </r>
    <r>
      <rPr>
        <sz val="8"/>
        <color theme="1"/>
        <rFont val="Calibri"/>
        <family val="2"/>
      </rPr>
      <t>DN</t>
    </r>
    <r>
      <rPr>
        <sz val="11"/>
        <color theme="1"/>
        <rFont val="Calibri"/>
        <family val="2"/>
      </rPr>
      <t>)cos(θ)</t>
    </r>
  </si>
  <si>
    <t>Panel Efficiency</t>
  </si>
  <si>
    <t>Total Daily Sunlight (MJ/m^2)</t>
  </si>
  <si>
    <r>
      <t xml:space="preserve">Panel Tilt Angle </t>
    </r>
    <r>
      <rPr>
        <sz val="11"/>
        <color theme="1"/>
        <rFont val="Calibri"/>
        <family val="2"/>
      </rPr>
      <t>α (deg)</t>
    </r>
  </si>
  <si>
    <t>Building Demand</t>
  </si>
  <si>
    <t>Onsite Generation</t>
  </si>
  <si>
    <t>Building Latitude L (deg)</t>
  </si>
  <si>
    <t>Roof Surface Area (m^2)</t>
  </si>
  <si>
    <t>Total Panel Area (m^2)</t>
  </si>
  <si>
    <t>To Purchase From Grid</t>
  </si>
  <si>
    <t>φ (deg)</t>
  </si>
  <si>
    <t>Panel Cost per Square Meter</t>
  </si>
  <si>
    <t>Energy Cost ($/kWh)</t>
  </si>
  <si>
    <t>Total Annual Generation (MWh)</t>
  </si>
  <si>
    <t>Payback Period at $0.12/kWh (Years)</t>
  </si>
  <si>
    <t>Fixed Costs: Installation</t>
  </si>
  <si>
    <t>Inputs</t>
  </si>
  <si>
    <t>Total Annual</t>
  </si>
  <si>
    <t>Installed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</si>
</sst>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quot;#,##0.00;[Red]\-&quot;$&quot;#,##0.00"/>
    <numFmt numFmtId="165" formatCode="_-&quot;$&quot;* #,##0.00_-;\-&quot;$&quot;* #,##0.00_-;_-&quot;$&quot;* &quot;-&quot;??_-;_-@_-"/>
    <numFmt numFmtId="166" formatCode="0.0"/>
    <numFmt numFmtId="167" formatCode="0.0%"/>
    <numFmt numFmtId="168" formatCode="&quot;$&quot;#,##0.00"/>
    <numFmt numFmtId="169" formatCode="&quot;$&quot;#,##0"/>
    <numFmt numFmtId="170" formatCode="&quot;$&quot;#,##0;[Red]\-&quot;$&quot;#,##0"/>
    <numFmt numFmtId="171" formatCode="0.0\ &quot;MWh&quot;"/>
  </numFmts>
  <fonts count="9" x14ac:knownFonts="1">
    <font>
      <sz val="11"/>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sz val="11"/>
      <color theme="0"/>
      <name val="Calibri"/>
      <family val="2"/>
      <scheme val="minor"/>
    </font>
    <font>
      <sz val="11"/>
      <color theme="1"/>
      <name val="Calibri"/>
      <family val="2"/>
    </font>
    <font>
      <sz val="8"/>
      <color theme="1"/>
      <name val="Calibri"/>
      <family val="2"/>
    </font>
    <font>
      <sz val="9"/>
      <color indexed="81"/>
      <name val="Tahoma"/>
      <family val="2"/>
    </font>
    <font>
      <i/>
      <sz val="11"/>
      <color theme="1"/>
      <name val="Calibri"/>
      <family val="2"/>
      <scheme val="minor"/>
    </font>
  </fonts>
  <fills count="10">
    <fill>
      <patternFill patternType="none"/>
    </fill>
    <fill>
      <patternFill patternType="gray125"/>
    </fill>
    <fill>
      <patternFill patternType="solid">
        <fgColor rgb="FFFFCC99"/>
      </patternFill>
    </fill>
    <fill>
      <patternFill patternType="solid">
        <fgColor rgb="FFF2F2F2"/>
      </patternFill>
    </fill>
    <fill>
      <patternFill patternType="solid">
        <fgColor theme="4" tint="0.79998168889431442"/>
        <bgColor indexed="65"/>
      </patternFill>
    </fill>
    <fill>
      <patternFill patternType="solid">
        <fgColor theme="6"/>
      </patternFill>
    </fill>
    <fill>
      <patternFill patternType="solid">
        <fgColor theme="6" tint="0.79998168889431442"/>
        <bgColor indexed="65"/>
      </patternFill>
    </fill>
    <fill>
      <patternFill patternType="solid">
        <fgColor theme="7" tint="0.79998168889431442"/>
        <bgColor indexed="65"/>
      </patternFill>
    </fill>
    <fill>
      <patternFill patternType="solid">
        <fgColor theme="9" tint="0.79998168889431442"/>
        <bgColor indexed="65"/>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style="thin">
        <color rgb="FF3F3F3F"/>
      </right>
      <top/>
      <bottom/>
      <diagonal/>
    </border>
    <border>
      <left/>
      <right style="thin">
        <color rgb="FF7F7F7F"/>
      </right>
      <top/>
      <bottom/>
      <diagonal/>
    </border>
  </borders>
  <cellStyleXfs count="10">
    <xf numFmtId="0" fontId="0" fillId="0" borderId="0"/>
    <xf numFmtId="0" fontId="2" fillId="2" borderId="1" applyNumberFormat="0" applyAlignment="0" applyProtection="0"/>
    <xf numFmtId="0" fontId="3" fillId="3" borderId="2" applyNumberFormat="0" applyAlignment="0" applyProtection="0"/>
    <xf numFmtId="0" fontId="1" fillId="4" borderId="0" applyNumberFormat="0" applyBorder="0" applyAlignment="0" applyProtection="0"/>
    <xf numFmtId="0" fontId="4"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9" fontId="1" fillId="0" borderId="0" applyFont="0" applyFill="0" applyBorder="0" applyAlignment="0" applyProtection="0"/>
    <xf numFmtId="165" fontId="1" fillId="0" borderId="0" applyFont="0" applyFill="0" applyBorder="0" applyAlignment="0" applyProtection="0"/>
  </cellStyleXfs>
  <cellXfs count="37">
    <xf numFmtId="0" fontId="0" fillId="0" borderId="0" xfId="0"/>
    <xf numFmtId="0" fontId="0" fillId="0" borderId="0" xfId="0" applyAlignment="1">
      <alignment horizontal="center"/>
    </xf>
    <xf numFmtId="0" fontId="3" fillId="3" borderId="2" xfId="2"/>
    <xf numFmtId="0" fontId="2" fillId="2" borderId="1" xfId="1"/>
    <xf numFmtId="18" fontId="0" fillId="0" borderId="0" xfId="0" applyNumberFormat="1"/>
    <xf numFmtId="2" fontId="0" fillId="0" borderId="0" xfId="0" applyNumberFormat="1"/>
    <xf numFmtId="18" fontId="1" fillId="4" borderId="0" xfId="3" applyNumberFormat="1"/>
    <xf numFmtId="18" fontId="4" fillId="5" borderId="0" xfId="4" applyNumberFormat="1"/>
    <xf numFmtId="0" fontId="5" fillId="0" borderId="0" xfId="0" applyFont="1" applyAlignment="1">
      <alignment horizontal="center"/>
    </xf>
    <xf numFmtId="0" fontId="1" fillId="4" borderId="0" xfId="3" applyAlignment="1">
      <alignment horizontal="center"/>
    </xf>
    <xf numFmtId="0" fontId="1" fillId="7" borderId="0" xfId="6" applyAlignment="1">
      <alignment horizontal="center"/>
    </xf>
    <xf numFmtId="2" fontId="3" fillId="3" borderId="2" xfId="2" applyNumberFormat="1" applyAlignment="1">
      <alignment horizontal="center"/>
    </xf>
    <xf numFmtId="1" fontId="0" fillId="0" borderId="0" xfId="0" applyNumberFormat="1"/>
    <xf numFmtId="0" fontId="1" fillId="6" borderId="0" xfId="5"/>
    <xf numFmtId="0" fontId="0" fillId="0" borderId="0" xfId="0" applyAlignment="1">
      <alignment horizontal="center"/>
    </xf>
    <xf numFmtId="166" fontId="3" fillId="3" borderId="2" xfId="2" applyNumberFormat="1"/>
    <xf numFmtId="166" fontId="1" fillId="6" borderId="0" xfId="5" applyNumberFormat="1"/>
    <xf numFmtId="166" fontId="0" fillId="0" borderId="0" xfId="0" applyNumberFormat="1"/>
    <xf numFmtId="0" fontId="0" fillId="0" borderId="0" xfId="0" applyAlignment="1">
      <alignment horizontal="center"/>
    </xf>
    <xf numFmtId="167" fontId="2" fillId="2" borderId="1" xfId="8" applyNumberFormat="1" applyFont="1" applyFill="1" applyBorder="1"/>
    <xf numFmtId="1" fontId="3" fillId="3" borderId="2" xfId="2" applyNumberFormat="1"/>
    <xf numFmtId="164" fontId="2" fillId="2" borderId="1" xfId="1" applyNumberFormat="1"/>
    <xf numFmtId="169" fontId="3" fillId="3" borderId="2" xfId="9" applyNumberFormat="1" applyFont="1" applyFill="1" applyBorder="1"/>
    <xf numFmtId="168" fontId="3" fillId="3" borderId="2" xfId="2" applyNumberFormat="1"/>
    <xf numFmtId="170" fontId="2" fillId="2" borderId="1" xfId="1" applyNumberFormat="1"/>
    <xf numFmtId="166" fontId="2" fillId="2" borderId="1" xfId="1" applyNumberFormat="1"/>
    <xf numFmtId="171" fontId="3" fillId="3" borderId="2" xfId="2" applyNumberFormat="1"/>
    <xf numFmtId="0" fontId="0" fillId="9" borderId="0" xfId="0" applyFill="1"/>
    <xf numFmtId="0" fontId="8" fillId="0" borderId="0" xfId="0" applyFont="1" applyAlignment="1">
      <alignment horizontal="center"/>
    </xf>
    <xf numFmtId="0" fontId="8" fillId="0" borderId="3" xfId="0" applyFont="1" applyBorder="1" applyAlignment="1">
      <alignment horizontal="center"/>
    </xf>
    <xf numFmtId="0" fontId="0" fillId="0" borderId="0" xfId="0" applyAlignment="1">
      <alignment horizontal="center"/>
    </xf>
    <xf numFmtId="0" fontId="0" fillId="0" borderId="4" xfId="0" applyBorder="1" applyAlignment="1">
      <alignment horizontal="center"/>
    </xf>
    <xf numFmtId="0" fontId="1" fillId="8" borderId="0" xfId="7" applyAlignment="1">
      <alignment horizontal="center"/>
    </xf>
    <xf numFmtId="0" fontId="1" fillId="6" borderId="0" xfId="5" applyAlignment="1">
      <alignment horizontal="center"/>
    </xf>
    <xf numFmtId="0" fontId="3" fillId="3" borderId="0" xfId="2" applyBorder="1" applyAlignment="1">
      <alignment horizontal="center"/>
    </xf>
    <xf numFmtId="0" fontId="3" fillId="3" borderId="3" xfId="2" applyBorder="1" applyAlignment="1">
      <alignment horizontal="center"/>
    </xf>
    <xf numFmtId="0" fontId="2" fillId="2" borderId="1" xfId="1" applyAlignment="1">
      <alignment horizontal="center"/>
    </xf>
  </cellXfs>
  <cellStyles count="10">
    <cellStyle name="20% - Accent1" xfId="3" builtinId="30"/>
    <cellStyle name="20% - Accent3" xfId="5" builtinId="38"/>
    <cellStyle name="20% - Accent4" xfId="6" builtinId="42"/>
    <cellStyle name="20% - Accent6" xfId="7" builtinId="50"/>
    <cellStyle name="Accent3" xfId="4" builtinId="37"/>
    <cellStyle name="Currency" xfId="9" builtinId="4"/>
    <cellStyle name="Input" xfId="1" builtinId="20"/>
    <cellStyle name="Normal" xfId="0" builtinId="0"/>
    <cellStyle name="Output" xfId="2" builtinId="21"/>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CA" sz="1800"/>
              <a:t>Sunlight</a:t>
            </a:r>
            <a:r>
              <a:rPr lang="en-CA" sz="1800" baseline="0"/>
              <a:t> Intensity on Panel Surface</a:t>
            </a:r>
            <a:endParaRPr lang="en-CA"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806048550665079"/>
          <c:y val="0.10172674215490844"/>
          <c:w val="0.80656555479846115"/>
          <c:h val="0.67404968698098722"/>
        </c:manualLayout>
      </c:layout>
      <c:scatterChart>
        <c:scatterStyle val="smoothMarker"/>
        <c:varyColors val="0"/>
        <c:ser>
          <c:idx val="0"/>
          <c:order val="0"/>
          <c:tx>
            <c:strRef>
              <c:f>'Solar Calendar'!$F$2</c:f>
              <c:strCache>
                <c:ptCount val="1"/>
                <c:pt idx="0">
                  <c:v>January 8th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'Solar Calendar'!$F$6:$F$41</c:f>
              <c:numCache>
                <c:formatCode>h:mm\ AM/PM</c:formatCode>
                <c:ptCount val="36"/>
                <c:pt idx="0">
                  <c:v>0.3354166666666667</c:v>
                </c:pt>
                <c:pt idx="1">
                  <c:v>0.34583333333333338</c:v>
                </c:pt>
                <c:pt idx="2">
                  <c:v>0.35625000000000001</c:v>
                </c:pt>
                <c:pt idx="3">
                  <c:v>0.36666666666666697</c:v>
                </c:pt>
                <c:pt idx="4">
                  <c:v>0.37708333333333299</c:v>
                </c:pt>
                <c:pt idx="5">
                  <c:v>0.38750000000000001</c:v>
                </c:pt>
                <c:pt idx="6">
                  <c:v>0.39791666666666697</c:v>
                </c:pt>
                <c:pt idx="7">
                  <c:v>0.40833333333333299</c:v>
                </c:pt>
                <c:pt idx="8">
                  <c:v>0.41875000000000001</c:v>
                </c:pt>
                <c:pt idx="9">
                  <c:v>0.42916666666666697</c:v>
                </c:pt>
                <c:pt idx="10">
                  <c:v>0.43958333333333399</c:v>
                </c:pt>
                <c:pt idx="11">
                  <c:v>0.45000000000000101</c:v>
                </c:pt>
                <c:pt idx="12">
                  <c:v>0.46041666666666697</c:v>
                </c:pt>
                <c:pt idx="13">
                  <c:v>0.47083333333333399</c:v>
                </c:pt>
                <c:pt idx="14">
                  <c:v>0.48125000000000101</c:v>
                </c:pt>
                <c:pt idx="15">
                  <c:v>0.49166666666666697</c:v>
                </c:pt>
                <c:pt idx="16">
                  <c:v>0.50208333333333399</c:v>
                </c:pt>
                <c:pt idx="17">
                  <c:v>0.51250000000000195</c:v>
                </c:pt>
                <c:pt idx="18">
                  <c:v>0.52291666666666903</c:v>
                </c:pt>
                <c:pt idx="19">
                  <c:v>0.53333333333333599</c:v>
                </c:pt>
                <c:pt idx="20">
                  <c:v>0.54375000000000295</c:v>
                </c:pt>
                <c:pt idx="21">
                  <c:v>0.55416666666667003</c:v>
                </c:pt>
                <c:pt idx="22">
                  <c:v>0.56458333333333699</c:v>
                </c:pt>
                <c:pt idx="23">
                  <c:v>0.57500000000000395</c:v>
                </c:pt>
                <c:pt idx="24">
                  <c:v>0.58541666666667103</c:v>
                </c:pt>
                <c:pt idx="25">
                  <c:v>0.59583333333333799</c:v>
                </c:pt>
                <c:pt idx="26">
                  <c:v>0.60625000000000495</c:v>
                </c:pt>
                <c:pt idx="27">
                  <c:v>0.61666666666667203</c:v>
                </c:pt>
                <c:pt idx="28">
                  <c:v>0.62708333333333899</c:v>
                </c:pt>
                <c:pt idx="29">
                  <c:v>0.63750000000000595</c:v>
                </c:pt>
                <c:pt idx="30">
                  <c:v>0.64791666666667302</c:v>
                </c:pt>
                <c:pt idx="31">
                  <c:v>0.65833333333333999</c:v>
                </c:pt>
                <c:pt idx="32">
                  <c:v>0.66875000000000695</c:v>
                </c:pt>
                <c:pt idx="33">
                  <c:v>0.67916666666667402</c:v>
                </c:pt>
                <c:pt idx="34">
                  <c:v>0.68958333333334099</c:v>
                </c:pt>
                <c:pt idx="35">
                  <c:v>0.69236111111111109</c:v>
                </c:pt>
              </c:numCache>
            </c:numRef>
          </c:xVal>
          <c:yVal>
            <c:numRef>
              <c:f>'Solar Calendar'!$L$6:$L$41</c:f>
              <c:numCache>
                <c:formatCode>0.00</c:formatCode>
                <c:ptCount val="36"/>
                <c:pt idx="0">
                  <c:v>0</c:v>
                </c:pt>
                <c:pt idx="1">
                  <c:v>1.5084581688337841</c:v>
                </c:pt>
                <c:pt idx="2">
                  <c:v>34.28266579406548</c:v>
                </c:pt>
                <c:pt idx="3">
                  <c:v>88.292380427485</c:v>
                </c:pt>
                <c:pt idx="4">
                  <c:v>144.49784782149001</c:v>
                </c:pt>
                <c:pt idx="5">
                  <c:v>198.097455571951</c:v>
                </c:pt>
                <c:pt idx="6">
                  <c:v>247.94989799731275</c:v>
                </c:pt>
                <c:pt idx="7">
                  <c:v>293.77189942910229</c:v>
                </c:pt>
                <c:pt idx="8">
                  <c:v>335.4836621526843</c:v>
                </c:pt>
                <c:pt idx="9">
                  <c:v>373.04547955019359</c:v>
                </c:pt>
                <c:pt idx="10">
                  <c:v>406.41811892610957</c:v>
                </c:pt>
                <c:pt idx="11">
                  <c:v>435.55643717015846</c:v>
                </c:pt>
                <c:pt idx="12">
                  <c:v>460.41166058905685</c:v>
                </c:pt>
                <c:pt idx="13">
                  <c:v>480.93531745882626</c:v>
                </c:pt>
                <c:pt idx="14">
                  <c:v>497.08286605753977</c:v>
                </c:pt>
                <c:pt idx="15">
                  <c:v>508.816569296544</c:v>
                </c:pt>
                <c:pt idx="16">
                  <c:v>516.1076034833452</c:v>
                </c:pt>
                <c:pt idx="17">
                  <c:v>518.9374910530255</c:v>
                </c:pt>
                <c:pt idx="18">
                  <c:v>517.29894662995036</c:v>
                </c:pt>
                <c:pt idx="19">
                  <c:v>511.19619620091476</c:v>
                </c:pt>
                <c:pt idx="20">
                  <c:v>500.64479293753033</c:v>
                </c:pt>
                <c:pt idx="21">
                  <c:v>485.67091602821245</c:v>
                </c:pt>
                <c:pt idx="22">
                  <c:v>466.31010214629822</c:v>
                </c:pt>
                <c:pt idx="23">
                  <c:v>442.60532666269745</c:v>
                </c:pt>
                <c:pt idx="24">
                  <c:v>414.60433940390794</c:v>
                </c:pt>
                <c:pt idx="25">
                  <c:v>382.35622174859577</c:v>
                </c:pt>
                <c:pt idx="26">
                  <c:v>345.90743869054324</c:v>
                </c:pt>
                <c:pt idx="27">
                  <c:v>305.29875072190515</c:v>
                </c:pt>
                <c:pt idx="28">
                  <c:v>260.56800620101734</c:v>
                </c:pt>
                <c:pt idx="29">
                  <c:v>211.77635431266495</c:v>
                </c:pt>
                <c:pt idx="30">
                  <c:v>159.12131961617169</c:v>
                </c:pt>
                <c:pt idx="31">
                  <c:v>103.38679399859582</c:v>
                </c:pt>
                <c:pt idx="32">
                  <c:v>47.83176797001915</c:v>
                </c:pt>
                <c:pt idx="33">
                  <c:v>6.1421758156821316</c:v>
                </c:pt>
                <c:pt idx="34">
                  <c:v>0</c:v>
                </c:pt>
                <c:pt idx="35">
                  <c:v>0</c:v>
                </c:pt>
              </c:numCache>
            </c:numRef>
          </c:yVal>
          <c:smooth val="1"/>
          <c:extLst>
            <c:ext xmlns:c16="http://schemas.microsoft.com/office/drawing/2014/chart" uri="{C3380CC4-5D6E-409C-BE32-E72D297353CC}">
              <c16:uniqueId val="{00000000-71F3-44D8-8D2F-0AD6D1213C14}"/>
            </c:ext>
          </c:extLst>
        </c:ser>
        <c:ser>
          <c:idx val="1"/>
          <c:order val="1"/>
          <c:tx>
            <c:strRef>
              <c:f>'Solar Calendar'!$N$2</c:f>
              <c:strCache>
                <c:ptCount val="1"/>
                <c:pt idx="0">
                  <c:v>January 22nd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'Solar Calendar'!$N$6:$N$43</c:f>
              <c:numCache>
                <c:formatCode>h:mm\ AM/PM</c:formatCode>
                <c:ptCount val="38"/>
                <c:pt idx="0">
                  <c:v>0.32847222222222222</c:v>
                </c:pt>
                <c:pt idx="1">
                  <c:v>0.33888888888888885</c:v>
                </c:pt>
                <c:pt idx="2">
                  <c:v>0.34930555555555598</c:v>
                </c:pt>
                <c:pt idx="3">
                  <c:v>0.359722222222222</c:v>
                </c:pt>
                <c:pt idx="4">
                  <c:v>0.37013888888888902</c:v>
                </c:pt>
                <c:pt idx="5">
                  <c:v>0.38055555555555498</c:v>
                </c:pt>
                <c:pt idx="6">
                  <c:v>0.390972222222222</c:v>
                </c:pt>
                <c:pt idx="7">
                  <c:v>0.40138888888888902</c:v>
                </c:pt>
                <c:pt idx="8">
                  <c:v>0.41180555555555498</c:v>
                </c:pt>
                <c:pt idx="9">
                  <c:v>0.422222222222222</c:v>
                </c:pt>
                <c:pt idx="10">
                  <c:v>0.43263888888888802</c:v>
                </c:pt>
                <c:pt idx="11">
                  <c:v>0.44305555555555498</c:v>
                </c:pt>
                <c:pt idx="12">
                  <c:v>0.453472222222222</c:v>
                </c:pt>
                <c:pt idx="13">
                  <c:v>0.46388888888888802</c:v>
                </c:pt>
                <c:pt idx="14">
                  <c:v>0.47430555555555498</c:v>
                </c:pt>
                <c:pt idx="15">
                  <c:v>0.484722222222221</c:v>
                </c:pt>
                <c:pt idx="16">
                  <c:v>0.49513888888888802</c:v>
                </c:pt>
                <c:pt idx="17">
                  <c:v>0.50555555555555498</c:v>
                </c:pt>
                <c:pt idx="18">
                  <c:v>0.51597222222222106</c:v>
                </c:pt>
                <c:pt idx="19">
                  <c:v>0.52638888888888802</c:v>
                </c:pt>
                <c:pt idx="20">
                  <c:v>0.53680555555555498</c:v>
                </c:pt>
                <c:pt idx="21">
                  <c:v>0.54722222222222106</c:v>
                </c:pt>
                <c:pt idx="22">
                  <c:v>0.55763888888888802</c:v>
                </c:pt>
                <c:pt idx="23">
                  <c:v>0.56805555555555398</c:v>
                </c:pt>
                <c:pt idx="24">
                  <c:v>0.57847222222222106</c:v>
                </c:pt>
                <c:pt idx="25">
                  <c:v>0.58888888888888802</c:v>
                </c:pt>
                <c:pt idx="26">
                  <c:v>0.59930555555555398</c:v>
                </c:pt>
                <c:pt idx="27">
                  <c:v>0.60972222222222106</c:v>
                </c:pt>
                <c:pt idx="28">
                  <c:v>0.62013888888888802</c:v>
                </c:pt>
                <c:pt idx="29">
                  <c:v>0.63055555555555398</c:v>
                </c:pt>
                <c:pt idx="30">
                  <c:v>0.64097222222222106</c:v>
                </c:pt>
                <c:pt idx="31">
                  <c:v>0.65138888888888802</c:v>
                </c:pt>
                <c:pt idx="32">
                  <c:v>0.66180555555555398</c:v>
                </c:pt>
                <c:pt idx="33">
                  <c:v>0.67222222222222106</c:v>
                </c:pt>
                <c:pt idx="34">
                  <c:v>0.68263888888888702</c:v>
                </c:pt>
                <c:pt idx="35">
                  <c:v>0.69305555555555398</c:v>
                </c:pt>
                <c:pt idx="36">
                  <c:v>0.70347222222222106</c:v>
                </c:pt>
                <c:pt idx="37">
                  <c:v>0.70624999999999993</c:v>
                </c:pt>
              </c:numCache>
            </c:numRef>
          </c:xVal>
          <c:yVal>
            <c:numRef>
              <c:f>'Solar Calendar'!$T$6:$T$43</c:f>
              <c:numCache>
                <c:formatCode>0.00</c:formatCode>
                <c:ptCount val="38"/>
                <c:pt idx="0">
                  <c:v>0</c:v>
                </c:pt>
                <c:pt idx="1">
                  <c:v>0.21006632928431082</c:v>
                </c:pt>
                <c:pt idx="2">
                  <c:v>25.329399022836146</c:v>
                </c:pt>
                <c:pt idx="3">
                  <c:v>78.065609179968192</c:v>
                </c:pt>
                <c:pt idx="4">
                  <c:v>135.4563344182942</c:v>
                </c:pt>
                <c:pt idx="5">
                  <c:v>191.19202568042456</c:v>
                </c:pt>
                <c:pt idx="6">
                  <c:v>243.7215472541441</c:v>
                </c:pt>
                <c:pt idx="7">
                  <c:v>292.60412080053106</c:v>
                </c:pt>
                <c:pt idx="8">
                  <c:v>337.67605037979212</c:v>
                </c:pt>
                <c:pt idx="9">
                  <c:v>378.84187842200555</c:v>
                </c:pt>
                <c:pt idx="10">
                  <c:v>416.02013569129917</c:v>
                </c:pt>
                <c:pt idx="11">
                  <c:v>449.13111577368488</c:v>
                </c:pt>
                <c:pt idx="12">
                  <c:v>478.09639204680411</c:v>
                </c:pt>
                <c:pt idx="13">
                  <c:v>502.84128804953815</c:v>
                </c:pt>
                <c:pt idx="14">
                  <c:v>523.29769000195006</c:v>
                </c:pt>
                <c:pt idx="15">
                  <c:v>539.40647488985746</c:v>
                </c:pt>
                <c:pt idx="16">
                  <c:v>551.11941079960502</c:v>
                </c:pt>
                <c:pt idx="17">
                  <c:v>558.40055512133767</c:v>
                </c:pt>
                <c:pt idx="18">
                  <c:v>561.22721118621632</c:v>
                </c:pt>
                <c:pt idx="19">
                  <c:v>559.59049687316281</c:v>
                </c:pt>
                <c:pt idx="20">
                  <c:v>553.49555996094045</c:v>
                </c:pt>
                <c:pt idx="21">
                  <c:v>542.96145379987354</c:v>
                </c:pt>
                <c:pt idx="22">
                  <c:v>528.02066544346667</c:v>
                </c:pt>
                <c:pt idx="23">
                  <c:v>508.71826703833653</c:v>
                </c:pt>
                <c:pt idx="24">
                  <c:v>485.11064138603484</c:v>
                </c:pt>
                <c:pt idx="25">
                  <c:v>457.2637207427926</c:v>
                </c:pt>
                <c:pt idx="26">
                  <c:v>425.250696437003</c:v>
                </c:pt>
                <c:pt idx="27">
                  <c:v>389.14927427138156</c:v>
                </c:pt>
                <c:pt idx="28">
                  <c:v>349.03897471297859</c:v>
                </c:pt>
                <c:pt idx="29">
                  <c:v>305.00035661042779</c:v>
                </c:pt>
                <c:pt idx="30">
                  <c:v>257.12252558867351</c:v>
                </c:pt>
                <c:pt idx="31">
                  <c:v>205.5405801651755</c:v>
                </c:pt>
                <c:pt idx="32">
                  <c:v>150.58152930441577</c:v>
                </c:pt>
                <c:pt idx="33">
                  <c:v>93.335557378561589</c:v>
                </c:pt>
                <c:pt idx="34">
                  <c:v>38.100192473206477</c:v>
                </c:pt>
                <c:pt idx="35">
                  <c:v>2.3346854913828681</c:v>
                </c:pt>
                <c:pt idx="36">
                  <c:v>0</c:v>
                </c:pt>
                <c:pt idx="37">
                  <c:v>0</c:v>
                </c:pt>
              </c:numCache>
            </c:numRef>
          </c:yVal>
          <c:smooth val="1"/>
          <c:extLst>
            <c:ext xmlns:c16="http://schemas.microsoft.com/office/drawing/2014/chart" uri="{C3380CC4-5D6E-409C-BE32-E72D297353CC}">
              <c16:uniqueId val="{00000001-71F3-44D8-8D2F-0AD6D1213C14}"/>
            </c:ext>
          </c:extLst>
        </c:ser>
        <c:ser>
          <c:idx val="2"/>
          <c:order val="2"/>
          <c:tx>
            <c:strRef>
              <c:f>'Solar Calendar'!$V$2</c:f>
              <c:strCache>
                <c:ptCount val="1"/>
                <c:pt idx="0">
                  <c:v>February 8th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'Solar Calendar'!$V$6:$V$46</c:f>
              <c:numCache>
                <c:formatCode>h:mm\ AM/PM</c:formatCode>
                <c:ptCount val="41"/>
                <c:pt idx="0">
                  <c:v>0.31319444444444444</c:v>
                </c:pt>
                <c:pt idx="1">
                  <c:v>0.32361111111111113</c:v>
                </c:pt>
                <c:pt idx="2">
                  <c:v>0.33402777777777798</c:v>
                </c:pt>
                <c:pt idx="3">
                  <c:v>0.344444444444445</c:v>
                </c:pt>
                <c:pt idx="4">
                  <c:v>0.35486111111111102</c:v>
                </c:pt>
                <c:pt idx="5">
                  <c:v>0.36527777777777798</c:v>
                </c:pt>
                <c:pt idx="6">
                  <c:v>0.375694444444445</c:v>
                </c:pt>
                <c:pt idx="7">
                  <c:v>0.38611111111111102</c:v>
                </c:pt>
                <c:pt idx="8">
                  <c:v>0.39652777777777798</c:v>
                </c:pt>
                <c:pt idx="9">
                  <c:v>0.406944444444445</c:v>
                </c:pt>
                <c:pt idx="10">
                  <c:v>0.41736111111111102</c:v>
                </c:pt>
                <c:pt idx="11">
                  <c:v>0.42777777777777798</c:v>
                </c:pt>
                <c:pt idx="12">
                  <c:v>0.438194444444444</c:v>
                </c:pt>
                <c:pt idx="13">
                  <c:v>0.44861111111111102</c:v>
                </c:pt>
                <c:pt idx="14">
                  <c:v>0.45902777777777798</c:v>
                </c:pt>
                <c:pt idx="15">
                  <c:v>0.469444444444444</c:v>
                </c:pt>
                <c:pt idx="16">
                  <c:v>0.47986111111111102</c:v>
                </c:pt>
                <c:pt idx="17">
                  <c:v>0.49027777777777798</c:v>
                </c:pt>
                <c:pt idx="18">
                  <c:v>0.500694444444444</c:v>
                </c:pt>
                <c:pt idx="19">
                  <c:v>0.51111111111111096</c:v>
                </c:pt>
                <c:pt idx="20">
                  <c:v>0.52152777777777803</c:v>
                </c:pt>
                <c:pt idx="21">
                  <c:v>0.531944444444444</c:v>
                </c:pt>
                <c:pt idx="22">
                  <c:v>0.54236111111111096</c:v>
                </c:pt>
                <c:pt idx="23">
                  <c:v>0.55277777777777803</c:v>
                </c:pt>
                <c:pt idx="24">
                  <c:v>0.563194444444444</c:v>
                </c:pt>
                <c:pt idx="25">
                  <c:v>0.57361111111111196</c:v>
                </c:pt>
                <c:pt idx="26">
                  <c:v>0.58402777777777803</c:v>
                </c:pt>
                <c:pt idx="27">
                  <c:v>0.594444444444444</c:v>
                </c:pt>
                <c:pt idx="28">
                  <c:v>0.60486111111111196</c:v>
                </c:pt>
                <c:pt idx="29">
                  <c:v>0.61527777777777803</c:v>
                </c:pt>
                <c:pt idx="30">
                  <c:v>0.625694444444445</c:v>
                </c:pt>
                <c:pt idx="31">
                  <c:v>0.63611111111111196</c:v>
                </c:pt>
                <c:pt idx="32">
                  <c:v>0.64652777777777803</c:v>
                </c:pt>
                <c:pt idx="33">
                  <c:v>0.656944444444445</c:v>
                </c:pt>
                <c:pt idx="34">
                  <c:v>0.66736111111111196</c:v>
                </c:pt>
                <c:pt idx="35">
                  <c:v>0.67777777777777803</c:v>
                </c:pt>
                <c:pt idx="36">
                  <c:v>0.688194444444445</c:v>
                </c:pt>
                <c:pt idx="37">
                  <c:v>0.69861111111111196</c:v>
                </c:pt>
                <c:pt idx="38">
                  <c:v>0.70902777777777803</c:v>
                </c:pt>
                <c:pt idx="39">
                  <c:v>0.719444444444445</c:v>
                </c:pt>
                <c:pt idx="40">
                  <c:v>0.72499999999999998</c:v>
                </c:pt>
              </c:numCache>
            </c:numRef>
          </c:xVal>
          <c:yVal>
            <c:numRef>
              <c:f>'Solar Calendar'!$AB$6:$AB$46</c:f>
              <c:numCache>
                <c:formatCode>0.00</c:formatCode>
                <c:ptCount val="41"/>
                <c:pt idx="0">
                  <c:v>0</c:v>
                </c:pt>
                <c:pt idx="1">
                  <c:v>0.9113809366598955</c:v>
                </c:pt>
                <c:pt idx="2">
                  <c:v>30.658194549309655</c:v>
                </c:pt>
                <c:pt idx="3">
                  <c:v>83.357984276574911</c:v>
                </c:pt>
                <c:pt idx="4">
                  <c:v>140.58113232936725</c:v>
                </c:pt>
                <c:pt idx="5">
                  <c:v>197.27481276201306</c:v>
                </c:pt>
                <c:pt idx="6">
                  <c:v>251.89862129319289</c:v>
                </c:pt>
                <c:pt idx="7">
                  <c:v>303.83138844657753</c:v>
                </c:pt>
                <c:pt idx="8">
                  <c:v>352.73544695172694</c:v>
                </c:pt>
                <c:pt idx="9">
                  <c:v>398.37526079210897</c:v>
                </c:pt>
                <c:pt idx="10">
                  <c:v>440.55925859201977</c:v>
                </c:pt>
                <c:pt idx="11">
                  <c:v>479.11989352757081</c:v>
                </c:pt>
                <c:pt idx="12">
                  <c:v>513.90679428058729</c:v>
                </c:pt>
                <c:pt idx="13">
                  <c:v>544.78469674334406</c:v>
                </c:pt>
                <c:pt idx="14">
                  <c:v>571.63316668413745</c:v>
                </c:pt>
                <c:pt idx="15">
                  <c:v>594.34696875205827</c:v>
                </c:pt>
                <c:pt idx="16">
                  <c:v>612.83662465260807</c:v>
                </c:pt>
                <c:pt idx="17">
                  <c:v>627.02897370245807</c:v>
                </c:pt>
                <c:pt idx="18">
                  <c:v>636.8676594161617</c:v>
                </c:pt>
                <c:pt idx="19">
                  <c:v>642.3135118168401</c:v>
                </c:pt>
                <c:pt idx="20">
                  <c:v>643.34481429459458</c:v>
                </c:pt>
                <c:pt idx="21">
                  <c:v>639.95745145891306</c:v>
                </c:pt>
                <c:pt idx="22">
                  <c:v>632.16493713081093</c:v>
                </c:pt>
                <c:pt idx="23">
                  <c:v>619.99832238870965</c:v>
                </c:pt>
                <c:pt idx="24">
                  <c:v>603.50598403820447</c:v>
                </c:pt>
                <c:pt idx="25">
                  <c:v>582.75329541917017</c:v>
                </c:pt>
                <c:pt idx="26">
                  <c:v>557.82218626133704</c:v>
                </c:pt>
                <c:pt idx="27">
                  <c:v>528.81061085981321</c:v>
                </c:pt>
                <c:pt idx="28">
                  <c:v>495.8319744701555</c:v>
                </c:pt>
                <c:pt idx="29">
                  <c:v>459.01464114456081</c:v>
                </c:pt>
                <c:pt idx="30">
                  <c:v>418.50182361124092</c:v>
                </c:pt>
                <c:pt idx="31">
                  <c:v>374.4525980009177</c:v>
                </c:pt>
                <c:pt idx="32">
                  <c:v>327.04594112623761</c:v>
                </c:pt>
                <c:pt idx="33">
                  <c:v>276.49290110354974</c:v>
                </c:pt>
                <c:pt idx="34">
                  <c:v>223.07171694105659</c:v>
                </c:pt>
                <c:pt idx="35">
                  <c:v>167.23326543992434</c:v>
                </c:pt>
                <c:pt idx="36">
                  <c:v>109.94896854197809</c:v>
                </c:pt>
                <c:pt idx="37">
                  <c:v>54.031443399391208</c:v>
                </c:pt>
                <c:pt idx="38">
                  <c:v>9.7961035735940776</c:v>
                </c:pt>
                <c:pt idx="39">
                  <c:v>0</c:v>
                </c:pt>
                <c:pt idx="40">
                  <c:v>0</c:v>
                </c:pt>
              </c:numCache>
            </c:numRef>
          </c:yVal>
          <c:smooth val="1"/>
          <c:extLst>
            <c:ext xmlns:c16="http://schemas.microsoft.com/office/drawing/2014/chart" uri="{C3380CC4-5D6E-409C-BE32-E72D297353CC}">
              <c16:uniqueId val="{00000002-71F3-44D8-8D2F-0AD6D1213C14}"/>
            </c:ext>
          </c:extLst>
        </c:ser>
        <c:ser>
          <c:idx val="3"/>
          <c:order val="3"/>
          <c:tx>
            <c:strRef>
              <c:f>'Solar Calendar'!$AD$2</c:f>
              <c:strCache>
                <c:ptCount val="1"/>
                <c:pt idx="0">
                  <c:v>February 22nd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'Solar Calendar'!$AD$6:$AD$49</c:f>
              <c:numCache>
                <c:formatCode>h:mm\ AM/PM</c:formatCode>
                <c:ptCount val="44"/>
                <c:pt idx="0">
                  <c:v>0.29652777777777778</c:v>
                </c:pt>
                <c:pt idx="1">
                  <c:v>0.30694444444444441</c:v>
                </c:pt>
                <c:pt idx="2">
                  <c:v>0.31736111111111098</c:v>
                </c:pt>
                <c:pt idx="3">
                  <c:v>0.327777777777778</c:v>
                </c:pt>
                <c:pt idx="4">
                  <c:v>0.33819444444444402</c:v>
                </c:pt>
                <c:pt idx="5">
                  <c:v>0.34861111111111098</c:v>
                </c:pt>
                <c:pt idx="6">
                  <c:v>0.359027777777778</c:v>
                </c:pt>
                <c:pt idx="7">
                  <c:v>0.36944444444444402</c:v>
                </c:pt>
                <c:pt idx="8">
                  <c:v>0.37986111111111098</c:v>
                </c:pt>
                <c:pt idx="9">
                  <c:v>0.390277777777778</c:v>
                </c:pt>
                <c:pt idx="10">
                  <c:v>0.40069444444444402</c:v>
                </c:pt>
                <c:pt idx="11">
                  <c:v>0.41111111111111098</c:v>
                </c:pt>
                <c:pt idx="12">
                  <c:v>0.421527777777778</c:v>
                </c:pt>
                <c:pt idx="13">
                  <c:v>0.43194444444444402</c:v>
                </c:pt>
                <c:pt idx="14">
                  <c:v>0.44236111111111098</c:v>
                </c:pt>
                <c:pt idx="15">
                  <c:v>0.452777777777777</c:v>
                </c:pt>
                <c:pt idx="16">
                  <c:v>0.46319444444444402</c:v>
                </c:pt>
                <c:pt idx="17">
                  <c:v>0.47361111111111098</c:v>
                </c:pt>
                <c:pt idx="18">
                  <c:v>0.484027777777777</c:v>
                </c:pt>
                <c:pt idx="19">
                  <c:v>0.49444444444444402</c:v>
                </c:pt>
                <c:pt idx="20">
                  <c:v>0.50486111111111098</c:v>
                </c:pt>
                <c:pt idx="21">
                  <c:v>0.51527777777777695</c:v>
                </c:pt>
                <c:pt idx="22">
                  <c:v>0.52569444444444402</c:v>
                </c:pt>
                <c:pt idx="23">
                  <c:v>0.53611111111110998</c:v>
                </c:pt>
                <c:pt idx="24">
                  <c:v>0.54652777777777695</c:v>
                </c:pt>
                <c:pt idx="25">
                  <c:v>0.55694444444444402</c:v>
                </c:pt>
                <c:pt idx="26">
                  <c:v>0.56736111111110998</c:v>
                </c:pt>
                <c:pt idx="27">
                  <c:v>0.57777777777777695</c:v>
                </c:pt>
                <c:pt idx="28">
                  <c:v>0.58819444444444402</c:v>
                </c:pt>
                <c:pt idx="29">
                  <c:v>0.59861111111110998</c:v>
                </c:pt>
                <c:pt idx="30">
                  <c:v>0.60902777777777695</c:v>
                </c:pt>
                <c:pt idx="31">
                  <c:v>0.61944444444444402</c:v>
                </c:pt>
                <c:pt idx="32">
                  <c:v>0.62986111111110998</c:v>
                </c:pt>
                <c:pt idx="33">
                  <c:v>0.64027777777777695</c:v>
                </c:pt>
                <c:pt idx="34">
                  <c:v>0.65069444444444302</c:v>
                </c:pt>
                <c:pt idx="35">
                  <c:v>0.66111111111110998</c:v>
                </c:pt>
                <c:pt idx="36">
                  <c:v>0.67152777777777695</c:v>
                </c:pt>
                <c:pt idx="37">
                  <c:v>0.68194444444444302</c:v>
                </c:pt>
                <c:pt idx="38">
                  <c:v>0.69236111111110998</c:v>
                </c:pt>
                <c:pt idx="39">
                  <c:v>0.70277777777777695</c:v>
                </c:pt>
                <c:pt idx="40">
                  <c:v>0.71319444444444302</c:v>
                </c:pt>
                <c:pt idx="41">
                  <c:v>0.72361111111110998</c:v>
                </c:pt>
                <c:pt idx="42">
                  <c:v>0.73402777777777595</c:v>
                </c:pt>
                <c:pt idx="43">
                  <c:v>0.74097222222222225</c:v>
                </c:pt>
              </c:numCache>
            </c:numRef>
          </c:xVal>
          <c:yVal>
            <c:numRef>
              <c:f>'Solar Calendar'!$AJ$6:$AJ$49</c:f>
              <c:numCache>
                <c:formatCode>0.00</c:formatCode>
                <c:ptCount val="44"/>
                <c:pt idx="0">
                  <c:v>0</c:v>
                </c:pt>
                <c:pt idx="1">
                  <c:v>0.2265448899331082</c:v>
                </c:pt>
                <c:pt idx="2">
                  <c:v>23.033574989564912</c:v>
                </c:pt>
                <c:pt idx="3">
                  <c:v>71.604866343820802</c:v>
                </c:pt>
                <c:pt idx="4">
                  <c:v>127.51287481860867</c:v>
                </c:pt>
                <c:pt idx="5">
                  <c:v>184.77646126718224</c:v>
                </c:pt>
                <c:pt idx="6">
                  <c:v>241.29675585252787</c:v>
                </c:pt>
                <c:pt idx="7">
                  <c:v>296.11276031225611</c:v>
                </c:pt>
                <c:pt idx="8">
                  <c:v>348.66786270676664</c:v>
                </c:pt>
                <c:pt idx="9">
                  <c:v>398.57655209176579</c:v>
                </c:pt>
                <c:pt idx="10">
                  <c:v>445.53825705367251</c:v>
                </c:pt>
                <c:pt idx="11">
                  <c:v>489.30173060539448</c:v>
                </c:pt>
                <c:pt idx="12">
                  <c:v>529.64907782331068</c:v>
                </c:pt>
                <c:pt idx="13">
                  <c:v>566.38819097864143</c:v>
                </c:pt>
                <c:pt idx="14">
                  <c:v>599.34906491271749</c:v>
                </c:pt>
                <c:pt idx="15">
                  <c:v>628.3820083204198</c:v>
                </c:pt>
                <c:pt idx="16">
                  <c:v>653.35681814960662</c:v>
                </c:pt>
                <c:pt idx="17">
                  <c:v>674.162451939942</c:v>
                </c:pt>
                <c:pt idx="18">
                  <c:v>690.70695415495993</c:v>
                </c:pt>
                <c:pt idx="19">
                  <c:v>702.91750304063214</c:v>
                </c:pt>
                <c:pt idx="20">
                  <c:v>710.74050249441473</c:v>
                </c:pt>
                <c:pt idx="21">
                  <c:v>714.14167532810347</c:v>
                </c:pt>
                <c:pt idx="22">
                  <c:v>713.10613284966701</c:v>
                </c:pt>
                <c:pt idx="23">
                  <c:v>707.63840729815252</c:v>
                </c:pt>
                <c:pt idx="24">
                  <c:v>697.76244183377025</c:v>
                </c:pt>
                <c:pt idx="25">
                  <c:v>683.52153966240871</c:v>
                </c:pt>
                <c:pt idx="26">
                  <c:v>664.97828113182027</c:v>
                </c:pt>
                <c:pt idx="27">
                  <c:v>642.21442708668121</c:v>
                </c:pt>
                <c:pt idx="28">
                  <c:v>615.33084105126079</c:v>
                </c:pt>
                <c:pt idx="29">
                  <c:v>584.44748651154794</c:v>
                </c:pt>
                <c:pt idx="30">
                  <c:v>549.7035974573721</c:v>
                </c:pt>
                <c:pt idx="31">
                  <c:v>511.25819819339455</c:v>
                </c:pt>
                <c:pt idx="32">
                  <c:v>469.29130022289507</c:v>
                </c:pt>
                <c:pt idx="33">
                  <c:v>424.00641548834147</c:v>
                </c:pt>
                <c:pt idx="34">
                  <c:v>375.63570215666823</c:v>
                </c:pt>
                <c:pt idx="35">
                  <c:v>324.4506314213067</c:v>
                </c:pt>
                <c:pt idx="36">
                  <c:v>270.78501543226565</c:v>
                </c:pt>
                <c:pt idx="37">
                  <c:v>215.08815867811256</c:v>
                </c:pt>
                <c:pt idx="38">
                  <c:v>158.05980879818335</c:v>
                </c:pt>
                <c:pt idx="39">
                  <c:v>101.04005060590596</c:v>
                </c:pt>
                <c:pt idx="40">
                  <c:v>47.339568961488212</c:v>
                </c:pt>
                <c:pt idx="41">
                  <c:v>7.4361248080243953</c:v>
                </c:pt>
                <c:pt idx="42">
                  <c:v>0</c:v>
                </c:pt>
                <c:pt idx="43">
                  <c:v>0</c:v>
                </c:pt>
              </c:numCache>
            </c:numRef>
          </c:yVal>
          <c:smooth val="1"/>
          <c:extLst>
            <c:ext xmlns:c16="http://schemas.microsoft.com/office/drawing/2014/chart" uri="{C3380CC4-5D6E-409C-BE32-E72D297353CC}">
              <c16:uniqueId val="{00000003-71F3-44D8-8D2F-0AD6D1213C14}"/>
            </c:ext>
          </c:extLst>
        </c:ser>
        <c:ser>
          <c:idx val="4"/>
          <c:order val="4"/>
          <c:tx>
            <c:strRef>
              <c:f>'Solar Calendar'!$AL$2</c:f>
              <c:strCache>
                <c:ptCount val="1"/>
                <c:pt idx="0">
                  <c:v>March 8th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'Solar Calendar'!$AL$6:$AL$52</c:f>
              <c:numCache>
                <c:formatCode>h:mm\ AM/PM</c:formatCode>
                <c:ptCount val="47"/>
                <c:pt idx="0">
                  <c:v>0.27777777777777779</c:v>
                </c:pt>
                <c:pt idx="1">
                  <c:v>0.28819444444444448</c:v>
                </c:pt>
                <c:pt idx="2">
                  <c:v>0.29861111111111099</c:v>
                </c:pt>
                <c:pt idx="3">
                  <c:v>0.30902777777777801</c:v>
                </c:pt>
                <c:pt idx="4">
                  <c:v>0.31944444444444398</c:v>
                </c:pt>
                <c:pt idx="5">
                  <c:v>0.32986111111111099</c:v>
                </c:pt>
                <c:pt idx="6">
                  <c:v>0.34027777777777801</c:v>
                </c:pt>
                <c:pt idx="7">
                  <c:v>0.35069444444444497</c:v>
                </c:pt>
                <c:pt idx="8">
                  <c:v>0.36111111111111099</c:v>
                </c:pt>
                <c:pt idx="9">
                  <c:v>0.37152777777777801</c:v>
                </c:pt>
                <c:pt idx="10">
                  <c:v>0.38194444444444497</c:v>
                </c:pt>
                <c:pt idx="11">
                  <c:v>0.39236111111111199</c:v>
                </c:pt>
                <c:pt idx="12">
                  <c:v>0.40277777777777801</c:v>
                </c:pt>
                <c:pt idx="13">
                  <c:v>0.41319444444444497</c:v>
                </c:pt>
                <c:pt idx="14">
                  <c:v>0.42361111111111199</c:v>
                </c:pt>
                <c:pt idx="15">
                  <c:v>0.43402777777777801</c:v>
                </c:pt>
                <c:pt idx="16">
                  <c:v>0.44444444444444497</c:v>
                </c:pt>
                <c:pt idx="17">
                  <c:v>0.45486111111111199</c:v>
                </c:pt>
                <c:pt idx="18">
                  <c:v>0.46527777777777801</c:v>
                </c:pt>
                <c:pt idx="19">
                  <c:v>0.47569444444444497</c:v>
                </c:pt>
                <c:pt idx="20">
                  <c:v>0.48611111111111199</c:v>
                </c:pt>
                <c:pt idx="21">
                  <c:v>0.49652777777777801</c:v>
                </c:pt>
                <c:pt idx="22">
                  <c:v>0.50694444444444497</c:v>
                </c:pt>
                <c:pt idx="23">
                  <c:v>0.51736111111111205</c:v>
                </c:pt>
                <c:pt idx="24">
                  <c:v>0.52777777777777801</c:v>
                </c:pt>
                <c:pt idx="25">
                  <c:v>0.53819444444444497</c:v>
                </c:pt>
                <c:pt idx="26">
                  <c:v>0.54861111111111205</c:v>
                </c:pt>
                <c:pt idx="27">
                  <c:v>0.55902777777777801</c:v>
                </c:pt>
                <c:pt idx="28">
                  <c:v>0.56944444444444497</c:v>
                </c:pt>
                <c:pt idx="29">
                  <c:v>0.57986111111111205</c:v>
                </c:pt>
                <c:pt idx="30">
                  <c:v>0.59027777777777901</c:v>
                </c:pt>
                <c:pt idx="31">
                  <c:v>0.60069444444444497</c:v>
                </c:pt>
                <c:pt idx="32">
                  <c:v>0.61111111111111205</c:v>
                </c:pt>
                <c:pt idx="33">
                  <c:v>0.62152777777777901</c:v>
                </c:pt>
                <c:pt idx="34">
                  <c:v>0.63194444444444497</c:v>
                </c:pt>
                <c:pt idx="35">
                  <c:v>0.64236111111111205</c:v>
                </c:pt>
                <c:pt idx="36">
                  <c:v>0.65277777777777901</c:v>
                </c:pt>
                <c:pt idx="37">
                  <c:v>0.66319444444444497</c:v>
                </c:pt>
                <c:pt idx="38">
                  <c:v>0.67361111111111205</c:v>
                </c:pt>
                <c:pt idx="39">
                  <c:v>0.68402777777777901</c:v>
                </c:pt>
                <c:pt idx="40">
                  <c:v>0.69444444444444497</c:v>
                </c:pt>
                <c:pt idx="41">
                  <c:v>0.70486111111111205</c:v>
                </c:pt>
                <c:pt idx="42">
                  <c:v>0.71527777777777901</c:v>
                </c:pt>
                <c:pt idx="43">
                  <c:v>0.72569444444444497</c:v>
                </c:pt>
                <c:pt idx="44">
                  <c:v>0.73611111111111205</c:v>
                </c:pt>
                <c:pt idx="45">
                  <c:v>0.74652777777777901</c:v>
                </c:pt>
                <c:pt idx="46">
                  <c:v>0.75555555555555554</c:v>
                </c:pt>
              </c:numCache>
            </c:numRef>
          </c:xVal>
          <c:yVal>
            <c:numRef>
              <c:f>'Solar Calendar'!$AR$6:$AR$52</c:f>
              <c:numCache>
                <c:formatCode>0.00</c:formatCode>
                <c:ptCount val="47"/>
                <c:pt idx="0">
                  <c:v>0</c:v>
                </c:pt>
                <c:pt idx="1">
                  <c:v>0.16627222589681664</c:v>
                </c:pt>
                <c:pt idx="2">
                  <c:v>17.032268390905198</c:v>
                </c:pt>
                <c:pt idx="3">
                  <c:v>57.435220963179347</c:v>
                </c:pt>
                <c:pt idx="4">
                  <c:v>107.81782004339526</c:v>
                </c:pt>
                <c:pt idx="5">
                  <c:v>162.03541643644888</c:v>
                </c:pt>
                <c:pt idx="6">
                  <c:v>217.38764529969066</c:v>
                </c:pt>
                <c:pt idx="7">
                  <c:v>272.46370653495433</c:v>
                </c:pt>
                <c:pt idx="8">
                  <c:v>326.40330226044119</c:v>
                </c:pt>
                <c:pt idx="9">
                  <c:v>378.61340417795577</c:v>
                </c:pt>
                <c:pt idx="10">
                  <c:v>428.64611044823852</c:v>
                </c:pt>
                <c:pt idx="11">
                  <c:v>476.14072440093565</c:v>
                </c:pt>
                <c:pt idx="12">
                  <c:v>520.79419385977337</c:v>
                </c:pt>
                <c:pt idx="13">
                  <c:v>562.34515844878774</c:v>
                </c:pt>
                <c:pt idx="14">
                  <c:v>600.5649791842319</c:v>
                </c:pt>
                <c:pt idx="15">
                  <c:v>635.25254961938367</c:v>
                </c:pt>
                <c:pt idx="16">
                  <c:v>666.23124488202222</c:v>
                </c:pt>
                <c:pt idx="17">
                  <c:v>693.34711965846554</c:v>
                </c:pt>
                <c:pt idx="18">
                  <c:v>716.46785260347963</c:v>
                </c:pt>
                <c:pt idx="19">
                  <c:v>735.48214217699558</c:v>
                </c:pt>
                <c:pt idx="20">
                  <c:v>750.29937518921872</c:v>
                </c:pt>
                <c:pt idx="21">
                  <c:v>760.84945710264469</c:v>
                </c:pt>
                <c:pt idx="22">
                  <c:v>767.08273419822979</c:v>
                </c:pt>
                <c:pt idx="23">
                  <c:v>768.96996367751001</c:v>
                </c:pt>
                <c:pt idx="24">
                  <c:v>766.50230510413621</c:v>
                </c:pt>
                <c:pt idx="25">
                  <c:v>759.69131907700387</c:v>
                </c:pt>
                <c:pt idx="26">
                  <c:v>748.56896908148053</c:v>
                </c:pt>
                <c:pt idx="27">
                  <c:v>733.18763183880071</c:v>
                </c:pt>
                <c:pt idx="28">
                  <c:v>713.6201317424908</c:v>
                </c:pt>
                <c:pt idx="29">
                  <c:v>689.95982794482427</c:v>
                </c:pt>
                <c:pt idx="30">
                  <c:v>662.32080087833754</c:v>
                </c:pt>
                <c:pt idx="31">
                  <c:v>630.8382125213177</c:v>
                </c:pt>
                <c:pt idx="32">
                  <c:v>595.66895850965636</c:v>
                </c:pt>
                <c:pt idx="33">
                  <c:v>556.99280286140515</c:v>
                </c:pt>
                <c:pt idx="34">
                  <c:v>515.01431140667682</c:v>
                </c:pt>
                <c:pt idx="35">
                  <c:v>469.96612489861332</c:v>
                </c:pt>
                <c:pt idx="36">
                  <c:v>422.11453406233647</c:v>
                </c:pt>
                <c:pt idx="37">
                  <c:v>371.76914728840268</c:v>
                </c:pt>
                <c:pt idx="38">
                  <c:v>319.30016453058977</c:v>
                </c:pt>
                <c:pt idx="39">
                  <c:v>265.17059625599256</c:v>
                </c:pt>
                <c:pt idx="40">
                  <c:v>209.99994491008323</c:v>
                </c:pt>
                <c:pt idx="41">
                  <c:v>154.70002553254594</c:v>
                </c:pt>
                <c:pt idx="42">
                  <c:v>100.79450472481696</c:v>
                </c:pt>
                <c:pt idx="43">
                  <c:v>51.266922950819279</c:v>
                </c:pt>
                <c:pt idx="44">
                  <c:v>13.045998793567389</c:v>
                </c:pt>
                <c:pt idx="45">
                  <c:v>1.9186470061006978E-2</c:v>
                </c:pt>
                <c:pt idx="46">
                  <c:v>0</c:v>
                </c:pt>
              </c:numCache>
            </c:numRef>
          </c:yVal>
          <c:smooth val="1"/>
          <c:extLst>
            <c:ext xmlns:c16="http://schemas.microsoft.com/office/drawing/2014/chart" uri="{C3380CC4-5D6E-409C-BE32-E72D297353CC}">
              <c16:uniqueId val="{00000004-71F3-44D8-8D2F-0AD6D1213C14}"/>
            </c:ext>
          </c:extLst>
        </c:ser>
        <c:ser>
          <c:idx val="5"/>
          <c:order val="5"/>
          <c:tx>
            <c:strRef>
              <c:f>'Solar Calendar'!$AT$2</c:f>
              <c:strCache>
                <c:ptCount val="1"/>
                <c:pt idx="0">
                  <c:v>March 22nd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'Solar Calendar'!$AT$6:$AT$56</c:f>
              <c:numCache>
                <c:formatCode>h:mm\ AM/PM</c:formatCode>
                <c:ptCount val="51"/>
                <c:pt idx="0">
                  <c:v>0.29930555555555555</c:v>
                </c:pt>
                <c:pt idx="1">
                  <c:v>0.30972222222222223</c:v>
                </c:pt>
                <c:pt idx="2">
                  <c:v>0.32013888888888897</c:v>
                </c:pt>
                <c:pt idx="3">
                  <c:v>0.33055555555555599</c:v>
                </c:pt>
                <c:pt idx="4">
                  <c:v>0.34097222222222201</c:v>
                </c:pt>
                <c:pt idx="5">
                  <c:v>0.35138888888888897</c:v>
                </c:pt>
                <c:pt idx="6">
                  <c:v>0.36180555555555599</c:v>
                </c:pt>
                <c:pt idx="7">
                  <c:v>0.37222222222222201</c:v>
                </c:pt>
                <c:pt idx="8">
                  <c:v>0.38263888888888897</c:v>
                </c:pt>
                <c:pt idx="9">
                  <c:v>0.39305555555555599</c:v>
                </c:pt>
                <c:pt idx="10">
                  <c:v>0.40347222222222301</c:v>
                </c:pt>
                <c:pt idx="11">
                  <c:v>0.41388888888889003</c:v>
                </c:pt>
                <c:pt idx="12">
                  <c:v>0.42430555555555599</c:v>
                </c:pt>
                <c:pt idx="13">
                  <c:v>0.43472222222222301</c:v>
                </c:pt>
                <c:pt idx="14">
                  <c:v>0.44513888888889003</c:v>
                </c:pt>
                <c:pt idx="15">
                  <c:v>0.45555555555555599</c:v>
                </c:pt>
                <c:pt idx="16">
                  <c:v>0.46597222222222301</c:v>
                </c:pt>
                <c:pt idx="17">
                  <c:v>0.47638888888889003</c:v>
                </c:pt>
                <c:pt idx="18">
                  <c:v>0.48680555555555599</c:v>
                </c:pt>
                <c:pt idx="19">
                  <c:v>0.49722222222222301</c:v>
                </c:pt>
                <c:pt idx="20">
                  <c:v>0.50763888888888997</c:v>
                </c:pt>
                <c:pt idx="21">
                  <c:v>0.51805555555555505</c:v>
                </c:pt>
                <c:pt idx="22">
                  <c:v>0.52847222222222301</c:v>
                </c:pt>
                <c:pt idx="23">
                  <c:v>0.53888888888888997</c:v>
                </c:pt>
                <c:pt idx="24">
                  <c:v>0.54930555555555505</c:v>
                </c:pt>
                <c:pt idx="25">
                  <c:v>0.55972222222222301</c:v>
                </c:pt>
                <c:pt idx="26">
                  <c:v>0.57013888888888997</c:v>
                </c:pt>
                <c:pt idx="27">
                  <c:v>0.58055555555555505</c:v>
                </c:pt>
                <c:pt idx="28">
                  <c:v>0.59097222222222301</c:v>
                </c:pt>
                <c:pt idx="29">
                  <c:v>0.60138888888888997</c:v>
                </c:pt>
                <c:pt idx="30">
                  <c:v>0.61180555555555705</c:v>
                </c:pt>
                <c:pt idx="31">
                  <c:v>0.62222222222222301</c:v>
                </c:pt>
                <c:pt idx="32">
                  <c:v>0.63263888888888997</c:v>
                </c:pt>
                <c:pt idx="33">
                  <c:v>0.64305555555555705</c:v>
                </c:pt>
                <c:pt idx="34">
                  <c:v>0.65347222222222301</c:v>
                </c:pt>
                <c:pt idx="35">
                  <c:v>0.66388888888888997</c:v>
                </c:pt>
                <c:pt idx="36">
                  <c:v>0.67430555555555705</c:v>
                </c:pt>
                <c:pt idx="37">
                  <c:v>0.68472222222222301</c:v>
                </c:pt>
                <c:pt idx="38">
                  <c:v>0.69513888888888997</c:v>
                </c:pt>
                <c:pt idx="39">
                  <c:v>0.70555555555555705</c:v>
                </c:pt>
                <c:pt idx="40">
                  <c:v>0.71597222222222301</c:v>
                </c:pt>
                <c:pt idx="41">
                  <c:v>0.72638888888888997</c:v>
                </c:pt>
                <c:pt idx="42">
                  <c:v>0.73680555555555705</c:v>
                </c:pt>
                <c:pt idx="43">
                  <c:v>0.74722222222222301</c:v>
                </c:pt>
                <c:pt idx="44">
                  <c:v>0.75763888888888997</c:v>
                </c:pt>
                <c:pt idx="45">
                  <c:v>0.76805555555555705</c:v>
                </c:pt>
                <c:pt idx="46">
                  <c:v>0.77847222222222401</c:v>
                </c:pt>
                <c:pt idx="47">
                  <c:v>0.78888888888888997</c:v>
                </c:pt>
                <c:pt idx="48">
                  <c:v>0.79930555555555705</c:v>
                </c:pt>
                <c:pt idx="49">
                  <c:v>0.80972222222222401</c:v>
                </c:pt>
                <c:pt idx="50">
                  <c:v>0.81180555555555556</c:v>
                </c:pt>
              </c:numCache>
            </c:numRef>
          </c:xVal>
          <c:yVal>
            <c:numRef>
              <c:f>'Solar Calendar'!$AZ$6:$AZ$56</c:f>
              <c:numCache>
                <c:formatCode>0.00</c:formatCode>
                <c:ptCount val="51"/>
                <c:pt idx="0">
                  <c:v>0</c:v>
                </c:pt>
                <c:pt idx="1">
                  <c:v>5.8523277197374546E-3</c:v>
                </c:pt>
                <c:pt idx="2">
                  <c:v>8.4740115741350479</c:v>
                </c:pt>
                <c:pt idx="3">
                  <c:v>39.475098903193405</c:v>
                </c:pt>
                <c:pt idx="4">
                  <c:v>84.026254848397329</c:v>
                </c:pt>
                <c:pt idx="5">
                  <c:v>135.17600369709518</c:v>
                </c:pt>
                <c:pt idx="6">
                  <c:v>189.4114398244387</c:v>
                </c:pt>
                <c:pt idx="7">
                  <c:v>244.80459755505612</c:v>
                </c:pt>
                <c:pt idx="8">
                  <c:v>300.17044862439076</c:v>
                </c:pt>
                <c:pt idx="9">
                  <c:v>354.70316827328401</c:v>
                </c:pt>
                <c:pt idx="10">
                  <c:v>407.80770361809522</c:v>
                </c:pt>
                <c:pt idx="11">
                  <c:v>459.01583504097778</c:v>
                </c:pt>
                <c:pt idx="12">
                  <c:v>507.94164049697878</c:v>
                </c:pt>
                <c:pt idx="13">
                  <c:v>554.25663826747916</c:v>
                </c:pt>
                <c:pt idx="14">
                  <c:v>597.67535135963192</c:v>
                </c:pt>
                <c:pt idx="15">
                  <c:v>637.94667001897108</c:v>
                </c:pt>
                <c:pt idx="16">
                  <c:v>674.84857458976842</c:v>
                </c:pt>
                <c:pt idx="17">
                  <c:v>708.18487163112547</c:v>
                </c:pt>
                <c:pt idx="18">
                  <c:v>737.783167858051</c:v>
                </c:pt>
                <c:pt idx="19">
                  <c:v>763.49361935919535</c:v>
                </c:pt>
                <c:pt idx="20">
                  <c:v>785.18817151729218</c:v>
                </c:pt>
                <c:pt idx="21">
                  <c:v>802.76010989448605</c:v>
                </c:pt>
                <c:pt idx="22">
                  <c:v>816.12380615252107</c:v>
                </c:pt>
                <c:pt idx="23">
                  <c:v>825.21458319005546</c:v>
                </c:pt>
                <c:pt idx="24">
                  <c:v>829.98864978853385</c:v>
                </c:pt>
                <c:pt idx="25">
                  <c:v>830.42307277930047</c:v>
                </c:pt>
                <c:pt idx="26">
                  <c:v>826.51576746597277</c:v>
                </c:pt>
                <c:pt idx="27">
                  <c:v>818.28549691918829</c:v>
                </c:pt>
                <c:pt idx="28">
                  <c:v>805.7718793138099</c:v>
                </c:pt>
                <c:pt idx="29">
                  <c:v>789.03541091569775</c:v>
                </c:pt>
                <c:pt idx="30">
                  <c:v>768.15752183532857</c:v>
                </c:pt>
                <c:pt idx="31">
                  <c:v>743.24069367363143</c:v>
                </c:pt>
                <c:pt idx="32">
                  <c:v>714.40868468570852</c:v>
                </c:pt>
                <c:pt idx="33">
                  <c:v>681.8069321612877</c:v>
                </c:pt>
                <c:pt idx="34">
                  <c:v>645.60323842430682</c:v>
                </c:pt>
                <c:pt idx="35">
                  <c:v>605.98890485276786</c:v>
                </c:pt>
                <c:pt idx="36">
                  <c:v>563.18057300161797</c:v>
                </c:pt>
                <c:pt idx="37">
                  <c:v>517.42319157809288</c:v>
                </c:pt>
                <c:pt idx="38">
                  <c:v>468.9948066920856</c:v>
                </c:pt>
                <c:pt idx="39">
                  <c:v>418.21437787985064</c:v>
                </c:pt>
                <c:pt idx="40">
                  <c:v>365.4547773129226</c:v>
                </c:pt>
                <c:pt idx="41">
                  <c:v>311.1650235822234</c:v>
                </c:pt>
                <c:pt idx="42">
                  <c:v>255.90976900165074</c:v>
                </c:pt>
                <c:pt idx="43">
                  <c:v>200.44290419613671</c:v>
                </c:pt>
                <c:pt idx="44">
                  <c:v>145.85327265027408</c:v>
                </c:pt>
                <c:pt idx="45">
                  <c:v>93.874582455352879</c:v>
                </c:pt>
                <c:pt idx="46">
                  <c:v>47.594688122888705</c:v>
                </c:pt>
                <c:pt idx="47">
                  <c:v>13.079758112554437</c:v>
                </c:pt>
                <c:pt idx="48">
                  <c:v>0.14622487074453872</c:v>
                </c:pt>
                <c:pt idx="49">
                  <c:v>0</c:v>
                </c:pt>
                <c:pt idx="50">
                  <c:v>0</c:v>
                </c:pt>
              </c:numCache>
            </c:numRef>
          </c:yVal>
          <c:smooth val="1"/>
          <c:extLst>
            <c:ext xmlns:c16="http://schemas.microsoft.com/office/drawing/2014/chart" uri="{C3380CC4-5D6E-409C-BE32-E72D297353CC}">
              <c16:uniqueId val="{00000005-71F3-44D8-8D2F-0AD6D1213C14}"/>
            </c:ext>
          </c:extLst>
        </c:ser>
        <c:ser>
          <c:idx val="6"/>
          <c:order val="6"/>
          <c:tx>
            <c:strRef>
              <c:f>'Solar Calendar'!$BB$2</c:f>
              <c:strCache>
                <c:ptCount val="1"/>
                <c:pt idx="0">
                  <c:v>April 8th</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'Solar Calendar'!$BB$6:$BB$60</c:f>
              <c:numCache>
                <c:formatCode>h:mm\ AM/PM</c:formatCode>
                <c:ptCount val="55"/>
                <c:pt idx="0">
                  <c:v>0.27499999999999997</c:v>
                </c:pt>
                <c:pt idx="1">
                  <c:v>0.28541666666666665</c:v>
                </c:pt>
                <c:pt idx="2">
                  <c:v>0.295833333333333</c:v>
                </c:pt>
                <c:pt idx="3">
                  <c:v>0.30625000000000002</c:v>
                </c:pt>
                <c:pt idx="4">
                  <c:v>0.31666666666666698</c:v>
                </c:pt>
                <c:pt idx="5">
                  <c:v>0.327083333333333</c:v>
                </c:pt>
                <c:pt idx="6">
                  <c:v>0.33750000000000002</c:v>
                </c:pt>
                <c:pt idx="7">
                  <c:v>0.34791666666666698</c:v>
                </c:pt>
                <c:pt idx="8">
                  <c:v>0.358333333333333</c:v>
                </c:pt>
                <c:pt idx="9">
                  <c:v>0.36875000000000002</c:v>
                </c:pt>
                <c:pt idx="10">
                  <c:v>0.37916666666666698</c:v>
                </c:pt>
                <c:pt idx="11">
                  <c:v>0.389583333333334</c:v>
                </c:pt>
                <c:pt idx="12">
                  <c:v>0.4</c:v>
                </c:pt>
                <c:pt idx="13">
                  <c:v>0.41041666666666698</c:v>
                </c:pt>
                <c:pt idx="14">
                  <c:v>0.420833333333334</c:v>
                </c:pt>
                <c:pt idx="15">
                  <c:v>0.43125000000000002</c:v>
                </c:pt>
                <c:pt idx="16">
                  <c:v>0.44166666666666698</c:v>
                </c:pt>
                <c:pt idx="17">
                  <c:v>0.452083333333334</c:v>
                </c:pt>
                <c:pt idx="18">
                  <c:v>0.46250000000000002</c:v>
                </c:pt>
                <c:pt idx="19">
                  <c:v>0.47291666666666698</c:v>
                </c:pt>
                <c:pt idx="20">
                  <c:v>0.483333333333334</c:v>
                </c:pt>
                <c:pt idx="21">
                  <c:v>0.49375000000000002</c:v>
                </c:pt>
                <c:pt idx="22">
                  <c:v>0.50416666666666698</c:v>
                </c:pt>
                <c:pt idx="23">
                  <c:v>0.51458333333333395</c:v>
                </c:pt>
                <c:pt idx="24">
                  <c:v>0.52500000000000002</c:v>
                </c:pt>
                <c:pt idx="25">
                  <c:v>0.53541666666666698</c:v>
                </c:pt>
                <c:pt idx="26">
                  <c:v>0.54583333333333395</c:v>
                </c:pt>
                <c:pt idx="27">
                  <c:v>0.55625000000000002</c:v>
                </c:pt>
                <c:pt idx="28">
                  <c:v>0.56666666666666698</c:v>
                </c:pt>
                <c:pt idx="29">
                  <c:v>0.57708333333333395</c:v>
                </c:pt>
                <c:pt idx="30">
                  <c:v>0.58750000000000102</c:v>
                </c:pt>
                <c:pt idx="31">
                  <c:v>0.59791666666666698</c:v>
                </c:pt>
                <c:pt idx="32">
                  <c:v>0.60833333333333395</c:v>
                </c:pt>
                <c:pt idx="33">
                  <c:v>0.61875000000000102</c:v>
                </c:pt>
                <c:pt idx="34">
                  <c:v>0.62916666666666698</c:v>
                </c:pt>
                <c:pt idx="35">
                  <c:v>0.63958333333333395</c:v>
                </c:pt>
                <c:pt idx="36">
                  <c:v>0.65000000000000102</c:v>
                </c:pt>
                <c:pt idx="37">
                  <c:v>0.66041666666666698</c:v>
                </c:pt>
                <c:pt idx="38">
                  <c:v>0.67083333333333395</c:v>
                </c:pt>
                <c:pt idx="39">
                  <c:v>0.68125000000000102</c:v>
                </c:pt>
                <c:pt idx="40">
                  <c:v>0.69166666666666698</c:v>
                </c:pt>
                <c:pt idx="41">
                  <c:v>0.70208333333333395</c:v>
                </c:pt>
                <c:pt idx="42">
                  <c:v>0.71250000000000102</c:v>
                </c:pt>
                <c:pt idx="43">
                  <c:v>0.72291666666666698</c:v>
                </c:pt>
                <c:pt idx="44">
                  <c:v>0.73333333333333395</c:v>
                </c:pt>
                <c:pt idx="45">
                  <c:v>0.74375000000000102</c:v>
                </c:pt>
                <c:pt idx="46">
                  <c:v>0.75416666666666798</c:v>
                </c:pt>
                <c:pt idx="47">
                  <c:v>0.76458333333333395</c:v>
                </c:pt>
                <c:pt idx="48">
                  <c:v>0.77500000000000102</c:v>
                </c:pt>
                <c:pt idx="49">
                  <c:v>0.78541666666666798</c:v>
                </c:pt>
                <c:pt idx="50">
                  <c:v>0.79583333333333395</c:v>
                </c:pt>
                <c:pt idx="51">
                  <c:v>0.80625000000000102</c:v>
                </c:pt>
                <c:pt idx="52">
                  <c:v>0.81666666666666798</c:v>
                </c:pt>
                <c:pt idx="53">
                  <c:v>0.82708333333333395</c:v>
                </c:pt>
                <c:pt idx="54">
                  <c:v>0.82916666666666661</c:v>
                </c:pt>
              </c:numCache>
            </c:numRef>
          </c:xVal>
          <c:yVal>
            <c:numRef>
              <c:f>'Solar Calendar'!$BH$6:$BH$60</c:f>
              <c:numCache>
                <c:formatCode>0.00</c:formatCode>
                <c:ptCount val="55"/>
                <c:pt idx="0">
                  <c:v>0</c:v>
                </c:pt>
                <c:pt idx="1">
                  <c:v>0</c:v>
                </c:pt>
                <c:pt idx="2">
                  <c:v>1.6368216416824113</c:v>
                </c:pt>
                <c:pt idx="3">
                  <c:v>18.792669606052069</c:v>
                </c:pt>
                <c:pt idx="4">
                  <c:v>51.332188074288382</c:v>
                </c:pt>
                <c:pt idx="5">
                  <c:v>93.407632215200906</c:v>
                </c:pt>
                <c:pt idx="6">
                  <c:v>141.0605092494956</c:v>
                </c:pt>
                <c:pt idx="7">
                  <c:v>191.86134575039569</c:v>
                </c:pt>
                <c:pt idx="8">
                  <c:v>244.24849208375247</c:v>
                </c:pt>
                <c:pt idx="9">
                  <c:v>297.14896665236864</c:v>
                </c:pt>
                <c:pt idx="10">
                  <c:v>349.7768358336815</c:v>
                </c:pt>
                <c:pt idx="11">
                  <c:v>401.52376393653122</c:v>
                </c:pt>
                <c:pt idx="12">
                  <c:v>451.89733500586613</c:v>
                </c:pt>
                <c:pt idx="13">
                  <c:v>500.48497690420572</c:v>
                </c:pt>
                <c:pt idx="14">
                  <c:v>546.93216010518893</c:v>
                </c:pt>
                <c:pt idx="15">
                  <c:v>590.92886348611</c:v>
                </c:pt>
                <c:pt idx="16">
                  <c:v>632.20099399654168</c:v>
                </c:pt>
                <c:pt idx="17">
                  <c:v>670.50486409425082</c:v>
                </c:pt>
                <c:pt idx="18">
                  <c:v>705.62360423065979</c:v>
                </c:pt>
                <c:pt idx="19">
                  <c:v>737.36482478381538</c:v>
                </c:pt>
                <c:pt idx="20">
                  <c:v>765.5590969910595</c:v>
                </c:pt>
                <c:pt idx="21">
                  <c:v>790.05897586632204</c:v>
                </c:pt>
                <c:pt idx="22">
                  <c:v>810.73838293621691</c:v>
                </c:pt>
                <c:pt idx="23">
                  <c:v>827.49222682156767</c:v>
                </c:pt>
                <c:pt idx="24">
                  <c:v>840.23617889050183</c:v>
                </c:pt>
                <c:pt idx="25">
                  <c:v>848.90654743805055</c:v>
                </c:pt>
                <c:pt idx="26">
                  <c:v>853.46021194638047</c:v>
                </c:pt>
                <c:pt idx="27">
                  <c:v>853.87459195847225</c:v>
                </c:pt>
                <c:pt idx="28">
                  <c:v>850.14763489631264</c:v>
                </c:pt>
                <c:pt idx="29">
                  <c:v>842.29781509057989</c:v>
                </c:pt>
                <c:pt idx="30">
                  <c:v>830.36414333437858</c:v>
                </c:pt>
                <c:pt idx="31">
                  <c:v>814.40619324102181</c:v>
                </c:pt>
                <c:pt idx="32">
                  <c:v>794.5041583733389</c:v>
                </c:pt>
                <c:pt idx="33">
                  <c:v>770.75896344663056</c:v>
                </c:pt>
                <c:pt idx="34">
                  <c:v>743.29246511972883</c:v>
                </c:pt>
                <c:pt idx="35">
                  <c:v>712.24779476559775</c:v>
                </c:pt>
                <c:pt idx="36">
                  <c:v>677.78991990174825</c:v>
                </c:pt>
                <c:pt idx="37">
                  <c:v>640.10653705236541</c:v>
                </c:pt>
                <c:pt idx="38">
                  <c:v>599.40946394383309</c:v>
                </c:pt>
                <c:pt idx="39">
                  <c:v>555.93678535986294</c:v>
                </c:pt>
                <c:pt idx="40">
                  <c:v>509.95614604353261</c:v>
                </c:pt>
                <c:pt idx="41">
                  <c:v>461.76981397939568</c:v>
                </c:pt>
                <c:pt idx="42">
                  <c:v>411.72252890894106</c:v>
                </c:pt>
                <c:pt idx="43">
                  <c:v>360.21383904843452</c:v>
                </c:pt>
                <c:pt idx="44">
                  <c:v>307.7178807140204</c:v>
                </c:pt>
                <c:pt idx="45">
                  <c:v>254.81591793968849</c:v>
                </c:pt>
                <c:pt idx="46">
                  <c:v>202.25158905632446</c:v>
                </c:pt>
                <c:pt idx="47">
                  <c:v>151.02819313317246</c:v>
                </c:pt>
                <c:pt idx="48">
                  <c:v>102.58665095965632</c:v>
                </c:pt>
                <c:pt idx="49">
                  <c:v>59.13987642942962</c:v>
                </c:pt>
                <c:pt idx="50">
                  <c:v>24.2758970896801</c:v>
                </c:pt>
                <c:pt idx="51">
                  <c:v>3.5663731136937789</c:v>
                </c:pt>
                <c:pt idx="52">
                  <c:v>0</c:v>
                </c:pt>
                <c:pt idx="53">
                  <c:v>0</c:v>
                </c:pt>
                <c:pt idx="54">
                  <c:v>0</c:v>
                </c:pt>
              </c:numCache>
            </c:numRef>
          </c:yVal>
          <c:smooth val="1"/>
          <c:extLst>
            <c:ext xmlns:c16="http://schemas.microsoft.com/office/drawing/2014/chart" uri="{C3380CC4-5D6E-409C-BE32-E72D297353CC}">
              <c16:uniqueId val="{00000006-71F3-44D8-8D2F-0AD6D1213C14}"/>
            </c:ext>
          </c:extLst>
        </c:ser>
        <c:ser>
          <c:idx val="7"/>
          <c:order val="7"/>
          <c:tx>
            <c:strRef>
              <c:f>'Solar Calendar'!$BJ$2</c:f>
              <c:strCache>
                <c:ptCount val="1"/>
                <c:pt idx="0">
                  <c:v>April 22nd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'Solar Calendar'!$BJ$6:$BJ$63</c:f>
              <c:numCache>
                <c:formatCode>h:mm\ AM/PM</c:formatCode>
                <c:ptCount val="58"/>
                <c:pt idx="0">
                  <c:v>0.25625000000000003</c:v>
                </c:pt>
                <c:pt idx="1">
                  <c:v>0.26666666666666666</c:v>
                </c:pt>
                <c:pt idx="2">
                  <c:v>0.27708333333333302</c:v>
                </c:pt>
                <c:pt idx="3">
                  <c:v>0.28749999999999998</c:v>
                </c:pt>
                <c:pt idx="4">
                  <c:v>0.297916666666667</c:v>
                </c:pt>
                <c:pt idx="5">
                  <c:v>0.30833333333333302</c:v>
                </c:pt>
                <c:pt idx="6">
                  <c:v>0.31874999999999998</c:v>
                </c:pt>
                <c:pt idx="7">
                  <c:v>0.329166666666666</c:v>
                </c:pt>
                <c:pt idx="8">
                  <c:v>0.33958333333333302</c:v>
                </c:pt>
                <c:pt idx="9">
                  <c:v>0.35</c:v>
                </c:pt>
                <c:pt idx="10">
                  <c:v>0.360416666666666</c:v>
                </c:pt>
                <c:pt idx="11">
                  <c:v>0.37083333333333302</c:v>
                </c:pt>
                <c:pt idx="12">
                  <c:v>0.38124999999999998</c:v>
                </c:pt>
                <c:pt idx="13">
                  <c:v>0.391666666666666</c:v>
                </c:pt>
                <c:pt idx="14">
                  <c:v>0.40208333333333302</c:v>
                </c:pt>
                <c:pt idx="15">
                  <c:v>0.41249999999999898</c:v>
                </c:pt>
                <c:pt idx="16">
                  <c:v>0.422916666666666</c:v>
                </c:pt>
                <c:pt idx="17">
                  <c:v>0.43333333333333302</c:v>
                </c:pt>
                <c:pt idx="18">
                  <c:v>0.44374999999999898</c:v>
                </c:pt>
                <c:pt idx="19">
                  <c:v>0.454166666666666</c:v>
                </c:pt>
                <c:pt idx="20">
                  <c:v>0.46458333333333302</c:v>
                </c:pt>
                <c:pt idx="21">
                  <c:v>0.47499999999999898</c:v>
                </c:pt>
                <c:pt idx="22">
                  <c:v>0.485416666666666</c:v>
                </c:pt>
                <c:pt idx="23">
                  <c:v>0.49583333333333202</c:v>
                </c:pt>
                <c:pt idx="24">
                  <c:v>0.50624999999999898</c:v>
                </c:pt>
                <c:pt idx="25">
                  <c:v>0.51666666666666605</c:v>
                </c:pt>
                <c:pt idx="26">
                  <c:v>0.52708333333333202</c:v>
                </c:pt>
                <c:pt idx="27">
                  <c:v>0.53749999999999898</c:v>
                </c:pt>
                <c:pt idx="28">
                  <c:v>0.54791666666666605</c:v>
                </c:pt>
                <c:pt idx="29">
                  <c:v>0.55833333333333202</c:v>
                </c:pt>
                <c:pt idx="30">
                  <c:v>0.56874999999999898</c:v>
                </c:pt>
                <c:pt idx="31">
                  <c:v>0.57916666666666605</c:v>
                </c:pt>
                <c:pt idx="32">
                  <c:v>0.58958333333333202</c:v>
                </c:pt>
                <c:pt idx="33">
                  <c:v>0.59999999999999898</c:v>
                </c:pt>
                <c:pt idx="34">
                  <c:v>0.61041666666666505</c:v>
                </c:pt>
                <c:pt idx="35">
                  <c:v>0.62083333333333202</c:v>
                </c:pt>
                <c:pt idx="36">
                  <c:v>0.63124999999999898</c:v>
                </c:pt>
                <c:pt idx="37">
                  <c:v>0.64166666666666505</c:v>
                </c:pt>
                <c:pt idx="38">
                  <c:v>0.65208333333333202</c:v>
                </c:pt>
                <c:pt idx="39">
                  <c:v>0.66249999999999898</c:v>
                </c:pt>
                <c:pt idx="40">
                  <c:v>0.67291666666666505</c:v>
                </c:pt>
                <c:pt idx="41">
                  <c:v>0.68333333333333202</c:v>
                </c:pt>
                <c:pt idx="42">
                  <c:v>0.69374999999999798</c:v>
                </c:pt>
                <c:pt idx="43">
                  <c:v>0.70416666666666505</c:v>
                </c:pt>
                <c:pt idx="44">
                  <c:v>0.71458333333333202</c:v>
                </c:pt>
                <c:pt idx="45">
                  <c:v>0.72499999999999798</c:v>
                </c:pt>
                <c:pt idx="46">
                  <c:v>0.73541666666666505</c:v>
                </c:pt>
                <c:pt idx="47">
                  <c:v>0.74583333333333202</c:v>
                </c:pt>
                <c:pt idx="48">
                  <c:v>0.75624999999999798</c:v>
                </c:pt>
                <c:pt idx="49">
                  <c:v>0.76666666666666505</c:v>
                </c:pt>
                <c:pt idx="50">
                  <c:v>0.77708333333333102</c:v>
                </c:pt>
                <c:pt idx="51">
                  <c:v>0.78749999999999798</c:v>
                </c:pt>
                <c:pt idx="52">
                  <c:v>0.79791666666666505</c:v>
                </c:pt>
                <c:pt idx="53">
                  <c:v>0.80833333333333102</c:v>
                </c:pt>
                <c:pt idx="54">
                  <c:v>0.81874999999999798</c:v>
                </c:pt>
                <c:pt idx="55">
                  <c:v>0.82916666666666505</c:v>
                </c:pt>
                <c:pt idx="56">
                  <c:v>0.83958333333333102</c:v>
                </c:pt>
                <c:pt idx="57">
                  <c:v>0.84375</c:v>
                </c:pt>
              </c:numCache>
            </c:numRef>
          </c:xVal>
          <c:yVal>
            <c:numRef>
              <c:f>'Solar Calendar'!$BP$6:$BP$63</c:f>
              <c:numCache>
                <c:formatCode>0.00</c:formatCode>
                <c:ptCount val="58"/>
                <c:pt idx="0">
                  <c:v>0</c:v>
                </c:pt>
                <c:pt idx="1">
                  <c:v>0</c:v>
                </c:pt>
                <c:pt idx="2">
                  <c:v>0</c:v>
                </c:pt>
                <c:pt idx="3">
                  <c:v>5.8678734309715086</c:v>
                </c:pt>
                <c:pt idx="4">
                  <c:v>30.079335375414605</c:v>
                </c:pt>
                <c:pt idx="5">
                  <c:v>65.970932577904577</c:v>
                </c:pt>
                <c:pt idx="6">
                  <c:v>109.25059239038009</c:v>
                </c:pt>
                <c:pt idx="7">
                  <c:v>157.10726561762854</c:v>
                </c:pt>
                <c:pt idx="8">
                  <c:v>207.69792764427004</c:v>
                </c:pt>
                <c:pt idx="9">
                  <c:v>259.75336075319939</c:v>
                </c:pt>
                <c:pt idx="10">
                  <c:v>312.34926683310817</c:v>
                </c:pt>
                <c:pt idx="11">
                  <c:v>364.77670075308953</c:v>
                </c:pt>
                <c:pt idx="12">
                  <c:v>416.4672314855257</c:v>
                </c:pt>
                <c:pt idx="13">
                  <c:v>466.94842557800229</c:v>
                </c:pt>
                <c:pt idx="14">
                  <c:v>515.81659313272655</c:v>
                </c:pt>
                <c:pt idx="15">
                  <c:v>562.71967673254471</c:v>
                </c:pt>
                <c:pt idx="16">
                  <c:v>607.34628556058999</c:v>
                </c:pt>
                <c:pt idx="17">
                  <c:v>649.41855769861934</c:v>
                </c:pt>
                <c:pt idx="18">
                  <c:v>688.68746584486337</c:v>
                </c:pt>
                <c:pt idx="19">
                  <c:v>724.92971475442039</c:v>
                </c:pt>
                <c:pt idx="20">
                  <c:v>757.94569254789531</c:v>
                </c:pt>
                <c:pt idx="21">
                  <c:v>787.55812795630402</c:v>
                </c:pt>
                <c:pt idx="22">
                  <c:v>813.61122349369327</c:v>
                </c:pt>
                <c:pt idx="23">
                  <c:v>835.97010956115287</c:v>
                </c:pt>
                <c:pt idx="24">
                  <c:v>854.52051332173289</c:v>
                </c:pt>
                <c:pt idx="25">
                  <c:v>869.16856871871414</c:v>
                </c:pt>
                <c:pt idx="26">
                  <c:v>879.8407162075581</c:v>
                </c:pt>
                <c:pt idx="27">
                  <c:v>886.48365632915647</c:v>
                </c:pt>
                <c:pt idx="28">
                  <c:v>889.0643325145071</c:v>
                </c:pt>
                <c:pt idx="29">
                  <c:v>887.56992701393676</c:v>
                </c:pt>
                <c:pt idx="30">
                  <c:v>882.0078606340013</c:v>
                </c:pt>
                <c:pt idx="31">
                  <c:v>872.40579280132488</c:v>
                </c:pt>
                <c:pt idx="32">
                  <c:v>858.81162395973377</c:v>
                </c:pt>
                <c:pt idx="33">
                  <c:v>841.29350799481506</c:v>
                </c:pt>
                <c:pt idx="34">
                  <c:v>819.93988884985561</c:v>
                </c:pt>
                <c:pt idx="35">
                  <c:v>794.85958345572021</c:v>
                </c:pt>
                <c:pt idx="36">
                  <c:v>766.18194349846476</c:v>
                </c:pt>
                <c:pt idx="37">
                  <c:v>734.05714277200639</c:v>
                </c:pt>
                <c:pt idx="38">
                  <c:v>698.65665699721558</c:v>
                </c:pt>
                <c:pt idx="39">
                  <c:v>660.17403229792296</c:v>
                </c:pt>
                <c:pt idx="40">
                  <c:v>618.82608224758292</c:v>
                </c:pt>
                <c:pt idx="41">
                  <c:v>574.85472015063567</c:v>
                </c:pt>
                <c:pt idx="42">
                  <c:v>528.52973750330534</c:v>
                </c:pt>
                <c:pt idx="43">
                  <c:v>480.15300642656371</c:v>
                </c:pt>
                <c:pt idx="44">
                  <c:v>430.06485764847145</c:v>
                </c:pt>
                <c:pt idx="45">
                  <c:v>378.65384715981708</c:v>
                </c:pt>
                <c:pt idx="46">
                  <c:v>326.37192546281767</c:v>
                </c:pt>
                <c:pt idx="47">
                  <c:v>273.75845533505941</c:v>
                </c:pt>
                <c:pt idx="48">
                  <c:v>221.47916344851504</c:v>
                </c:pt>
                <c:pt idx="49">
                  <c:v>170.39110672285548</c:v>
                </c:pt>
                <c:pt idx="50">
                  <c:v>121.65430136261006</c:v>
                </c:pt>
                <c:pt idx="51">
                  <c:v>76.928267387149901</c:v>
                </c:pt>
                <c:pt idx="52">
                  <c:v>38.716037592291158</c:v>
                </c:pt>
                <c:pt idx="53">
                  <c:v>10.878553278793344</c:v>
                </c:pt>
                <c:pt idx="54">
                  <c:v>0</c:v>
                </c:pt>
                <c:pt idx="55">
                  <c:v>0</c:v>
                </c:pt>
                <c:pt idx="56">
                  <c:v>0</c:v>
                </c:pt>
                <c:pt idx="57">
                  <c:v>0</c:v>
                </c:pt>
              </c:numCache>
            </c:numRef>
          </c:yVal>
          <c:smooth val="1"/>
          <c:extLst>
            <c:ext xmlns:c16="http://schemas.microsoft.com/office/drawing/2014/chart" uri="{C3380CC4-5D6E-409C-BE32-E72D297353CC}">
              <c16:uniqueId val="{00000007-71F3-44D8-8D2F-0AD6D1213C14}"/>
            </c:ext>
          </c:extLst>
        </c:ser>
        <c:ser>
          <c:idx val="8"/>
          <c:order val="8"/>
          <c:tx>
            <c:strRef>
              <c:f>'Solar Calendar'!$BR$2</c:f>
              <c:strCache>
                <c:ptCount val="1"/>
                <c:pt idx="0">
                  <c:v>May 8th</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'Solar Calendar'!$BR$6:$BR$66</c:f>
              <c:numCache>
                <c:formatCode>h:mm\ AM/PM</c:formatCode>
                <c:ptCount val="61"/>
                <c:pt idx="0">
                  <c:v>0.23750000000000002</c:v>
                </c:pt>
                <c:pt idx="1">
                  <c:v>0.24791666666666667</c:v>
                </c:pt>
                <c:pt idx="2">
                  <c:v>0.25833333333333303</c:v>
                </c:pt>
                <c:pt idx="3">
                  <c:v>0.26874999999999999</c:v>
                </c:pt>
                <c:pt idx="4">
                  <c:v>0.27916666666666701</c:v>
                </c:pt>
                <c:pt idx="5">
                  <c:v>0.28958333333333303</c:v>
                </c:pt>
                <c:pt idx="6">
                  <c:v>0.3</c:v>
                </c:pt>
                <c:pt idx="7">
                  <c:v>0.31041666666666701</c:v>
                </c:pt>
                <c:pt idx="8">
                  <c:v>0.32083333333333303</c:v>
                </c:pt>
                <c:pt idx="9">
                  <c:v>0.33124999999999999</c:v>
                </c:pt>
                <c:pt idx="10">
                  <c:v>0.34166666666666701</c:v>
                </c:pt>
                <c:pt idx="11">
                  <c:v>0.35208333333333303</c:v>
                </c:pt>
                <c:pt idx="12">
                  <c:v>0.36249999999999999</c:v>
                </c:pt>
                <c:pt idx="13">
                  <c:v>0.37291666666666701</c:v>
                </c:pt>
                <c:pt idx="14">
                  <c:v>0.38333333333333303</c:v>
                </c:pt>
                <c:pt idx="15">
                  <c:v>0.39374999999999999</c:v>
                </c:pt>
                <c:pt idx="16">
                  <c:v>0.40416666666666701</c:v>
                </c:pt>
                <c:pt idx="17">
                  <c:v>0.41458333333333303</c:v>
                </c:pt>
                <c:pt idx="18">
                  <c:v>0.42499999999999999</c:v>
                </c:pt>
                <c:pt idx="19">
                  <c:v>0.43541666666666601</c:v>
                </c:pt>
                <c:pt idx="20">
                  <c:v>0.44583333333333303</c:v>
                </c:pt>
                <c:pt idx="21">
                  <c:v>0.45624999999999999</c:v>
                </c:pt>
                <c:pt idx="22">
                  <c:v>0.46666666666666601</c:v>
                </c:pt>
                <c:pt idx="23">
                  <c:v>0.47708333333333303</c:v>
                </c:pt>
                <c:pt idx="24">
                  <c:v>0.48749999999999999</c:v>
                </c:pt>
                <c:pt idx="25">
                  <c:v>0.49791666666666601</c:v>
                </c:pt>
                <c:pt idx="26">
                  <c:v>0.50833333333333297</c:v>
                </c:pt>
                <c:pt idx="27">
                  <c:v>0.51875000000000004</c:v>
                </c:pt>
                <c:pt idx="28">
                  <c:v>0.52916666666666601</c:v>
                </c:pt>
                <c:pt idx="29">
                  <c:v>0.53958333333333297</c:v>
                </c:pt>
                <c:pt idx="30">
                  <c:v>0.55000000000000004</c:v>
                </c:pt>
                <c:pt idx="31">
                  <c:v>0.56041666666666601</c:v>
                </c:pt>
                <c:pt idx="32">
                  <c:v>0.57083333333333297</c:v>
                </c:pt>
                <c:pt idx="33">
                  <c:v>0.58125000000000004</c:v>
                </c:pt>
                <c:pt idx="34">
                  <c:v>0.59166666666666601</c:v>
                </c:pt>
                <c:pt idx="35">
                  <c:v>0.60208333333333297</c:v>
                </c:pt>
                <c:pt idx="36">
                  <c:v>0.61250000000000004</c:v>
                </c:pt>
                <c:pt idx="37">
                  <c:v>0.62291666666666601</c:v>
                </c:pt>
                <c:pt idx="38">
                  <c:v>0.63333333333333297</c:v>
                </c:pt>
                <c:pt idx="39">
                  <c:v>0.64375000000000004</c:v>
                </c:pt>
                <c:pt idx="40">
                  <c:v>0.65416666666666601</c:v>
                </c:pt>
                <c:pt idx="41">
                  <c:v>0.66458333333333297</c:v>
                </c:pt>
                <c:pt idx="42">
                  <c:v>0.67500000000000004</c:v>
                </c:pt>
                <c:pt idx="43">
                  <c:v>0.68541666666666601</c:v>
                </c:pt>
                <c:pt idx="44">
                  <c:v>0.69583333333333297</c:v>
                </c:pt>
                <c:pt idx="45">
                  <c:v>0.70625000000000004</c:v>
                </c:pt>
                <c:pt idx="46">
                  <c:v>0.71666666666666601</c:v>
                </c:pt>
                <c:pt idx="47">
                  <c:v>0.72708333333333297</c:v>
                </c:pt>
                <c:pt idx="48">
                  <c:v>0.73750000000000004</c:v>
                </c:pt>
                <c:pt idx="49">
                  <c:v>0.74791666666666601</c:v>
                </c:pt>
                <c:pt idx="50">
                  <c:v>0.75833333333333297</c:v>
                </c:pt>
                <c:pt idx="51">
                  <c:v>0.76875000000000004</c:v>
                </c:pt>
                <c:pt idx="52">
                  <c:v>0.77916666666666601</c:v>
                </c:pt>
                <c:pt idx="53">
                  <c:v>0.78958333333333297</c:v>
                </c:pt>
                <c:pt idx="54">
                  <c:v>0.8</c:v>
                </c:pt>
                <c:pt idx="55">
                  <c:v>0.81041666666666601</c:v>
                </c:pt>
                <c:pt idx="56">
                  <c:v>0.82083333333333297</c:v>
                </c:pt>
                <c:pt idx="57">
                  <c:v>0.83124999999999905</c:v>
                </c:pt>
                <c:pt idx="58">
                  <c:v>0.84166666666666601</c:v>
                </c:pt>
                <c:pt idx="59">
                  <c:v>0.85208333333333297</c:v>
                </c:pt>
                <c:pt idx="60">
                  <c:v>0.85972222222222217</c:v>
                </c:pt>
              </c:numCache>
            </c:numRef>
          </c:xVal>
          <c:yVal>
            <c:numRef>
              <c:f>'Solar Calendar'!$BX$6:$BX$66</c:f>
              <c:numCache>
                <c:formatCode>0.00</c:formatCode>
                <c:ptCount val="61"/>
                <c:pt idx="0">
                  <c:v>0</c:v>
                </c:pt>
                <c:pt idx="1">
                  <c:v>0</c:v>
                </c:pt>
                <c:pt idx="2">
                  <c:v>0</c:v>
                </c:pt>
                <c:pt idx="3">
                  <c:v>0</c:v>
                </c:pt>
                <c:pt idx="4">
                  <c:v>9.9877517207788138</c:v>
                </c:pt>
                <c:pt idx="5">
                  <c:v>36.523699194860761</c:v>
                </c:pt>
                <c:pt idx="6">
                  <c:v>71.830744498569445</c:v>
                </c:pt>
                <c:pt idx="7">
                  <c:v>113.08644288409667</c:v>
                </c:pt>
                <c:pt idx="8">
                  <c:v>158.31106072694149</c:v>
                </c:pt>
                <c:pt idx="9">
                  <c:v>206.09480060481877</c:v>
                </c:pt>
                <c:pt idx="10">
                  <c:v>255.39526228268613</c:v>
                </c:pt>
                <c:pt idx="11">
                  <c:v>305.40926814569571</c:v>
                </c:pt>
                <c:pt idx="12">
                  <c:v>355.4936998448141</c:v>
                </c:pt>
                <c:pt idx="13">
                  <c:v>405.1161821814062</c:v>
                </c:pt>
                <c:pt idx="14">
                  <c:v>453.82381720544879</c:v>
                </c:pt>
                <c:pt idx="15">
                  <c:v>501.22298842794703</c:v>
                </c:pt>
                <c:pt idx="16">
                  <c:v>546.96609419374499</c:v>
                </c:pt>
                <c:pt idx="17">
                  <c:v>590.74271236422737</c:v>
                </c:pt>
                <c:pt idx="18">
                  <c:v>632.27365710205765</c:v>
                </c:pt>
                <c:pt idx="19">
                  <c:v>671.30695777197127</c:v>
                </c:pt>
                <c:pt idx="20">
                  <c:v>707.61513508904034</c:v>
                </c:pt>
                <c:pt idx="21">
                  <c:v>740.99336345944459</c:v>
                </c:pt>
                <c:pt idx="22">
                  <c:v>771.25824377462209</c:v>
                </c:pt>
                <c:pt idx="23">
                  <c:v>798.24699833853276</c:v>
                </c:pt>
                <c:pt idx="24">
                  <c:v>821.81695721828169</c:v>
                </c:pt>
                <c:pt idx="25">
                  <c:v>841.84524402028251</c:v>
                </c:pt>
                <c:pt idx="26">
                  <c:v>858.22859561949895</c:v>
                </c:pt>
                <c:pt idx="27">
                  <c:v>870.88326891880001</c:v>
                </c:pt>
                <c:pt idx="28">
                  <c:v>879.74500098315161</c:v>
                </c:pt>
                <c:pt idx="29">
                  <c:v>884.7689986389031</c:v>
                </c:pt>
                <c:pt idx="30">
                  <c:v>885.929941029171</c:v>
                </c:pt>
                <c:pt idx="31">
                  <c:v>883.22198448468316</c:v>
                </c:pt>
                <c:pt idx="32">
                  <c:v>876.65876399163903</c:v>
                </c:pt>
                <c:pt idx="33">
                  <c:v>866.27338996625463</c:v>
                </c:pt>
                <c:pt idx="34">
                  <c:v>852.11844336372428</c:v>
                </c:pt>
                <c:pt idx="35">
                  <c:v>834.26597672647245</c:v>
                </c:pt>
                <c:pt idx="36">
                  <c:v>812.80753401713457</c:v>
                </c:pt>
                <c:pt idx="37">
                  <c:v>787.85420848247202</c:v>
                </c:pt>
                <c:pt idx="38">
                  <c:v>759.53676601891857</c:v>
                </c:pt>
                <c:pt idx="39">
                  <c:v>728.00587249694809</c:v>
                </c:pt>
                <c:pt idx="40">
                  <c:v>693.43247862817054</c:v>
                </c:pt>
                <c:pt idx="41">
                  <c:v>656.00843730703343</c:v>
                </c:pt>
                <c:pt idx="42">
                  <c:v>615.94745914145687</c:v>
                </c:pt>
                <c:pt idx="43">
                  <c:v>573.4865571659434</c:v>
                </c:pt>
                <c:pt idx="44">
                  <c:v>528.88819963889091</c:v>
                </c:pt>
                <c:pt idx="45">
                  <c:v>482.44349368630208</c:v>
                </c:pt>
                <c:pt idx="46">
                  <c:v>434.47688463495479</c:v>
                </c:pt>
                <c:pt idx="47">
                  <c:v>385.35311415461399</c:v>
                </c:pt>
                <c:pt idx="48">
                  <c:v>335.48760083266797</c:v>
                </c:pt>
                <c:pt idx="49">
                  <c:v>285.36210630685395</c:v>
                </c:pt>
                <c:pt idx="50">
                  <c:v>235.5487371814377</c:v>
                </c:pt>
                <c:pt idx="51">
                  <c:v>186.7473777167331</c:v>
                </c:pt>
                <c:pt idx="52">
                  <c:v>139.84517275425281</c:v>
                </c:pt>
                <c:pt idx="53">
                  <c:v>96.012515623509501</c:v>
                </c:pt>
                <c:pt idx="54">
                  <c:v>56.857961335579368</c:v>
                </c:pt>
                <c:pt idx="55">
                  <c:v>24.664676572889768</c:v>
                </c:pt>
                <c:pt idx="56">
                  <c:v>2.648384450891883</c:v>
                </c:pt>
                <c:pt idx="57">
                  <c:v>0</c:v>
                </c:pt>
                <c:pt idx="58">
                  <c:v>0</c:v>
                </c:pt>
                <c:pt idx="59">
                  <c:v>0</c:v>
                </c:pt>
                <c:pt idx="60">
                  <c:v>0</c:v>
                </c:pt>
              </c:numCache>
            </c:numRef>
          </c:yVal>
          <c:smooth val="1"/>
          <c:extLst>
            <c:ext xmlns:c16="http://schemas.microsoft.com/office/drawing/2014/chart" uri="{C3380CC4-5D6E-409C-BE32-E72D297353CC}">
              <c16:uniqueId val="{00000008-71F3-44D8-8D2F-0AD6D1213C14}"/>
            </c:ext>
          </c:extLst>
        </c:ser>
        <c:ser>
          <c:idx val="9"/>
          <c:order val="9"/>
          <c:tx>
            <c:strRef>
              <c:f>'Solar Calendar'!$BZ$2</c:f>
              <c:strCache>
                <c:ptCount val="1"/>
                <c:pt idx="0">
                  <c:v>May 22nd</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'Solar Calendar'!$BZ$6:$BZ$69</c:f>
              <c:numCache>
                <c:formatCode>h:mm\ AM/PM</c:formatCode>
                <c:ptCount val="64"/>
                <c:pt idx="0">
                  <c:v>0.22500000000000001</c:v>
                </c:pt>
                <c:pt idx="1">
                  <c:v>0.23541666666666669</c:v>
                </c:pt>
                <c:pt idx="2">
                  <c:v>0.24583333333333299</c:v>
                </c:pt>
                <c:pt idx="3">
                  <c:v>0.25624999999999998</c:v>
                </c:pt>
                <c:pt idx="4">
                  <c:v>0.266666666666667</c:v>
                </c:pt>
                <c:pt idx="5">
                  <c:v>0.27708333333333302</c:v>
                </c:pt>
                <c:pt idx="6">
                  <c:v>0.28749999999999998</c:v>
                </c:pt>
                <c:pt idx="7">
                  <c:v>0.297916666666667</c:v>
                </c:pt>
                <c:pt idx="8">
                  <c:v>0.30833333333333401</c:v>
                </c:pt>
                <c:pt idx="9">
                  <c:v>0.31874999999999998</c:v>
                </c:pt>
                <c:pt idx="10">
                  <c:v>0.329166666666667</c:v>
                </c:pt>
                <c:pt idx="11">
                  <c:v>0.33958333333333401</c:v>
                </c:pt>
                <c:pt idx="12">
                  <c:v>0.35</c:v>
                </c:pt>
                <c:pt idx="13">
                  <c:v>0.360416666666667</c:v>
                </c:pt>
                <c:pt idx="14">
                  <c:v>0.37083333333333401</c:v>
                </c:pt>
                <c:pt idx="15">
                  <c:v>0.38124999999999998</c:v>
                </c:pt>
                <c:pt idx="16">
                  <c:v>0.391666666666667</c:v>
                </c:pt>
                <c:pt idx="17">
                  <c:v>0.40208333333333401</c:v>
                </c:pt>
                <c:pt idx="18">
                  <c:v>0.41249999999999998</c:v>
                </c:pt>
                <c:pt idx="19">
                  <c:v>0.422916666666667</c:v>
                </c:pt>
                <c:pt idx="20">
                  <c:v>0.43333333333333401</c:v>
                </c:pt>
                <c:pt idx="21">
                  <c:v>0.44374999999999998</c:v>
                </c:pt>
                <c:pt idx="22">
                  <c:v>0.454166666666667</c:v>
                </c:pt>
                <c:pt idx="23">
                  <c:v>0.46458333333333401</c:v>
                </c:pt>
                <c:pt idx="24">
                  <c:v>0.47499999999999998</c:v>
                </c:pt>
                <c:pt idx="25">
                  <c:v>0.485416666666667</c:v>
                </c:pt>
                <c:pt idx="26">
                  <c:v>0.49583333333333401</c:v>
                </c:pt>
                <c:pt idx="27">
                  <c:v>0.50624999999999998</c:v>
                </c:pt>
                <c:pt idx="28">
                  <c:v>0.51666666666666705</c:v>
                </c:pt>
                <c:pt idx="29">
                  <c:v>0.52708333333333401</c:v>
                </c:pt>
                <c:pt idx="30">
                  <c:v>0.53750000000000098</c:v>
                </c:pt>
                <c:pt idx="31">
                  <c:v>0.54791666666666705</c:v>
                </c:pt>
                <c:pt idx="32">
                  <c:v>0.55833333333333401</c:v>
                </c:pt>
                <c:pt idx="33">
                  <c:v>0.56875000000000098</c:v>
                </c:pt>
                <c:pt idx="34">
                  <c:v>0.57916666666666705</c:v>
                </c:pt>
                <c:pt idx="35">
                  <c:v>0.58958333333333401</c:v>
                </c:pt>
                <c:pt idx="36">
                  <c:v>0.60000000000000098</c:v>
                </c:pt>
                <c:pt idx="37">
                  <c:v>0.61041666666666705</c:v>
                </c:pt>
                <c:pt idx="38">
                  <c:v>0.62083333333333401</c:v>
                </c:pt>
                <c:pt idx="39">
                  <c:v>0.63125000000000098</c:v>
                </c:pt>
                <c:pt idx="40">
                  <c:v>0.64166666666666705</c:v>
                </c:pt>
                <c:pt idx="41">
                  <c:v>0.65208333333333401</c:v>
                </c:pt>
                <c:pt idx="42">
                  <c:v>0.66250000000000098</c:v>
                </c:pt>
                <c:pt idx="43">
                  <c:v>0.67291666666666705</c:v>
                </c:pt>
                <c:pt idx="44">
                  <c:v>0.68333333333333401</c:v>
                </c:pt>
                <c:pt idx="45">
                  <c:v>0.69375000000000098</c:v>
                </c:pt>
                <c:pt idx="46">
                  <c:v>0.70416666666666805</c:v>
                </c:pt>
                <c:pt idx="47">
                  <c:v>0.71458333333333401</c:v>
                </c:pt>
                <c:pt idx="48">
                  <c:v>0.72500000000000098</c:v>
                </c:pt>
                <c:pt idx="49">
                  <c:v>0.73541666666666805</c:v>
                </c:pt>
                <c:pt idx="50">
                  <c:v>0.74583333333333401</c:v>
                </c:pt>
                <c:pt idx="51">
                  <c:v>0.75625000000000098</c:v>
                </c:pt>
                <c:pt idx="52">
                  <c:v>0.76666666666666805</c:v>
                </c:pt>
                <c:pt idx="53">
                  <c:v>0.77708333333333401</c:v>
                </c:pt>
                <c:pt idx="54">
                  <c:v>0.78750000000000098</c:v>
                </c:pt>
                <c:pt idx="55">
                  <c:v>0.79791666666666805</c:v>
                </c:pt>
                <c:pt idx="56">
                  <c:v>0.80833333333333401</c:v>
                </c:pt>
                <c:pt idx="57">
                  <c:v>0.81875000000000098</c:v>
                </c:pt>
                <c:pt idx="58">
                  <c:v>0.82916666666666805</c:v>
                </c:pt>
                <c:pt idx="59">
                  <c:v>0.83958333333333401</c:v>
                </c:pt>
                <c:pt idx="60">
                  <c:v>0.85000000000000098</c:v>
                </c:pt>
                <c:pt idx="61">
                  <c:v>0.86041666666666805</c:v>
                </c:pt>
                <c:pt idx="62">
                  <c:v>0.87083333333333401</c:v>
                </c:pt>
                <c:pt idx="63">
                  <c:v>0.87222222222222223</c:v>
                </c:pt>
              </c:numCache>
            </c:numRef>
          </c:xVal>
          <c:yVal>
            <c:numRef>
              <c:f>'Solar Calendar'!$CF$6:$CF$69</c:f>
              <c:numCache>
                <c:formatCode>0.00</c:formatCode>
                <c:ptCount val="64"/>
                <c:pt idx="0">
                  <c:v>0</c:v>
                </c:pt>
                <c:pt idx="1">
                  <c:v>0</c:v>
                </c:pt>
                <c:pt idx="2">
                  <c:v>0</c:v>
                </c:pt>
                <c:pt idx="3">
                  <c:v>0</c:v>
                </c:pt>
                <c:pt idx="4">
                  <c:v>0</c:v>
                </c:pt>
                <c:pt idx="5">
                  <c:v>16.490953429324435</c:v>
                </c:pt>
                <c:pt idx="6">
                  <c:v>46.092418693780189</c:v>
                </c:pt>
                <c:pt idx="7">
                  <c:v>82.854941529964805</c:v>
                </c:pt>
                <c:pt idx="8">
                  <c:v>124.603171480556</c:v>
                </c:pt>
                <c:pt idx="9">
                  <c:v>169.76618258059216</c:v>
                </c:pt>
                <c:pt idx="10">
                  <c:v>217.18052514161778</c:v>
                </c:pt>
                <c:pt idx="11">
                  <c:v>265.9532596503139</c:v>
                </c:pt>
                <c:pt idx="12">
                  <c:v>315.3738162048179</c:v>
                </c:pt>
                <c:pt idx="13">
                  <c:v>364.85784975217973</c:v>
                </c:pt>
                <c:pt idx="14">
                  <c:v>413.91114495882238</c:v>
                </c:pt>
                <c:pt idx="15">
                  <c:v>462.10606868264421</c:v>
                </c:pt>
                <c:pt idx="16">
                  <c:v>509.06597753231563</c:v>
                </c:pt>
                <c:pt idx="17">
                  <c:v>554.45475808913886</c:v>
                </c:pt>
                <c:pt idx="18">
                  <c:v>597.96973967323208</c:v>
                </c:pt>
                <c:pt idx="19">
                  <c:v>639.33686149871096</c:v>
                </c:pt>
                <c:pt idx="20">
                  <c:v>678.3073698341841</c:v>
                </c:pt>
                <c:pt idx="21">
                  <c:v>714.65556669446607</c:v>
                </c:pt>
                <c:pt idx="22">
                  <c:v>748.17728808249717</c:v>
                </c:pt>
                <c:pt idx="23">
                  <c:v>778.6888912819802</c:v>
                </c:pt>
                <c:pt idx="24">
                  <c:v>806.02659773302298</c:v>
                </c:pt>
                <c:pt idx="25">
                  <c:v>830.04608310422532</c:v>
                </c:pt>
                <c:pt idx="26">
                  <c:v>850.62223703787561</c:v>
                </c:pt>
                <c:pt idx="27">
                  <c:v>867.6490365588503</c:v>
                </c:pt>
                <c:pt idx="28">
                  <c:v>881.03949242208034</c:v>
                </c:pt>
                <c:pt idx="29">
                  <c:v>890.72563876256913</c:v>
                </c:pt>
                <c:pt idx="30">
                  <c:v>896.65854465827385</c:v>
                </c:pt>
                <c:pt idx="31">
                  <c:v>898.80833253805974</c:v>
                </c:pt>
                <c:pt idx="32">
                  <c:v>897.16419340591847</c:v>
                </c:pt>
                <c:pt idx="33">
                  <c:v>891.73439307443391</c:v>
                </c:pt>
                <c:pt idx="34">
                  <c:v>882.54626736357534</c:v>
                </c:pt>
                <c:pt idx="35">
                  <c:v>869.64620782515567</c:v>
                </c:pt>
                <c:pt idx="36">
                  <c:v>853.09964327867522</c:v>
                </c:pt>
                <c:pt idx="37">
                  <c:v>832.99102658592449</c:v>
                </c:pt>
                <c:pt idx="38">
                  <c:v>809.42384099773983</c:v>
                </c:pt>
                <c:pt idx="39">
                  <c:v>782.5206465248001</c:v>
                </c:pt>
                <c:pt idx="40">
                  <c:v>752.42319472834004</c:v>
                </c:pt>
                <c:pt idx="41">
                  <c:v>719.29265097013206</c:v>
                </c:pt>
                <c:pt idx="42">
                  <c:v>683.30997778659219</c:v>
                </c:pt>
                <c:pt idx="43">
                  <c:v>644.67655358395052</c:v>
                </c:pt>
                <c:pt idx="44">
                  <c:v>603.61513023383782</c:v>
                </c:pt>
                <c:pt idx="45">
                  <c:v>560.37127596481139</c:v>
                </c:pt>
                <c:pt idx="46">
                  <c:v>515.21551345807904</c:v>
                </c:pt>
                <c:pt idx="47">
                  <c:v>468.4464589769176</c:v>
                </c:pt>
                <c:pt idx="48">
                  <c:v>420.39541591118387</c:v>
                </c:pt>
                <c:pt idx="49">
                  <c:v>371.43310739363994</c:v>
                </c:pt>
                <c:pt idx="50">
                  <c:v>321.97960206149719</c:v>
                </c:pt>
                <c:pt idx="51">
                  <c:v>272.51908792060925</c:v>
                </c:pt>
                <c:pt idx="52">
                  <c:v>223.62214193142961</c:v>
                </c:pt>
                <c:pt idx="53">
                  <c:v>175.97979674462508</c:v>
                </c:pt>
                <c:pt idx="54">
                  <c:v>130.45643501199876</c:v>
                </c:pt>
                <c:pt idx="55">
                  <c:v>88.172779658153445</c:v>
                </c:pt>
                <c:pt idx="56">
                  <c:v>50.635312037935172</c:v>
                </c:pt>
                <c:pt idx="57">
                  <c:v>19.925852980380547</c:v>
                </c:pt>
                <c:pt idx="58">
                  <c:v>0</c:v>
                </c:pt>
                <c:pt idx="59">
                  <c:v>0</c:v>
                </c:pt>
                <c:pt idx="60">
                  <c:v>0</c:v>
                </c:pt>
                <c:pt idx="61">
                  <c:v>0</c:v>
                </c:pt>
                <c:pt idx="62">
                  <c:v>0</c:v>
                </c:pt>
                <c:pt idx="63">
                  <c:v>0</c:v>
                </c:pt>
              </c:numCache>
            </c:numRef>
          </c:yVal>
          <c:smooth val="1"/>
          <c:extLst>
            <c:ext xmlns:c16="http://schemas.microsoft.com/office/drawing/2014/chart" uri="{C3380CC4-5D6E-409C-BE32-E72D297353CC}">
              <c16:uniqueId val="{00000009-71F3-44D8-8D2F-0AD6D1213C14}"/>
            </c:ext>
          </c:extLst>
        </c:ser>
        <c:ser>
          <c:idx val="10"/>
          <c:order val="10"/>
          <c:tx>
            <c:strRef>
              <c:f>'Solar Calendar'!$CH$2</c:f>
              <c:strCache>
                <c:ptCount val="1"/>
                <c:pt idx="0">
                  <c:v>June 8th</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'Solar Calendar'!$CH$6:$CH$70</c:f>
              <c:numCache>
                <c:formatCode>h:mm\ AM/PM</c:formatCode>
                <c:ptCount val="65"/>
                <c:pt idx="0">
                  <c:v>0.21666666666666667</c:v>
                </c:pt>
                <c:pt idx="1">
                  <c:v>0.22708333333333333</c:v>
                </c:pt>
                <c:pt idx="2">
                  <c:v>0.23749999999999999</c:v>
                </c:pt>
                <c:pt idx="3">
                  <c:v>0.24791666666666701</c:v>
                </c:pt>
                <c:pt idx="4">
                  <c:v>0.25833333333333303</c:v>
                </c:pt>
                <c:pt idx="5">
                  <c:v>0.26874999999999999</c:v>
                </c:pt>
                <c:pt idx="6">
                  <c:v>0.27916666666666701</c:v>
                </c:pt>
                <c:pt idx="7">
                  <c:v>0.28958333333333303</c:v>
                </c:pt>
                <c:pt idx="8">
                  <c:v>0.3</c:v>
                </c:pt>
                <c:pt idx="9">
                  <c:v>0.31041666666666701</c:v>
                </c:pt>
                <c:pt idx="10">
                  <c:v>0.32083333333333403</c:v>
                </c:pt>
                <c:pt idx="11">
                  <c:v>0.33124999999999999</c:v>
                </c:pt>
                <c:pt idx="12">
                  <c:v>0.34166666666666701</c:v>
                </c:pt>
                <c:pt idx="13">
                  <c:v>0.35208333333333403</c:v>
                </c:pt>
                <c:pt idx="14">
                  <c:v>0.36249999999999999</c:v>
                </c:pt>
                <c:pt idx="15">
                  <c:v>0.37291666666666701</c:v>
                </c:pt>
                <c:pt idx="16">
                  <c:v>0.38333333333333403</c:v>
                </c:pt>
                <c:pt idx="17">
                  <c:v>0.39374999999999999</c:v>
                </c:pt>
                <c:pt idx="18">
                  <c:v>0.40416666666666701</c:v>
                </c:pt>
                <c:pt idx="19">
                  <c:v>0.41458333333333303</c:v>
                </c:pt>
                <c:pt idx="20">
                  <c:v>0.42499999999999999</c:v>
                </c:pt>
                <c:pt idx="21">
                  <c:v>0.43541666666666701</c:v>
                </c:pt>
                <c:pt idx="22">
                  <c:v>0.44583333333333303</c:v>
                </c:pt>
                <c:pt idx="23">
                  <c:v>0.45624999999999999</c:v>
                </c:pt>
                <c:pt idx="24">
                  <c:v>0.46666666666666701</c:v>
                </c:pt>
                <c:pt idx="25">
                  <c:v>0.47708333333333303</c:v>
                </c:pt>
                <c:pt idx="26">
                  <c:v>0.48749999999999999</c:v>
                </c:pt>
                <c:pt idx="27">
                  <c:v>0.49791666666666701</c:v>
                </c:pt>
                <c:pt idx="28">
                  <c:v>0.50833333333333297</c:v>
                </c:pt>
                <c:pt idx="29">
                  <c:v>0.51875000000000004</c:v>
                </c:pt>
                <c:pt idx="30">
                  <c:v>0.52916666666666701</c:v>
                </c:pt>
                <c:pt idx="31">
                  <c:v>0.53958333333333297</c:v>
                </c:pt>
                <c:pt idx="32">
                  <c:v>0.55000000000000004</c:v>
                </c:pt>
                <c:pt idx="33">
                  <c:v>0.56041666666666701</c:v>
                </c:pt>
                <c:pt idx="34">
                  <c:v>0.57083333333333297</c:v>
                </c:pt>
                <c:pt idx="35">
                  <c:v>0.58125000000000004</c:v>
                </c:pt>
                <c:pt idx="36">
                  <c:v>0.59166666666666701</c:v>
                </c:pt>
                <c:pt idx="37">
                  <c:v>0.60208333333333297</c:v>
                </c:pt>
                <c:pt idx="38">
                  <c:v>0.61250000000000004</c:v>
                </c:pt>
                <c:pt idx="39">
                  <c:v>0.62291666666666701</c:v>
                </c:pt>
                <c:pt idx="40">
                  <c:v>0.63333333333333297</c:v>
                </c:pt>
                <c:pt idx="41">
                  <c:v>0.64375000000000004</c:v>
                </c:pt>
                <c:pt idx="42">
                  <c:v>0.65416666666666701</c:v>
                </c:pt>
                <c:pt idx="43">
                  <c:v>0.66458333333333297</c:v>
                </c:pt>
                <c:pt idx="44">
                  <c:v>0.67500000000000004</c:v>
                </c:pt>
                <c:pt idx="45">
                  <c:v>0.68541666666666701</c:v>
                </c:pt>
                <c:pt idx="46">
                  <c:v>0.69583333333333297</c:v>
                </c:pt>
                <c:pt idx="47">
                  <c:v>0.70625000000000004</c:v>
                </c:pt>
                <c:pt idx="48">
                  <c:v>0.71666666666666701</c:v>
                </c:pt>
                <c:pt idx="49">
                  <c:v>0.72708333333333297</c:v>
                </c:pt>
                <c:pt idx="50">
                  <c:v>0.73750000000000004</c:v>
                </c:pt>
                <c:pt idx="51">
                  <c:v>0.74791666666666701</c:v>
                </c:pt>
                <c:pt idx="52">
                  <c:v>0.75833333333333297</c:v>
                </c:pt>
                <c:pt idx="53">
                  <c:v>0.76875000000000004</c:v>
                </c:pt>
                <c:pt idx="54">
                  <c:v>0.77916666666666701</c:v>
                </c:pt>
                <c:pt idx="55">
                  <c:v>0.78958333333333297</c:v>
                </c:pt>
                <c:pt idx="56">
                  <c:v>0.8</c:v>
                </c:pt>
                <c:pt idx="57">
                  <c:v>0.81041666666666601</c:v>
                </c:pt>
                <c:pt idx="58">
                  <c:v>0.82083333333333297</c:v>
                </c:pt>
                <c:pt idx="59">
                  <c:v>0.83125000000000004</c:v>
                </c:pt>
                <c:pt idx="60">
                  <c:v>0.84166666666666601</c:v>
                </c:pt>
                <c:pt idx="61">
                  <c:v>0.85208333333333297</c:v>
                </c:pt>
                <c:pt idx="62">
                  <c:v>0.86250000000000004</c:v>
                </c:pt>
                <c:pt idx="63">
                  <c:v>0.87291666666666601</c:v>
                </c:pt>
                <c:pt idx="64">
                  <c:v>0.88333333333333297</c:v>
                </c:pt>
              </c:numCache>
            </c:numRef>
          </c:xVal>
          <c:yVal>
            <c:numRef>
              <c:f>'Solar Calendar'!$CN$6:$CN$70</c:f>
              <c:numCache>
                <c:formatCode>0.00</c:formatCode>
                <c:ptCount val="65"/>
                <c:pt idx="0">
                  <c:v>0</c:v>
                </c:pt>
                <c:pt idx="1">
                  <c:v>0</c:v>
                </c:pt>
                <c:pt idx="2">
                  <c:v>0</c:v>
                </c:pt>
                <c:pt idx="3">
                  <c:v>0</c:v>
                </c:pt>
                <c:pt idx="4">
                  <c:v>0</c:v>
                </c:pt>
                <c:pt idx="5">
                  <c:v>5.8422370374571262</c:v>
                </c:pt>
                <c:pt idx="6">
                  <c:v>30.746395231956786</c:v>
                </c:pt>
                <c:pt idx="7">
                  <c:v>63.14879237237605</c:v>
                </c:pt>
                <c:pt idx="8">
                  <c:v>100.98996660102503</c:v>
                </c:pt>
                <c:pt idx="9">
                  <c:v>142.72415917660868</c:v>
                </c:pt>
                <c:pt idx="10">
                  <c:v>187.179507428633</c:v>
                </c:pt>
                <c:pt idx="11">
                  <c:v>233.44378536111898</c:v>
                </c:pt>
                <c:pt idx="12">
                  <c:v>280.78506809802536</c:v>
                </c:pt>
                <c:pt idx="13">
                  <c:v>328.59875938870096</c:v>
                </c:pt>
                <c:pt idx="14">
                  <c:v>376.37238752755457</c:v>
                </c:pt>
                <c:pt idx="15">
                  <c:v>423.66205155579024</c:v>
                </c:pt>
                <c:pt idx="16">
                  <c:v>470.07650345562166</c:v>
                </c:pt>
                <c:pt idx="17">
                  <c:v>515.26628396606122</c:v>
                </c:pt>
                <c:pt idx="18">
                  <c:v>558.91624747310163</c:v>
                </c:pt>
                <c:pt idx="19">
                  <c:v>600.74039136490569</c:v>
                </c:pt>
                <c:pt idx="20">
                  <c:v>640.47827282376477</c:v>
                </c:pt>
                <c:pt idx="21">
                  <c:v>677.89253148526439</c:v>
                </c:pt>
                <c:pt idx="22">
                  <c:v>712.76718932246126</c:v>
                </c:pt>
                <c:pt idx="23">
                  <c:v>744.90649995630758</c:v>
                </c:pt>
                <c:pt idx="24">
                  <c:v>774.13418713901922</c:v>
                </c:pt>
                <c:pt idx="25">
                  <c:v>800.29295811546069</c:v>
                </c:pt>
                <c:pt idx="26">
                  <c:v>823.24420933398824</c:v>
                </c:pt>
                <c:pt idx="27">
                  <c:v>842.86786428818323</c:v>
                </c:pt>
                <c:pt idx="28">
                  <c:v>859.06229920181477</c:v>
                </c:pt>
                <c:pt idx="29">
                  <c:v>871.74432385091723</c:v>
                </c:pt>
                <c:pt idx="30">
                  <c:v>880.8491934092508</c:v>
                </c:pt>
                <c:pt idx="31">
                  <c:v>886.33063373399136</c:v>
                </c:pt>
                <c:pt idx="32">
                  <c:v>888.16086762285886</c:v>
                </c:pt>
                <c:pt idx="33">
                  <c:v>886.33063373399136</c:v>
                </c:pt>
                <c:pt idx="34">
                  <c:v>880.8491934092508</c:v>
                </c:pt>
                <c:pt idx="35">
                  <c:v>871.74432385091723</c:v>
                </c:pt>
                <c:pt idx="36">
                  <c:v>859.06229920181477</c:v>
                </c:pt>
                <c:pt idx="37">
                  <c:v>842.86786428818323</c:v>
                </c:pt>
                <c:pt idx="38">
                  <c:v>823.24420933398824</c:v>
                </c:pt>
                <c:pt idx="39">
                  <c:v>800.29295811546069</c:v>
                </c:pt>
                <c:pt idx="40">
                  <c:v>774.13418713901922</c:v>
                </c:pt>
                <c:pt idx="41">
                  <c:v>744.90649995630758</c:v>
                </c:pt>
                <c:pt idx="42">
                  <c:v>712.76718932246126</c:v>
                </c:pt>
                <c:pt idx="43">
                  <c:v>677.89253148526439</c:v>
                </c:pt>
                <c:pt idx="44">
                  <c:v>640.47827282376477</c:v>
                </c:pt>
                <c:pt idx="45">
                  <c:v>600.74039136490569</c:v>
                </c:pt>
                <c:pt idx="46">
                  <c:v>558.91624747310163</c:v>
                </c:pt>
                <c:pt idx="47">
                  <c:v>515.26628396606122</c:v>
                </c:pt>
                <c:pt idx="48">
                  <c:v>470.07650345562166</c:v>
                </c:pt>
                <c:pt idx="49">
                  <c:v>423.66205155579024</c:v>
                </c:pt>
                <c:pt idx="50">
                  <c:v>376.37238752755457</c:v>
                </c:pt>
                <c:pt idx="51">
                  <c:v>328.59875938870096</c:v>
                </c:pt>
                <c:pt idx="52">
                  <c:v>280.78506809802536</c:v>
                </c:pt>
                <c:pt idx="53">
                  <c:v>233.44378536111898</c:v>
                </c:pt>
                <c:pt idx="54">
                  <c:v>187.179507428633</c:v>
                </c:pt>
                <c:pt idx="55">
                  <c:v>142.72415917660868</c:v>
                </c:pt>
                <c:pt idx="56">
                  <c:v>100.98996660102503</c:v>
                </c:pt>
                <c:pt idx="57">
                  <c:v>63.14879237237605</c:v>
                </c:pt>
                <c:pt idx="58">
                  <c:v>30.746395231956786</c:v>
                </c:pt>
                <c:pt idx="59">
                  <c:v>5.8422370374571262</c:v>
                </c:pt>
                <c:pt idx="60">
                  <c:v>0</c:v>
                </c:pt>
                <c:pt idx="61">
                  <c:v>0</c:v>
                </c:pt>
                <c:pt idx="62">
                  <c:v>0</c:v>
                </c:pt>
                <c:pt idx="63">
                  <c:v>0</c:v>
                </c:pt>
                <c:pt idx="64">
                  <c:v>0</c:v>
                </c:pt>
              </c:numCache>
            </c:numRef>
          </c:yVal>
          <c:smooth val="1"/>
          <c:extLst>
            <c:ext xmlns:c16="http://schemas.microsoft.com/office/drawing/2014/chart" uri="{C3380CC4-5D6E-409C-BE32-E72D297353CC}">
              <c16:uniqueId val="{0000000A-71F3-44D8-8D2F-0AD6D1213C14}"/>
            </c:ext>
          </c:extLst>
        </c:ser>
        <c:ser>
          <c:idx val="11"/>
          <c:order val="11"/>
          <c:tx>
            <c:strRef>
              <c:f>'Solar Calendar'!$CP$2</c:f>
              <c:strCache>
                <c:ptCount val="1"/>
                <c:pt idx="0">
                  <c:v>June 22nd</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'Solar Calendar'!$CP$6:$CP$71</c:f>
              <c:numCache>
                <c:formatCode>h:mm\ AM/PM</c:formatCode>
                <c:ptCount val="66"/>
                <c:pt idx="0">
                  <c:v>0.21666666666666667</c:v>
                </c:pt>
                <c:pt idx="1">
                  <c:v>0.22708333333333333</c:v>
                </c:pt>
                <c:pt idx="2">
                  <c:v>0.23749999999999999</c:v>
                </c:pt>
                <c:pt idx="3">
                  <c:v>0.24791666666666701</c:v>
                </c:pt>
                <c:pt idx="4">
                  <c:v>0.25833333333333303</c:v>
                </c:pt>
                <c:pt idx="5">
                  <c:v>0.26874999999999999</c:v>
                </c:pt>
                <c:pt idx="6">
                  <c:v>0.27916666666666701</c:v>
                </c:pt>
                <c:pt idx="7">
                  <c:v>0.28958333333333303</c:v>
                </c:pt>
                <c:pt idx="8">
                  <c:v>0.3</c:v>
                </c:pt>
                <c:pt idx="9">
                  <c:v>0.31041666666666701</c:v>
                </c:pt>
                <c:pt idx="10">
                  <c:v>0.32083333333333403</c:v>
                </c:pt>
                <c:pt idx="11">
                  <c:v>0.33124999999999999</c:v>
                </c:pt>
                <c:pt idx="12">
                  <c:v>0.34166666666666701</c:v>
                </c:pt>
                <c:pt idx="13">
                  <c:v>0.35208333333333403</c:v>
                </c:pt>
                <c:pt idx="14">
                  <c:v>0.36249999999999999</c:v>
                </c:pt>
                <c:pt idx="15">
                  <c:v>0.37291666666666701</c:v>
                </c:pt>
                <c:pt idx="16">
                  <c:v>0.38333333333333403</c:v>
                </c:pt>
                <c:pt idx="17">
                  <c:v>0.39374999999999999</c:v>
                </c:pt>
                <c:pt idx="18">
                  <c:v>0.40416666666666701</c:v>
                </c:pt>
                <c:pt idx="19">
                  <c:v>0.41458333333333303</c:v>
                </c:pt>
                <c:pt idx="20">
                  <c:v>0.42499999999999999</c:v>
                </c:pt>
                <c:pt idx="21">
                  <c:v>0.43541666666666701</c:v>
                </c:pt>
                <c:pt idx="22">
                  <c:v>0.44583333333333303</c:v>
                </c:pt>
                <c:pt idx="23">
                  <c:v>0.45624999999999999</c:v>
                </c:pt>
                <c:pt idx="24">
                  <c:v>0.46666666666666701</c:v>
                </c:pt>
                <c:pt idx="25">
                  <c:v>0.47708333333333303</c:v>
                </c:pt>
                <c:pt idx="26">
                  <c:v>0.48749999999999999</c:v>
                </c:pt>
                <c:pt idx="27">
                  <c:v>0.49791666666666701</c:v>
                </c:pt>
                <c:pt idx="28">
                  <c:v>0.50833333333333297</c:v>
                </c:pt>
                <c:pt idx="29">
                  <c:v>0.51875000000000004</c:v>
                </c:pt>
                <c:pt idx="30">
                  <c:v>0.52916666666666701</c:v>
                </c:pt>
                <c:pt idx="31">
                  <c:v>0.53958333333333297</c:v>
                </c:pt>
                <c:pt idx="32">
                  <c:v>0.55000000000000004</c:v>
                </c:pt>
                <c:pt idx="33">
                  <c:v>0.56041666666666701</c:v>
                </c:pt>
                <c:pt idx="34">
                  <c:v>0.57083333333333297</c:v>
                </c:pt>
                <c:pt idx="35">
                  <c:v>0.58125000000000004</c:v>
                </c:pt>
                <c:pt idx="36">
                  <c:v>0.59166666666666701</c:v>
                </c:pt>
                <c:pt idx="37">
                  <c:v>0.60208333333333297</c:v>
                </c:pt>
                <c:pt idx="38">
                  <c:v>0.61250000000000004</c:v>
                </c:pt>
                <c:pt idx="39">
                  <c:v>0.62291666666666701</c:v>
                </c:pt>
                <c:pt idx="40">
                  <c:v>0.63333333333333297</c:v>
                </c:pt>
                <c:pt idx="41">
                  <c:v>0.64375000000000004</c:v>
                </c:pt>
                <c:pt idx="42">
                  <c:v>0.65416666666666701</c:v>
                </c:pt>
                <c:pt idx="43">
                  <c:v>0.66458333333333297</c:v>
                </c:pt>
                <c:pt idx="44">
                  <c:v>0.67500000000000004</c:v>
                </c:pt>
                <c:pt idx="45">
                  <c:v>0.68541666666666701</c:v>
                </c:pt>
                <c:pt idx="46">
                  <c:v>0.69583333333333297</c:v>
                </c:pt>
                <c:pt idx="47">
                  <c:v>0.70625000000000004</c:v>
                </c:pt>
                <c:pt idx="48">
                  <c:v>0.71666666666666701</c:v>
                </c:pt>
                <c:pt idx="49">
                  <c:v>0.72708333333333297</c:v>
                </c:pt>
                <c:pt idx="50">
                  <c:v>0.73750000000000004</c:v>
                </c:pt>
                <c:pt idx="51">
                  <c:v>0.74791666666666701</c:v>
                </c:pt>
                <c:pt idx="52">
                  <c:v>0.75833333333333297</c:v>
                </c:pt>
                <c:pt idx="53">
                  <c:v>0.76875000000000004</c:v>
                </c:pt>
                <c:pt idx="54">
                  <c:v>0.77916666666666701</c:v>
                </c:pt>
                <c:pt idx="55">
                  <c:v>0.78958333333333297</c:v>
                </c:pt>
                <c:pt idx="56">
                  <c:v>0.8</c:v>
                </c:pt>
                <c:pt idx="57">
                  <c:v>0.81041666666666601</c:v>
                </c:pt>
                <c:pt idx="58">
                  <c:v>0.82083333333333297</c:v>
                </c:pt>
                <c:pt idx="59">
                  <c:v>0.83125000000000004</c:v>
                </c:pt>
                <c:pt idx="60">
                  <c:v>0.84166666666666601</c:v>
                </c:pt>
                <c:pt idx="61">
                  <c:v>0.85208333333333297</c:v>
                </c:pt>
                <c:pt idx="62">
                  <c:v>0.86250000000000004</c:v>
                </c:pt>
                <c:pt idx="63">
                  <c:v>0.87291666666666601</c:v>
                </c:pt>
                <c:pt idx="64">
                  <c:v>0.88333333333333297</c:v>
                </c:pt>
                <c:pt idx="65">
                  <c:v>0.88750000000000007</c:v>
                </c:pt>
              </c:numCache>
            </c:numRef>
          </c:xVal>
          <c:yVal>
            <c:numRef>
              <c:f>'Solar Calendar'!$CV$6:$CV$71</c:f>
              <c:numCache>
                <c:formatCode>0.00</c:formatCode>
                <c:ptCount val="66"/>
                <c:pt idx="0">
                  <c:v>0</c:v>
                </c:pt>
                <c:pt idx="1">
                  <c:v>0</c:v>
                </c:pt>
                <c:pt idx="2">
                  <c:v>0</c:v>
                </c:pt>
                <c:pt idx="3">
                  <c:v>0</c:v>
                </c:pt>
                <c:pt idx="4">
                  <c:v>0</c:v>
                </c:pt>
                <c:pt idx="5">
                  <c:v>4.2651930722556095</c:v>
                </c:pt>
                <c:pt idx="6">
                  <c:v>28.659377796852095</c:v>
                </c:pt>
                <c:pt idx="7">
                  <c:v>60.524704667383759</c:v>
                </c:pt>
                <c:pt idx="8">
                  <c:v>97.848631566360524</c:v>
                </c:pt>
                <c:pt idx="9">
                  <c:v>139.11035277680205</c:v>
                </c:pt>
                <c:pt idx="10">
                  <c:v>183.15069844236425</c:v>
                </c:pt>
                <c:pt idx="11">
                  <c:v>229.06358044294041</c:v>
                </c:pt>
                <c:pt idx="12">
                  <c:v>276.11971777766541</c:v>
                </c:pt>
                <c:pt idx="13">
                  <c:v>323.7152750298132</c:v>
                </c:pt>
                <c:pt idx="14">
                  <c:v>371.3375054800598</c:v>
                </c:pt>
                <c:pt idx="15">
                  <c:v>418.54164338978239</c:v>
                </c:pt>
                <c:pt idx="16">
                  <c:v>464.93522005976604</c:v>
                </c:pt>
                <c:pt idx="17">
                  <c:v>510.16732033575573</c:v>
                </c:pt>
                <c:pt idx="18">
                  <c:v>553.92116762713761</c:v>
                </c:pt>
                <c:pt idx="19">
                  <c:v>595.90898116431265</c:v>
                </c:pt>
                <c:pt idx="20">
                  <c:v>635.86840390157886</c:v>
                </c:pt>
                <c:pt idx="21">
                  <c:v>673.56002796373548</c:v>
                </c:pt>
                <c:pt idx="22">
                  <c:v>708.76569364147406</c:v>
                </c:pt>
                <c:pt idx="23">
                  <c:v>741.28733666145911</c:v>
                </c:pt>
                <c:pt idx="24">
                  <c:v>770.94622481038562</c:v>
                </c:pt>
                <c:pt idx="25">
                  <c:v>797.58247027535992</c:v>
                </c:pt>
                <c:pt idx="26">
                  <c:v>821.05473544372467</c:v>
                </c:pt>
                <c:pt idx="27">
                  <c:v>841.24007199299126</c:v>
                </c:pt>
                <c:pt idx="28">
                  <c:v>858.03384890129689</c:v>
                </c:pt>
                <c:pt idx="29">
                  <c:v>871.3497365090434</c:v>
                </c:pt>
                <c:pt idx="30">
                  <c:v>881.11972229864875</c:v>
                </c:pt>
                <c:pt idx="31">
                  <c:v>887.29414054371023</c:v>
                </c:pt>
                <c:pt idx="32">
                  <c:v>889.84170304664383</c:v>
                </c:pt>
                <c:pt idx="33">
                  <c:v>888.74952228896996</c:v>
                </c:pt>
                <c:pt idx="34">
                  <c:v>884.02312179706041</c:v>
                </c:pt>
                <c:pt idx="35">
                  <c:v>875.68643164071852</c:v>
                </c:pt>
                <c:pt idx="36">
                  <c:v>863.7817699531131</c:v>
                </c:pt>
                <c:pt idx="37">
                  <c:v>848.36981439273325</c:v>
                </c:pt>
                <c:pt idx="38">
                  <c:v>829.52957077252483</c:v>
                </c:pt>
                <c:pt idx="39">
                  <c:v>807.35834990049966</c:v>
                </c:pt>
                <c:pt idx="40">
                  <c:v>781.97176831210595</c:v>
                </c:pt>
                <c:pt idx="41">
                  <c:v>753.50379442801943</c:v>
                </c:pt>
                <c:pt idx="42">
                  <c:v>722.10686929519852</c:v>
                </c:pt>
                <c:pt idx="43">
                  <c:v>687.95214125120594</c:v>
                </c:pt>
                <c:pt idx="44">
                  <c:v>651.22986773612445</c:v>
                </c:pt>
                <c:pt idx="45">
                  <c:v>612.15005675534212</c:v>
                </c:pt>
                <c:pt idx="46">
                  <c:v>570.94344771325962</c:v>
                </c:pt>
                <c:pt idx="47">
                  <c:v>527.8629703703474</c:v>
                </c:pt>
                <c:pt idx="48">
                  <c:v>483.18587752150813</c:v>
                </c:pt>
                <c:pt idx="49">
                  <c:v>437.21683105552398</c:v>
                </c:pt>
                <c:pt idx="50">
                  <c:v>390.29234726348409</c:v>
                </c:pt>
                <c:pt idx="51">
                  <c:v>342.78719957209137</c:v>
                </c:pt>
                <c:pt idx="52">
                  <c:v>295.12367394359939</c:v>
                </c:pt>
                <c:pt idx="53">
                  <c:v>247.78503616997381</c:v>
                </c:pt>
                <c:pt idx="54">
                  <c:v>201.33529868935096</c:v>
                </c:pt>
                <c:pt idx="55">
                  <c:v>156.4485084986008</c:v>
                </c:pt>
                <c:pt idx="56">
                  <c:v>113.9524707991028</c:v>
                </c:pt>
                <c:pt idx="57">
                  <c:v>74.894009512809461</c:v>
                </c:pt>
                <c:pt idx="58">
                  <c:v>40.634132025053155</c:v>
                </c:pt>
                <c:pt idx="59">
                  <c:v>12.97392996019563</c:v>
                </c:pt>
                <c:pt idx="60">
                  <c:v>0</c:v>
                </c:pt>
                <c:pt idx="61">
                  <c:v>0</c:v>
                </c:pt>
                <c:pt idx="62">
                  <c:v>0</c:v>
                </c:pt>
                <c:pt idx="63">
                  <c:v>0</c:v>
                </c:pt>
                <c:pt idx="64">
                  <c:v>0</c:v>
                </c:pt>
                <c:pt idx="65">
                  <c:v>0</c:v>
                </c:pt>
              </c:numCache>
            </c:numRef>
          </c:yVal>
          <c:smooth val="1"/>
          <c:extLst>
            <c:ext xmlns:c16="http://schemas.microsoft.com/office/drawing/2014/chart" uri="{C3380CC4-5D6E-409C-BE32-E72D297353CC}">
              <c16:uniqueId val="{0000000B-71F3-44D8-8D2F-0AD6D1213C14}"/>
            </c:ext>
          </c:extLst>
        </c:ser>
        <c:ser>
          <c:idx val="12"/>
          <c:order val="12"/>
          <c:tx>
            <c:strRef>
              <c:f>'Solar Calendar'!$CX$2</c:f>
              <c:strCache>
                <c:ptCount val="1"/>
                <c:pt idx="0">
                  <c:v>July 8th</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'Solar Calendar'!$CX$6:$CX$70</c:f>
              <c:numCache>
                <c:formatCode>h:mm\ AM/PM</c:formatCode>
                <c:ptCount val="65"/>
                <c:pt idx="0">
                  <c:v>0.22291666666666665</c:v>
                </c:pt>
                <c:pt idx="1">
                  <c:v>0.23333333333333331</c:v>
                </c:pt>
                <c:pt idx="2">
                  <c:v>0.24374999999999999</c:v>
                </c:pt>
                <c:pt idx="3">
                  <c:v>0.25416666666666698</c:v>
                </c:pt>
                <c:pt idx="4">
                  <c:v>0.264583333333333</c:v>
                </c:pt>
                <c:pt idx="5">
                  <c:v>0.27500000000000002</c:v>
                </c:pt>
                <c:pt idx="6">
                  <c:v>0.28541666666666698</c:v>
                </c:pt>
                <c:pt idx="7">
                  <c:v>0.295833333333333</c:v>
                </c:pt>
                <c:pt idx="8">
                  <c:v>0.30625000000000002</c:v>
                </c:pt>
                <c:pt idx="9">
                  <c:v>0.31666666666666698</c:v>
                </c:pt>
                <c:pt idx="10">
                  <c:v>0.327083333333334</c:v>
                </c:pt>
                <c:pt idx="11">
                  <c:v>0.33750000000000002</c:v>
                </c:pt>
                <c:pt idx="12">
                  <c:v>0.34791666666666698</c:v>
                </c:pt>
                <c:pt idx="13">
                  <c:v>0.358333333333334</c:v>
                </c:pt>
                <c:pt idx="14">
                  <c:v>0.36875000000000002</c:v>
                </c:pt>
                <c:pt idx="15">
                  <c:v>0.37916666666666698</c:v>
                </c:pt>
                <c:pt idx="16">
                  <c:v>0.389583333333334</c:v>
                </c:pt>
                <c:pt idx="17">
                  <c:v>0.4</c:v>
                </c:pt>
                <c:pt idx="18">
                  <c:v>0.41041666666666698</c:v>
                </c:pt>
                <c:pt idx="19">
                  <c:v>0.420833333333333</c:v>
                </c:pt>
                <c:pt idx="20">
                  <c:v>0.43125000000000002</c:v>
                </c:pt>
                <c:pt idx="21">
                  <c:v>0.44166666666666698</c:v>
                </c:pt>
                <c:pt idx="22">
                  <c:v>0.452083333333333</c:v>
                </c:pt>
                <c:pt idx="23">
                  <c:v>0.46250000000000002</c:v>
                </c:pt>
                <c:pt idx="24">
                  <c:v>0.47291666666666698</c:v>
                </c:pt>
                <c:pt idx="25">
                  <c:v>0.483333333333333</c:v>
                </c:pt>
                <c:pt idx="26">
                  <c:v>0.49375000000000002</c:v>
                </c:pt>
                <c:pt idx="27">
                  <c:v>0.50416666666666698</c:v>
                </c:pt>
                <c:pt idx="28">
                  <c:v>0.51458333333333295</c:v>
                </c:pt>
                <c:pt idx="29">
                  <c:v>0.52500000000000002</c:v>
                </c:pt>
                <c:pt idx="30">
                  <c:v>0.53541666666666698</c:v>
                </c:pt>
                <c:pt idx="31">
                  <c:v>0.54583333333333295</c:v>
                </c:pt>
                <c:pt idx="32">
                  <c:v>0.55625000000000002</c:v>
                </c:pt>
                <c:pt idx="33">
                  <c:v>0.56666666666666698</c:v>
                </c:pt>
                <c:pt idx="34">
                  <c:v>0.57708333333333295</c:v>
                </c:pt>
                <c:pt idx="35">
                  <c:v>0.58750000000000002</c:v>
                </c:pt>
                <c:pt idx="36">
                  <c:v>0.59791666666666698</c:v>
                </c:pt>
                <c:pt idx="37">
                  <c:v>0.60833333333333295</c:v>
                </c:pt>
                <c:pt idx="38">
                  <c:v>0.61875000000000002</c:v>
                </c:pt>
                <c:pt idx="39">
                  <c:v>0.62916666666666698</c:v>
                </c:pt>
                <c:pt idx="40">
                  <c:v>0.63958333333333295</c:v>
                </c:pt>
                <c:pt idx="41">
                  <c:v>0.65</c:v>
                </c:pt>
                <c:pt idx="42">
                  <c:v>0.66041666666666698</c:v>
                </c:pt>
                <c:pt idx="43">
                  <c:v>0.67083333333333295</c:v>
                </c:pt>
                <c:pt idx="44">
                  <c:v>0.68125000000000002</c:v>
                </c:pt>
                <c:pt idx="45">
                  <c:v>0.69166666666666698</c:v>
                </c:pt>
                <c:pt idx="46">
                  <c:v>0.70208333333333295</c:v>
                </c:pt>
                <c:pt idx="47">
                  <c:v>0.71250000000000002</c:v>
                </c:pt>
                <c:pt idx="48">
                  <c:v>0.72291666666666698</c:v>
                </c:pt>
                <c:pt idx="49">
                  <c:v>0.73333333333333295</c:v>
                </c:pt>
                <c:pt idx="50">
                  <c:v>0.74375000000000002</c:v>
                </c:pt>
                <c:pt idx="51">
                  <c:v>0.75416666666666698</c:v>
                </c:pt>
                <c:pt idx="52">
                  <c:v>0.76458333333333295</c:v>
                </c:pt>
                <c:pt idx="53">
                  <c:v>0.77500000000000002</c:v>
                </c:pt>
                <c:pt idx="54">
                  <c:v>0.78541666666666698</c:v>
                </c:pt>
                <c:pt idx="55">
                  <c:v>0.79583333333333295</c:v>
                </c:pt>
                <c:pt idx="56">
                  <c:v>0.80625000000000002</c:v>
                </c:pt>
                <c:pt idx="57">
                  <c:v>0.81666666666666599</c:v>
                </c:pt>
                <c:pt idx="58">
                  <c:v>0.82708333333333295</c:v>
                </c:pt>
                <c:pt idx="59">
                  <c:v>0.83750000000000002</c:v>
                </c:pt>
                <c:pt idx="60">
                  <c:v>0.84791666666666599</c:v>
                </c:pt>
                <c:pt idx="61">
                  <c:v>0.85833333333333295</c:v>
                </c:pt>
                <c:pt idx="62">
                  <c:v>0.86875000000000002</c:v>
                </c:pt>
                <c:pt idx="63">
                  <c:v>0.87916666666666599</c:v>
                </c:pt>
                <c:pt idx="64">
                  <c:v>0.88541666666666663</c:v>
                </c:pt>
              </c:numCache>
            </c:numRef>
          </c:xVal>
          <c:yVal>
            <c:numRef>
              <c:f>'Solar Calendar'!$DD$6:$DD$70</c:f>
              <c:numCache>
                <c:formatCode>0.00</c:formatCode>
                <c:ptCount val="65"/>
                <c:pt idx="0">
                  <c:v>0</c:v>
                </c:pt>
                <c:pt idx="1">
                  <c:v>0</c:v>
                </c:pt>
                <c:pt idx="2">
                  <c:v>0</c:v>
                </c:pt>
                <c:pt idx="3">
                  <c:v>0</c:v>
                </c:pt>
                <c:pt idx="4">
                  <c:v>0</c:v>
                </c:pt>
                <c:pt idx="5">
                  <c:v>9.2767311857451951</c:v>
                </c:pt>
                <c:pt idx="6">
                  <c:v>35.461761554930305</c:v>
                </c:pt>
                <c:pt idx="7">
                  <c:v>68.833069723464249</c:v>
                </c:pt>
                <c:pt idx="8">
                  <c:v>107.40227858529006</c:v>
                </c:pt>
                <c:pt idx="9">
                  <c:v>149.67798535831508</c:v>
                </c:pt>
                <c:pt idx="10">
                  <c:v>194.52641735961839</c:v>
                </c:pt>
                <c:pt idx="11">
                  <c:v>241.06170871289936</c:v>
                </c:pt>
                <c:pt idx="12">
                  <c:v>288.57039968469024</c:v>
                </c:pt>
                <c:pt idx="13">
                  <c:v>336.4611284156594</c:v>
                </c:pt>
                <c:pt idx="14">
                  <c:v>384.23118930898636</c:v>
                </c:pt>
                <c:pt idx="15">
                  <c:v>431.44413584635328</c:v>
                </c:pt>
                <c:pt idx="16">
                  <c:v>477.71462683981906</c:v>
                </c:pt>
                <c:pt idx="17">
                  <c:v>522.69807304705319</c:v>
                </c:pt>
                <c:pt idx="18">
                  <c:v>566.08350811853722</c:v>
                </c:pt>
                <c:pt idx="19">
                  <c:v>607.58865538513885</c:v>
                </c:pt>
                <c:pt idx="20">
                  <c:v>646.95650932720071</c:v>
                </c:pt>
                <c:pt idx="21">
                  <c:v>683.95297337795262</c:v>
                </c:pt>
                <c:pt idx="22">
                  <c:v>718.36524067870323</c:v>
                </c:pt>
                <c:pt idx="23">
                  <c:v>750.00070017362759</c:v>
                </c:pt>
                <c:pt idx="24">
                  <c:v>778.68621470196535</c:v>
                </c:pt>
                <c:pt idx="25">
                  <c:v>804.26766156020688</c:v>
                </c:pt>
                <c:pt idx="26">
                  <c:v>826.6096563521188</c:v>
                </c:pt>
                <c:pt idx="27">
                  <c:v>845.59540230149696</c:v>
                </c:pt>
                <c:pt idx="28">
                  <c:v>861.12662248859704</c:v>
                </c:pt>
                <c:pt idx="29">
                  <c:v>873.12354361426378</c:v>
                </c:pt>
                <c:pt idx="30">
                  <c:v>881.52490819070351</c:v>
                </c:pt>
                <c:pt idx="31">
                  <c:v>886.28799838986436</c:v>
                </c:pt>
                <c:pt idx="32">
                  <c:v>887.38865976814418</c:v>
                </c:pt>
                <c:pt idx="33">
                  <c:v>884.82131717476148</c:v>
                </c:pt>
                <c:pt idx="34">
                  <c:v>878.59897867456561</c:v>
                </c:pt>
                <c:pt idx="35">
                  <c:v>868.75322654098807</c:v>
                </c:pt>
                <c:pt idx="36">
                  <c:v>855.33419753284284</c:v>
                </c:pt>
                <c:pt idx="37">
                  <c:v>838.41055798391847</c:v>
                </c:pt>
                <c:pt idx="38">
                  <c:v>818.06948294886661</c:v>
                </c:pt>
                <c:pt idx="39">
                  <c:v>794.41665305199012</c:v>
                </c:pt>
                <c:pt idx="40">
                  <c:v>767.57628814953569</c:v>
                </c:pt>
                <c:pt idx="41">
                  <c:v>737.69124394661389</c:v>
                </c:pt>
                <c:pt idx="42">
                  <c:v>704.92320701877509</c:v>
                </c:pt>
                <c:pt idx="43">
                  <c:v>669.45303630383773</c:v>
                </c:pt>
                <c:pt idx="44">
                  <c:v>631.48131656707437</c:v>
                </c:pt>
                <c:pt idx="45">
                  <c:v>591.2292138734864</c:v>
                </c:pt>
                <c:pt idx="46">
                  <c:v>548.93975818217541</c:v>
                </c:pt>
                <c:pt idx="47">
                  <c:v>504.87972915256449</c:v>
                </c:pt>
                <c:pt idx="48">
                  <c:v>459.34239649718825</c:v>
                </c:pt>
                <c:pt idx="49">
                  <c:v>412.65147904739786</c:v>
                </c:pt>
                <c:pt idx="50">
                  <c:v>365.16685854963993</c:v>
                </c:pt>
                <c:pt idx="51">
                  <c:v>317.2928498986779</c:v>
                </c:pt>
                <c:pt idx="52">
                  <c:v>269.49024575245596</c:v>
                </c:pt>
                <c:pt idx="53">
                  <c:v>222.29401156217935</c:v>
                </c:pt>
                <c:pt idx="54">
                  <c:v>176.33954733840685</c:v>
                </c:pt>
                <c:pt idx="55">
                  <c:v>132.40204050997284</c:v>
                </c:pt>
                <c:pt idx="56">
                  <c:v>91.455719705546883</c:v>
                </c:pt>
                <c:pt idx="57">
                  <c:v>54.762134445486033</c:v>
                </c:pt>
                <c:pt idx="58">
                  <c:v>23.994288975181043</c:v>
                </c:pt>
                <c:pt idx="59">
                  <c:v>1.3727391418896928</c:v>
                </c:pt>
                <c:pt idx="60">
                  <c:v>0</c:v>
                </c:pt>
                <c:pt idx="61">
                  <c:v>0</c:v>
                </c:pt>
                <c:pt idx="62">
                  <c:v>0</c:v>
                </c:pt>
                <c:pt idx="63">
                  <c:v>0</c:v>
                </c:pt>
                <c:pt idx="64">
                  <c:v>0</c:v>
                </c:pt>
              </c:numCache>
            </c:numRef>
          </c:yVal>
          <c:smooth val="1"/>
          <c:extLst>
            <c:ext xmlns:c16="http://schemas.microsoft.com/office/drawing/2014/chart" uri="{C3380CC4-5D6E-409C-BE32-E72D297353CC}">
              <c16:uniqueId val="{0000000C-71F3-44D8-8D2F-0AD6D1213C14}"/>
            </c:ext>
          </c:extLst>
        </c:ser>
        <c:ser>
          <c:idx val="13"/>
          <c:order val="13"/>
          <c:tx>
            <c:strRef>
              <c:f>'Solar Calendar'!$DF$2</c:f>
              <c:strCache>
                <c:ptCount val="1"/>
                <c:pt idx="0">
                  <c:v>July 22nd</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'Solar Calendar'!$DF$6:$DF$68</c:f>
              <c:numCache>
                <c:formatCode>h:mm\ AM/PM</c:formatCode>
                <c:ptCount val="63"/>
                <c:pt idx="0">
                  <c:v>0.23333333333333331</c:v>
                </c:pt>
                <c:pt idx="1">
                  <c:v>0.24374999999999999</c:v>
                </c:pt>
                <c:pt idx="2">
                  <c:v>0.25416666666666698</c:v>
                </c:pt>
                <c:pt idx="3">
                  <c:v>0.264583333333333</c:v>
                </c:pt>
                <c:pt idx="4">
                  <c:v>0.27500000000000002</c:v>
                </c:pt>
                <c:pt idx="5">
                  <c:v>0.28541666666666698</c:v>
                </c:pt>
                <c:pt idx="6">
                  <c:v>0.295833333333333</c:v>
                </c:pt>
                <c:pt idx="7">
                  <c:v>0.30625000000000002</c:v>
                </c:pt>
                <c:pt idx="8">
                  <c:v>0.31666666666666698</c:v>
                </c:pt>
                <c:pt idx="9">
                  <c:v>0.327083333333334</c:v>
                </c:pt>
                <c:pt idx="10">
                  <c:v>0.33750000000000002</c:v>
                </c:pt>
                <c:pt idx="11">
                  <c:v>0.34791666666666698</c:v>
                </c:pt>
                <c:pt idx="12">
                  <c:v>0.358333333333333</c:v>
                </c:pt>
                <c:pt idx="13">
                  <c:v>0.36875000000000002</c:v>
                </c:pt>
                <c:pt idx="14">
                  <c:v>0.37916666666666698</c:v>
                </c:pt>
                <c:pt idx="15">
                  <c:v>0.389583333333333</c:v>
                </c:pt>
                <c:pt idx="16">
                  <c:v>0.4</c:v>
                </c:pt>
                <c:pt idx="17">
                  <c:v>0.41041666666666698</c:v>
                </c:pt>
                <c:pt idx="18">
                  <c:v>0.420833333333333</c:v>
                </c:pt>
                <c:pt idx="19">
                  <c:v>0.43125000000000002</c:v>
                </c:pt>
                <c:pt idx="20">
                  <c:v>0.44166666666666698</c:v>
                </c:pt>
                <c:pt idx="21">
                  <c:v>0.452083333333333</c:v>
                </c:pt>
                <c:pt idx="22">
                  <c:v>0.46250000000000002</c:v>
                </c:pt>
                <c:pt idx="23">
                  <c:v>0.47291666666666698</c:v>
                </c:pt>
                <c:pt idx="24">
                  <c:v>0.483333333333333</c:v>
                </c:pt>
                <c:pt idx="25">
                  <c:v>0.49375000000000002</c:v>
                </c:pt>
                <c:pt idx="26">
                  <c:v>0.50416666666666698</c:v>
                </c:pt>
                <c:pt idx="27">
                  <c:v>0.51458333333333295</c:v>
                </c:pt>
                <c:pt idx="28">
                  <c:v>0.52500000000000002</c:v>
                </c:pt>
                <c:pt idx="29">
                  <c:v>0.53541666666666698</c:v>
                </c:pt>
                <c:pt idx="30">
                  <c:v>0.54583333333333395</c:v>
                </c:pt>
                <c:pt idx="31">
                  <c:v>0.55625000000000002</c:v>
                </c:pt>
                <c:pt idx="32">
                  <c:v>0.56666666666666698</c:v>
                </c:pt>
                <c:pt idx="33">
                  <c:v>0.57708333333333395</c:v>
                </c:pt>
                <c:pt idx="34">
                  <c:v>0.58750000000000002</c:v>
                </c:pt>
                <c:pt idx="35">
                  <c:v>0.59791666666666698</c:v>
                </c:pt>
                <c:pt idx="36">
                  <c:v>0.60833333333333395</c:v>
                </c:pt>
                <c:pt idx="37">
                  <c:v>0.61875000000000002</c:v>
                </c:pt>
                <c:pt idx="38">
                  <c:v>0.62916666666666698</c:v>
                </c:pt>
                <c:pt idx="39">
                  <c:v>0.63958333333333395</c:v>
                </c:pt>
                <c:pt idx="40">
                  <c:v>0.65</c:v>
                </c:pt>
                <c:pt idx="41">
                  <c:v>0.66041666666666698</c:v>
                </c:pt>
                <c:pt idx="42">
                  <c:v>0.67083333333333395</c:v>
                </c:pt>
                <c:pt idx="43">
                  <c:v>0.68125000000000002</c:v>
                </c:pt>
                <c:pt idx="44">
                  <c:v>0.69166666666666698</c:v>
                </c:pt>
                <c:pt idx="45">
                  <c:v>0.70208333333333395</c:v>
                </c:pt>
                <c:pt idx="46">
                  <c:v>0.71250000000000102</c:v>
                </c:pt>
                <c:pt idx="47">
                  <c:v>0.72291666666666698</c:v>
                </c:pt>
                <c:pt idx="48">
                  <c:v>0.73333333333333395</c:v>
                </c:pt>
                <c:pt idx="49">
                  <c:v>0.74375000000000102</c:v>
                </c:pt>
                <c:pt idx="50">
                  <c:v>0.75416666666666698</c:v>
                </c:pt>
                <c:pt idx="51">
                  <c:v>0.76458333333333395</c:v>
                </c:pt>
                <c:pt idx="52">
                  <c:v>0.77500000000000102</c:v>
                </c:pt>
                <c:pt idx="53">
                  <c:v>0.78541666666666698</c:v>
                </c:pt>
                <c:pt idx="54">
                  <c:v>0.79583333333333395</c:v>
                </c:pt>
                <c:pt idx="55">
                  <c:v>0.80625000000000102</c:v>
                </c:pt>
                <c:pt idx="56">
                  <c:v>0.81666666666666698</c:v>
                </c:pt>
                <c:pt idx="57">
                  <c:v>0.82708333333333395</c:v>
                </c:pt>
                <c:pt idx="58">
                  <c:v>0.83750000000000102</c:v>
                </c:pt>
                <c:pt idx="59">
                  <c:v>0.84791666666666698</c:v>
                </c:pt>
                <c:pt idx="60">
                  <c:v>0.85833333333333395</c:v>
                </c:pt>
                <c:pt idx="61">
                  <c:v>0.86875000000000102</c:v>
                </c:pt>
                <c:pt idx="62">
                  <c:v>0.87638888888888899</c:v>
                </c:pt>
              </c:numCache>
            </c:numRef>
          </c:xVal>
          <c:yVal>
            <c:numRef>
              <c:f>'Solar Calendar'!$DL$6:$DL$68</c:f>
              <c:numCache>
                <c:formatCode>0.00</c:formatCode>
                <c:ptCount val="63"/>
                <c:pt idx="0">
                  <c:v>0</c:v>
                </c:pt>
                <c:pt idx="1">
                  <c:v>0</c:v>
                </c:pt>
                <c:pt idx="2">
                  <c:v>0</c:v>
                </c:pt>
                <c:pt idx="3">
                  <c:v>0</c:v>
                </c:pt>
                <c:pt idx="4">
                  <c:v>1.4318807121942028</c:v>
                </c:pt>
                <c:pt idx="5">
                  <c:v>23.216381477686163</c:v>
                </c:pt>
                <c:pt idx="6">
                  <c:v>53.861994821909242</c:v>
                </c:pt>
                <c:pt idx="7">
                  <c:v>90.848736184287503</c:v>
                </c:pt>
                <c:pt idx="8">
                  <c:v>132.30279342657346</c:v>
                </c:pt>
                <c:pt idx="9">
                  <c:v>176.83871500572417</c:v>
                </c:pt>
                <c:pt idx="10">
                  <c:v>223.40662772614016</c:v>
                </c:pt>
                <c:pt idx="11">
                  <c:v>271.18473449195898</c:v>
                </c:pt>
                <c:pt idx="12">
                  <c:v>319.50853008232451</c:v>
                </c:pt>
                <c:pt idx="13">
                  <c:v>367.82468033735205</c:v>
                </c:pt>
                <c:pt idx="14">
                  <c:v>415.66076798616308</c:v>
                </c:pt>
                <c:pt idx="15">
                  <c:v>462.60520933112298</c:v>
                </c:pt>
                <c:pt idx="16">
                  <c:v>508.29375687038896</c:v>
                </c:pt>
                <c:pt idx="17">
                  <c:v>552.40033020998067</c:v>
                </c:pt>
                <c:pt idx="18">
                  <c:v>594.63073689127896</c:v>
                </c:pt>
                <c:pt idx="19">
                  <c:v>634.71835200777082</c:v>
                </c:pt>
                <c:pt idx="20">
                  <c:v>672.4211432659381</c:v>
                </c:pt>
                <c:pt idx="21">
                  <c:v>707.51963032114872</c:v>
                </c:pt>
                <c:pt idx="22">
                  <c:v>739.81549802246309</c:v>
                </c:pt>
                <c:pt idx="23">
                  <c:v>769.13066928757166</c:v>
                </c:pt>
                <c:pt idx="24">
                  <c:v>795.30670096067468</c:v>
                </c:pt>
                <c:pt idx="25">
                  <c:v>818.20440524554351</c:v>
                </c:pt>
                <c:pt idx="26">
                  <c:v>837.70362647997524</c:v>
                </c:pt>
                <c:pt idx="27">
                  <c:v>853.70312216805087</c:v>
                </c:pt>
                <c:pt idx="28">
                  <c:v>866.12051093749199</c:v>
                </c:pt>
                <c:pt idx="29">
                  <c:v>874.89226017425597</c:v>
                </c:pt>
                <c:pt idx="30">
                  <c:v>879.97369367148599</c:v>
                </c:pt>
                <c:pt idx="31">
                  <c:v>881.33900551711099</c:v>
                </c:pt>
                <c:pt idx="32">
                  <c:v>878.98127120181471</c:v>
                </c:pt>
                <c:pt idx="33">
                  <c:v>872.91245097613671</c:v>
                </c:pt>
                <c:pt idx="34">
                  <c:v>863.16338415145685</c:v>
                </c:pt>
                <c:pt idx="35">
                  <c:v>849.78377660688477</c:v>
                </c:pt>
                <c:pt idx="36">
                  <c:v>832.84218750279911</c:v>
                </c:pt>
                <c:pt idx="37">
                  <c:v>812.42602540320468</c:v>
                </c:pt>
                <c:pt idx="38">
                  <c:v>788.6415690218347</c:v>
                </c:pt>
                <c:pt idx="39">
                  <c:v>761.61403408346803</c:v>
                </c:pt>
                <c:pt idx="40">
                  <c:v>731.48771595285928</c:v>
                </c:pt>
                <c:pt idx="41">
                  <c:v>698.42624861310094</c:v>
                </c:pt>
                <c:pt idx="42">
                  <c:v>662.61303556672135</c:v>
                </c:pt>
                <c:pt idx="43">
                  <c:v>624.25192921912003</c:v>
                </c:pt>
                <c:pt idx="44">
                  <c:v>583.56826522496738</c:v>
                </c:pt>
                <c:pt idx="45">
                  <c:v>540.81040168149627</c:v>
                </c:pt>
                <c:pt idx="46">
                  <c:v>496.25197708731633</c:v>
                </c:pt>
                <c:pt idx="47">
                  <c:v>450.19519707144377</c:v>
                </c:pt>
                <c:pt idx="48">
                  <c:v>402.97560656074705</c:v>
                </c:pt>
                <c:pt idx="49">
                  <c:v>354.96903177525957</c:v>
                </c:pt>
                <c:pt idx="50">
                  <c:v>306.60173591908836</c:v>
                </c:pt>
                <c:pt idx="51">
                  <c:v>258.36540833087469</c:v>
                </c:pt>
                <c:pt idx="52">
                  <c:v>210.83953886171861</c:v>
                </c:pt>
                <c:pt idx="53">
                  <c:v>164.7252361877614</c:v>
                </c:pt>
                <c:pt idx="54">
                  <c:v>120.89691623736918</c:v>
                </c:pt>
                <c:pt idx="55">
                  <c:v>80.481608911509298</c:v>
                </c:pt>
                <c:pt idx="56">
                  <c:v>44.978291462360559</c:v>
                </c:pt>
                <c:pt idx="57">
                  <c:v>16.420575049636732</c:v>
                </c:pt>
                <c:pt idx="58">
                  <c:v>0</c:v>
                </c:pt>
                <c:pt idx="59">
                  <c:v>0</c:v>
                </c:pt>
                <c:pt idx="60">
                  <c:v>0</c:v>
                </c:pt>
                <c:pt idx="61">
                  <c:v>0</c:v>
                </c:pt>
                <c:pt idx="62">
                  <c:v>0</c:v>
                </c:pt>
              </c:numCache>
            </c:numRef>
          </c:yVal>
          <c:smooth val="1"/>
          <c:extLst>
            <c:ext xmlns:c16="http://schemas.microsoft.com/office/drawing/2014/chart" uri="{C3380CC4-5D6E-409C-BE32-E72D297353CC}">
              <c16:uniqueId val="{0000000D-71F3-44D8-8D2F-0AD6D1213C14}"/>
            </c:ext>
          </c:extLst>
        </c:ser>
        <c:ser>
          <c:idx val="14"/>
          <c:order val="14"/>
          <c:tx>
            <c:strRef>
              <c:f>'Solar Calendar'!$DN$2</c:f>
              <c:strCache>
                <c:ptCount val="1"/>
                <c:pt idx="0">
                  <c:v>August 8th</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'Solar Calendar'!$DN$6:$DN$65</c:f>
              <c:numCache>
                <c:formatCode>h:mm\ AM/PM</c:formatCode>
                <c:ptCount val="60"/>
                <c:pt idx="0">
                  <c:v>0.24861111111111112</c:v>
                </c:pt>
                <c:pt idx="1">
                  <c:v>0.2590277777777778</c:v>
                </c:pt>
                <c:pt idx="2">
                  <c:v>0.26944444444444499</c:v>
                </c:pt>
                <c:pt idx="3">
                  <c:v>0.27986111111111101</c:v>
                </c:pt>
                <c:pt idx="4">
                  <c:v>0.29027777777777802</c:v>
                </c:pt>
                <c:pt idx="5">
                  <c:v>0.30069444444444399</c:v>
                </c:pt>
                <c:pt idx="6">
                  <c:v>0.31111111111111101</c:v>
                </c:pt>
                <c:pt idx="7">
                  <c:v>0.32152777777777802</c:v>
                </c:pt>
                <c:pt idx="8">
                  <c:v>0.33194444444444499</c:v>
                </c:pt>
                <c:pt idx="9">
                  <c:v>0.34236111111111101</c:v>
                </c:pt>
                <c:pt idx="10">
                  <c:v>0.35277777777777802</c:v>
                </c:pt>
                <c:pt idx="11">
                  <c:v>0.36319444444444499</c:v>
                </c:pt>
                <c:pt idx="12">
                  <c:v>0.37361111111111101</c:v>
                </c:pt>
                <c:pt idx="13">
                  <c:v>0.38402777777777802</c:v>
                </c:pt>
                <c:pt idx="14">
                  <c:v>0.39444444444444499</c:v>
                </c:pt>
                <c:pt idx="15">
                  <c:v>0.40486111111111101</c:v>
                </c:pt>
                <c:pt idx="16">
                  <c:v>0.41527777777777802</c:v>
                </c:pt>
                <c:pt idx="17">
                  <c:v>0.42569444444444499</c:v>
                </c:pt>
                <c:pt idx="18">
                  <c:v>0.43611111111111101</c:v>
                </c:pt>
                <c:pt idx="19">
                  <c:v>0.44652777777777802</c:v>
                </c:pt>
                <c:pt idx="20">
                  <c:v>0.45694444444444499</c:v>
                </c:pt>
                <c:pt idx="21">
                  <c:v>0.46736111111111101</c:v>
                </c:pt>
                <c:pt idx="22">
                  <c:v>0.47777777777777802</c:v>
                </c:pt>
                <c:pt idx="23">
                  <c:v>0.48819444444444499</c:v>
                </c:pt>
                <c:pt idx="24">
                  <c:v>0.49861111111111101</c:v>
                </c:pt>
                <c:pt idx="25">
                  <c:v>0.50902777777777797</c:v>
                </c:pt>
                <c:pt idx="26">
                  <c:v>0.51944444444444504</c:v>
                </c:pt>
                <c:pt idx="27">
                  <c:v>0.52986111111111101</c:v>
                </c:pt>
                <c:pt idx="28">
                  <c:v>0.54027777777777797</c:v>
                </c:pt>
                <c:pt idx="29">
                  <c:v>0.55069444444444504</c:v>
                </c:pt>
                <c:pt idx="30">
                  <c:v>0.561111111111112</c:v>
                </c:pt>
                <c:pt idx="31">
                  <c:v>0.57152777777777797</c:v>
                </c:pt>
                <c:pt idx="32">
                  <c:v>0.58194444444444504</c:v>
                </c:pt>
                <c:pt idx="33">
                  <c:v>0.592361111111112</c:v>
                </c:pt>
                <c:pt idx="34">
                  <c:v>0.60277777777777797</c:v>
                </c:pt>
                <c:pt idx="35">
                  <c:v>0.61319444444444504</c:v>
                </c:pt>
                <c:pt idx="36">
                  <c:v>0.623611111111112</c:v>
                </c:pt>
                <c:pt idx="37">
                  <c:v>0.63402777777777797</c:v>
                </c:pt>
                <c:pt idx="38">
                  <c:v>0.64444444444444504</c:v>
                </c:pt>
                <c:pt idx="39">
                  <c:v>0.654861111111112</c:v>
                </c:pt>
                <c:pt idx="40">
                  <c:v>0.66527777777777797</c:v>
                </c:pt>
                <c:pt idx="41">
                  <c:v>0.67569444444444504</c:v>
                </c:pt>
                <c:pt idx="42">
                  <c:v>0.686111111111112</c:v>
                </c:pt>
                <c:pt idx="43">
                  <c:v>0.69652777777777797</c:v>
                </c:pt>
                <c:pt idx="44">
                  <c:v>0.70694444444444504</c:v>
                </c:pt>
                <c:pt idx="45">
                  <c:v>0.717361111111112</c:v>
                </c:pt>
                <c:pt idx="46">
                  <c:v>0.72777777777777897</c:v>
                </c:pt>
                <c:pt idx="47">
                  <c:v>0.73819444444444504</c:v>
                </c:pt>
                <c:pt idx="48">
                  <c:v>0.748611111111112</c:v>
                </c:pt>
                <c:pt idx="49">
                  <c:v>0.75902777777777897</c:v>
                </c:pt>
                <c:pt idx="50">
                  <c:v>0.76944444444444504</c:v>
                </c:pt>
                <c:pt idx="51">
                  <c:v>0.779861111111112</c:v>
                </c:pt>
                <c:pt idx="52">
                  <c:v>0.79027777777777897</c:v>
                </c:pt>
                <c:pt idx="53">
                  <c:v>0.80069444444444504</c:v>
                </c:pt>
                <c:pt idx="54">
                  <c:v>0.811111111111112</c:v>
                </c:pt>
                <c:pt idx="55">
                  <c:v>0.82152777777777897</c:v>
                </c:pt>
                <c:pt idx="56">
                  <c:v>0.83194444444444504</c:v>
                </c:pt>
                <c:pt idx="57">
                  <c:v>0.842361111111112</c:v>
                </c:pt>
                <c:pt idx="58">
                  <c:v>0.85277777777777897</c:v>
                </c:pt>
                <c:pt idx="59">
                  <c:v>0.85972222222222217</c:v>
                </c:pt>
              </c:numCache>
            </c:numRef>
          </c:xVal>
          <c:yVal>
            <c:numRef>
              <c:f>'Solar Calendar'!$DT$6:$DT$65</c:f>
              <c:numCache>
                <c:formatCode>0.00</c:formatCode>
                <c:ptCount val="60"/>
                <c:pt idx="0">
                  <c:v>0</c:v>
                </c:pt>
                <c:pt idx="1">
                  <c:v>0</c:v>
                </c:pt>
                <c:pt idx="2">
                  <c:v>0</c:v>
                </c:pt>
                <c:pt idx="3">
                  <c:v>0</c:v>
                </c:pt>
                <c:pt idx="4">
                  <c:v>16.514118764070208</c:v>
                </c:pt>
                <c:pt idx="5">
                  <c:v>45.490626435803598</c:v>
                </c:pt>
                <c:pt idx="6">
                  <c:v>82.435868882360595</c:v>
                </c:pt>
                <c:pt idx="7">
                  <c:v>124.77020472947852</c:v>
                </c:pt>
                <c:pt idx="8">
                  <c:v>170.67557800031045</c:v>
                </c:pt>
                <c:pt idx="9">
                  <c:v>218.84299472684913</c:v>
                </c:pt>
                <c:pt idx="10">
                  <c:v>268.29338174010633</c:v>
                </c:pt>
                <c:pt idx="11">
                  <c:v>318.26452250736605</c:v>
                </c:pt>
                <c:pt idx="12">
                  <c:v>368.14082751832569</c:v>
                </c:pt>
                <c:pt idx="13">
                  <c:v>417.40926076719171</c:v>
                </c:pt>
                <c:pt idx="14">
                  <c:v>465.63119737236786</c:v>
                </c:pt>
                <c:pt idx="15">
                  <c:v>512.42412957002091</c:v>
                </c:pt>
                <c:pt idx="16">
                  <c:v>557.4495842934457</c:v>
                </c:pt>
                <c:pt idx="17">
                  <c:v>600.40504072804504</c:v>
                </c:pt>
                <c:pt idx="18">
                  <c:v>641.01847436921571</c:v>
                </c:pt>
                <c:pt idx="19">
                  <c:v>679.04465575695724</c:v>
                </c:pt>
                <c:pt idx="20">
                  <c:v>714.26263852053432</c:v>
                </c:pt>
                <c:pt idx="21">
                  <c:v>746.47406257942419</c:v>
                </c:pt>
                <c:pt idx="22">
                  <c:v>775.50202016097944</c:v>
                </c:pt>
                <c:pt idx="23">
                  <c:v>801.1903114810865</c:v>
                </c:pt>
                <c:pt idx="24">
                  <c:v>823.4029694291844</c:v>
                </c:pt>
                <c:pt idx="25">
                  <c:v>842.02396808032665</c:v>
                </c:pt>
                <c:pt idx="26">
                  <c:v>856.95705431601777</c:v>
                </c:pt>
                <c:pt idx="27">
                  <c:v>868.12565905460906</c:v>
                </c:pt>
                <c:pt idx="28">
                  <c:v>875.47285700654561</c:v>
                </c:pt>
                <c:pt idx="29">
                  <c:v>878.96135308238411</c:v>
                </c:pt>
                <c:pt idx="30">
                  <c:v>878.57348067477596</c:v>
                </c:pt>
                <c:pt idx="31">
                  <c:v>874.31120276715978</c:v>
                </c:pt>
                <c:pt idx="32">
                  <c:v>866.19611175046998</c:v>
                </c:pt>
                <c:pt idx="33">
                  <c:v>854.26942840032393</c:v>
                </c:pt>
                <c:pt idx="34">
                  <c:v>838.59200507731362</c:v>
                </c:pt>
                <c:pt idx="35">
                  <c:v>819.24434326393543</c:v>
                </c:pt>
                <c:pt idx="36">
                  <c:v>796.32664150595247</c:v>
                </c:pt>
                <c:pt idx="37">
                  <c:v>769.95889727426311</c:v>
                </c:pt>
                <c:pt idx="38">
                  <c:v>740.28109601649385</c:v>
                </c:pt>
                <c:pt idx="39">
                  <c:v>707.45353389354989</c:v>
                </c:pt>
                <c:pt idx="40">
                  <c:v>671.65733913453391</c:v>
                </c:pt>
                <c:pt idx="41">
                  <c:v>633.09528324898349</c:v>
                </c:pt>
                <c:pt idx="42">
                  <c:v>591.9930116485848</c:v>
                </c:pt>
                <c:pt idx="43">
                  <c:v>548.60088013557561</c:v>
                </c:pt>
                <c:pt idx="44">
                  <c:v>503.19666988768358</c:v>
                </c:pt>
                <c:pt idx="45">
                  <c:v>456.08958666118986</c:v>
                </c:pt>
                <c:pt idx="46">
                  <c:v>407.62615971080595</c:v>
                </c:pt>
                <c:pt idx="47">
                  <c:v>358.19899355820803</c:v>
                </c:pt>
                <c:pt idx="48">
                  <c:v>308.25988073821583</c:v>
                </c:pt>
                <c:pt idx="49">
                  <c:v>258.33971450955369</c:v>
                </c:pt>
                <c:pt idx="50">
                  <c:v>209.07922777818163</c:v>
                </c:pt>
                <c:pt idx="51">
                  <c:v>161.27730834332141</c:v>
                </c:pt>
                <c:pt idx="52">
                  <c:v>115.96821531546949</c:v>
                </c:pt>
                <c:pt idx="53">
                  <c:v>74.545887311795752</c:v>
                </c:pt>
                <c:pt idx="54">
                  <c:v>38.958823312718295</c:v>
                </c:pt>
                <c:pt idx="55">
                  <c:v>11.969237047646368</c:v>
                </c:pt>
                <c:pt idx="56">
                  <c:v>0</c:v>
                </c:pt>
                <c:pt idx="57">
                  <c:v>0</c:v>
                </c:pt>
                <c:pt idx="58">
                  <c:v>0</c:v>
                </c:pt>
                <c:pt idx="59">
                  <c:v>0</c:v>
                </c:pt>
              </c:numCache>
            </c:numRef>
          </c:yVal>
          <c:smooth val="1"/>
          <c:extLst>
            <c:ext xmlns:c16="http://schemas.microsoft.com/office/drawing/2014/chart" uri="{C3380CC4-5D6E-409C-BE32-E72D297353CC}">
              <c16:uniqueId val="{0000000E-71F3-44D8-8D2F-0AD6D1213C14}"/>
            </c:ext>
          </c:extLst>
        </c:ser>
        <c:ser>
          <c:idx val="15"/>
          <c:order val="15"/>
          <c:tx>
            <c:strRef>
              <c:f>'Solar Calendar'!$DV$2</c:f>
              <c:strCache>
                <c:ptCount val="1"/>
                <c:pt idx="0">
                  <c:v>August 22nd</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'Solar Calendar'!$DV$6:$DV$62</c:f>
              <c:numCache>
                <c:formatCode>h:mm\ AM/PM</c:formatCode>
                <c:ptCount val="57"/>
                <c:pt idx="0">
                  <c:v>0.26180555555555557</c:v>
                </c:pt>
                <c:pt idx="1">
                  <c:v>0.2722222222222222</c:v>
                </c:pt>
                <c:pt idx="2">
                  <c:v>0.28263888888888899</c:v>
                </c:pt>
                <c:pt idx="3">
                  <c:v>0.29305555555555501</c:v>
                </c:pt>
                <c:pt idx="4">
                  <c:v>0.30347222222222198</c:v>
                </c:pt>
                <c:pt idx="5">
                  <c:v>0.31388888888888899</c:v>
                </c:pt>
                <c:pt idx="6">
                  <c:v>0.32430555555555501</c:v>
                </c:pt>
                <c:pt idx="7">
                  <c:v>0.33472222222222198</c:v>
                </c:pt>
                <c:pt idx="8">
                  <c:v>0.34513888888888899</c:v>
                </c:pt>
                <c:pt idx="9">
                  <c:v>0.35555555555555501</c:v>
                </c:pt>
                <c:pt idx="10">
                  <c:v>0.36597222222222198</c:v>
                </c:pt>
                <c:pt idx="11">
                  <c:v>0.37638888888888899</c:v>
                </c:pt>
                <c:pt idx="12">
                  <c:v>0.38680555555555601</c:v>
                </c:pt>
                <c:pt idx="13">
                  <c:v>0.39722222222222198</c:v>
                </c:pt>
                <c:pt idx="14">
                  <c:v>0.40763888888888899</c:v>
                </c:pt>
                <c:pt idx="15">
                  <c:v>0.41805555555555501</c:v>
                </c:pt>
                <c:pt idx="16">
                  <c:v>0.42847222222222198</c:v>
                </c:pt>
                <c:pt idx="17">
                  <c:v>0.43888888888888899</c:v>
                </c:pt>
                <c:pt idx="18">
                  <c:v>0.44930555555555501</c:v>
                </c:pt>
                <c:pt idx="19">
                  <c:v>0.45972222222222198</c:v>
                </c:pt>
                <c:pt idx="20">
                  <c:v>0.47013888888888899</c:v>
                </c:pt>
                <c:pt idx="21">
                  <c:v>0.48055555555555501</c:v>
                </c:pt>
                <c:pt idx="22">
                  <c:v>0.49097222222222198</c:v>
                </c:pt>
                <c:pt idx="23">
                  <c:v>0.501388888888888</c:v>
                </c:pt>
                <c:pt idx="24">
                  <c:v>0.51180555555555496</c:v>
                </c:pt>
                <c:pt idx="25">
                  <c:v>0.52222222222222203</c:v>
                </c:pt>
                <c:pt idx="26">
                  <c:v>0.532638888888888</c:v>
                </c:pt>
                <c:pt idx="27">
                  <c:v>0.54305555555555496</c:v>
                </c:pt>
                <c:pt idx="28">
                  <c:v>0.55347222222222203</c:v>
                </c:pt>
                <c:pt idx="29">
                  <c:v>0.563888888888888</c:v>
                </c:pt>
                <c:pt idx="30">
                  <c:v>0.57430555555555496</c:v>
                </c:pt>
                <c:pt idx="31">
                  <c:v>0.58472222222222203</c:v>
                </c:pt>
                <c:pt idx="32">
                  <c:v>0.595138888888888</c:v>
                </c:pt>
                <c:pt idx="33">
                  <c:v>0.60555555555555496</c:v>
                </c:pt>
                <c:pt idx="34">
                  <c:v>0.61597222222222103</c:v>
                </c:pt>
                <c:pt idx="35">
                  <c:v>0.626388888888888</c:v>
                </c:pt>
                <c:pt idx="36">
                  <c:v>0.63680555555555496</c:v>
                </c:pt>
                <c:pt idx="37">
                  <c:v>0.64722222222222103</c:v>
                </c:pt>
                <c:pt idx="38">
                  <c:v>0.657638888888888</c:v>
                </c:pt>
                <c:pt idx="39">
                  <c:v>0.66805555555555496</c:v>
                </c:pt>
                <c:pt idx="40">
                  <c:v>0.67847222222222103</c:v>
                </c:pt>
                <c:pt idx="41">
                  <c:v>0.688888888888888</c:v>
                </c:pt>
                <c:pt idx="42">
                  <c:v>0.69930555555555396</c:v>
                </c:pt>
                <c:pt idx="43">
                  <c:v>0.70972222222222103</c:v>
                </c:pt>
                <c:pt idx="44">
                  <c:v>0.720138888888888</c:v>
                </c:pt>
                <c:pt idx="45">
                  <c:v>0.73055555555555396</c:v>
                </c:pt>
                <c:pt idx="46">
                  <c:v>0.74097222222222103</c:v>
                </c:pt>
                <c:pt idx="47">
                  <c:v>0.751388888888888</c:v>
                </c:pt>
                <c:pt idx="48">
                  <c:v>0.76180555555555396</c:v>
                </c:pt>
                <c:pt idx="49">
                  <c:v>0.77222222222222103</c:v>
                </c:pt>
                <c:pt idx="50">
                  <c:v>0.782638888888887</c:v>
                </c:pt>
                <c:pt idx="51">
                  <c:v>0.79305555555555396</c:v>
                </c:pt>
                <c:pt idx="52">
                  <c:v>0.80347222222222103</c:v>
                </c:pt>
                <c:pt idx="53">
                  <c:v>0.813888888888887</c:v>
                </c:pt>
                <c:pt idx="54">
                  <c:v>0.82430555555555396</c:v>
                </c:pt>
                <c:pt idx="55">
                  <c:v>0.83472222222222103</c:v>
                </c:pt>
                <c:pt idx="56">
                  <c:v>0.84236111111111101</c:v>
                </c:pt>
              </c:numCache>
            </c:numRef>
          </c:xVal>
          <c:yVal>
            <c:numRef>
              <c:f>'Solar Calendar'!$EB$6:$EB$62</c:f>
              <c:numCache>
                <c:formatCode>0.00</c:formatCode>
                <c:ptCount val="57"/>
                <c:pt idx="0">
                  <c:v>0</c:v>
                </c:pt>
                <c:pt idx="1">
                  <c:v>0</c:v>
                </c:pt>
                <c:pt idx="2">
                  <c:v>0</c:v>
                </c:pt>
                <c:pt idx="3">
                  <c:v>10.281046763297441</c:v>
                </c:pt>
                <c:pt idx="4">
                  <c:v>35.838563872626814</c:v>
                </c:pt>
                <c:pt idx="5">
                  <c:v>71.314651491710521</c:v>
                </c:pt>
                <c:pt idx="6">
                  <c:v>113.27612011060673</c:v>
                </c:pt>
                <c:pt idx="7">
                  <c:v>159.3731790349018</c:v>
                </c:pt>
                <c:pt idx="8">
                  <c:v>207.99292778953603</c:v>
                </c:pt>
                <c:pt idx="9">
                  <c:v>257.98279267484162</c:v>
                </c:pt>
                <c:pt idx="10">
                  <c:v>308.47979015691158</c:v>
                </c:pt>
                <c:pt idx="11">
                  <c:v>358.80874003512173</c:v>
                </c:pt>
                <c:pt idx="12">
                  <c:v>408.42094988238955</c:v>
                </c:pt>
                <c:pt idx="13">
                  <c:v>456.85647147615066</c:v>
                </c:pt>
                <c:pt idx="14">
                  <c:v>503.72032911153769</c:v>
                </c:pt>
                <c:pt idx="15">
                  <c:v>548.66723443424553</c:v>
                </c:pt>
                <c:pt idx="16">
                  <c:v>591.3915875599231</c:v>
                </c:pt>
                <c:pt idx="17">
                  <c:v>631.62084963931545</c:v>
                </c:pt>
                <c:pt idx="18">
                  <c:v>669.11111114843709</c:v>
                </c:pt>
                <c:pt idx="19">
                  <c:v>703.6441158199699</c:v>
                </c:pt>
                <c:pt idx="20">
                  <c:v>735.02526336596452</c:v>
                </c:pt>
                <c:pt idx="21">
                  <c:v>763.08227707949573</c:v>
                </c:pt>
                <c:pt idx="22">
                  <c:v>787.66432560860903</c:v>
                </c:pt>
                <c:pt idx="23">
                  <c:v>808.64145502809936</c:v>
                </c:pt>
                <c:pt idx="24">
                  <c:v>825.90423155773885</c:v>
                </c:pt>
                <c:pt idx="25">
                  <c:v>839.36352518505862</c:v>
                </c:pt>
                <c:pt idx="26">
                  <c:v>848.95038515787201</c:v>
                </c:pt>
                <c:pt idx="27">
                  <c:v>854.61597303772146</c:v>
                </c:pt>
                <c:pt idx="28">
                  <c:v>856.33152983157674</c:v>
                </c:pt>
                <c:pt idx="29">
                  <c:v>854.08836203257817</c:v>
                </c:pt>
                <c:pt idx="30">
                  <c:v>847.89783816681472</c:v>
                </c:pt>
                <c:pt idx="31">
                  <c:v>837.79139338012976</c:v>
                </c:pt>
                <c:pt idx="32">
                  <c:v>823.82054529659717</c:v>
                </c:pt>
                <c:pt idx="33">
                  <c:v>806.05693039199718</c:v>
                </c:pt>
                <c:pt idx="34">
                  <c:v>784.59237705263331</c:v>
                </c:pt>
                <c:pt idx="35">
                  <c:v>759.53904007539882</c:v>
                </c:pt>
                <c:pt idx="36">
                  <c:v>731.02963261920536</c:v>
                </c:pt>
                <c:pt idx="37">
                  <c:v>699.21780700170689</c:v>
                </c:pt>
                <c:pt idx="38">
                  <c:v>664.27875745134895</c:v>
                </c:pt>
                <c:pt idx="39">
                  <c:v>626.41014939421086</c:v>
                </c:pt>
                <c:pt idx="40">
                  <c:v>585.83352652307644</c:v>
                </c:pt>
                <c:pt idx="41">
                  <c:v>542.79641762620849</c:v>
                </c:pt>
                <c:pt idx="42">
                  <c:v>497.57547469613542</c:v>
                </c:pt>
                <c:pt idx="43">
                  <c:v>450.48114730271931</c:v>
                </c:pt>
                <c:pt idx="44">
                  <c:v>401.86467933930237</c:v>
                </c:pt>
                <c:pt idx="45">
                  <c:v>352.12868102598776</c:v>
                </c:pt>
                <c:pt idx="46">
                  <c:v>301.74332365293043</c:v>
                </c:pt>
                <c:pt idx="47">
                  <c:v>251.27159081501654</c:v>
                </c:pt>
                <c:pt idx="48">
                  <c:v>201.40949042317311</c:v>
                </c:pt>
                <c:pt idx="49">
                  <c:v>153.05158163662594</c:v>
                </c:pt>
                <c:pt idx="50">
                  <c:v>107.40001360588697</c:v>
                </c:pt>
                <c:pt idx="51">
                  <c:v>66.147298113496959</c:v>
                </c:pt>
                <c:pt idx="52">
                  <c:v>31.768491716912234</c:v>
                </c:pt>
                <c:pt idx="53">
                  <c:v>7.8543220487772762</c:v>
                </c:pt>
                <c:pt idx="54">
                  <c:v>0</c:v>
                </c:pt>
                <c:pt idx="55">
                  <c:v>0</c:v>
                </c:pt>
                <c:pt idx="56">
                  <c:v>0</c:v>
                </c:pt>
              </c:numCache>
            </c:numRef>
          </c:yVal>
          <c:smooth val="1"/>
          <c:extLst>
            <c:ext xmlns:c16="http://schemas.microsoft.com/office/drawing/2014/chart" uri="{C3380CC4-5D6E-409C-BE32-E72D297353CC}">
              <c16:uniqueId val="{0000000F-71F3-44D8-8D2F-0AD6D1213C14}"/>
            </c:ext>
          </c:extLst>
        </c:ser>
        <c:ser>
          <c:idx val="16"/>
          <c:order val="16"/>
          <c:tx>
            <c:strRef>
              <c:f>'Solar Calendar'!$ED$2</c:f>
              <c:strCache>
                <c:ptCount val="1"/>
                <c:pt idx="0">
                  <c:v>September 8th</c:v>
                </c:pt>
              </c:strCache>
            </c:strRef>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'Solar Calendar'!$ED$6:$ED$58</c:f>
              <c:numCache>
                <c:formatCode>h:mm\ AM/PM</c:formatCode>
                <c:ptCount val="53"/>
                <c:pt idx="0">
                  <c:v>0.27847222222222223</c:v>
                </c:pt>
                <c:pt idx="1">
                  <c:v>0.28888888888888892</c:v>
                </c:pt>
                <c:pt idx="2">
                  <c:v>0.29930555555555599</c:v>
                </c:pt>
                <c:pt idx="3">
                  <c:v>0.30972222222222201</c:v>
                </c:pt>
                <c:pt idx="4">
                  <c:v>0.32013888888888897</c:v>
                </c:pt>
                <c:pt idx="5">
                  <c:v>0.33055555555555599</c:v>
                </c:pt>
                <c:pt idx="6">
                  <c:v>0.34097222222222201</c:v>
                </c:pt>
                <c:pt idx="7">
                  <c:v>0.35138888888888897</c:v>
                </c:pt>
                <c:pt idx="8">
                  <c:v>0.36180555555555599</c:v>
                </c:pt>
                <c:pt idx="9">
                  <c:v>0.37222222222222201</c:v>
                </c:pt>
                <c:pt idx="10">
                  <c:v>0.38263888888888897</c:v>
                </c:pt>
                <c:pt idx="11">
                  <c:v>0.39305555555555599</c:v>
                </c:pt>
                <c:pt idx="12">
                  <c:v>0.40347222222222201</c:v>
                </c:pt>
                <c:pt idx="13">
                  <c:v>0.41388888888888897</c:v>
                </c:pt>
                <c:pt idx="14">
                  <c:v>0.42430555555555599</c:v>
                </c:pt>
                <c:pt idx="15">
                  <c:v>0.43472222222222201</c:v>
                </c:pt>
                <c:pt idx="16">
                  <c:v>0.44513888888888897</c:v>
                </c:pt>
                <c:pt idx="17">
                  <c:v>0.45555555555555599</c:v>
                </c:pt>
                <c:pt idx="18">
                  <c:v>0.46597222222222201</c:v>
                </c:pt>
                <c:pt idx="19">
                  <c:v>0.47638888888888897</c:v>
                </c:pt>
                <c:pt idx="20">
                  <c:v>0.48680555555555599</c:v>
                </c:pt>
                <c:pt idx="21">
                  <c:v>0.49722222222222201</c:v>
                </c:pt>
                <c:pt idx="22">
                  <c:v>0.50763888888888897</c:v>
                </c:pt>
                <c:pt idx="23">
                  <c:v>0.51805555555555605</c:v>
                </c:pt>
                <c:pt idx="24">
                  <c:v>0.52847222222222201</c:v>
                </c:pt>
                <c:pt idx="25">
                  <c:v>0.53888888888888897</c:v>
                </c:pt>
                <c:pt idx="26">
                  <c:v>0.54930555555555605</c:v>
                </c:pt>
                <c:pt idx="27">
                  <c:v>0.55972222222222201</c:v>
                </c:pt>
                <c:pt idx="28">
                  <c:v>0.57013888888888897</c:v>
                </c:pt>
                <c:pt idx="29">
                  <c:v>0.58055555555555605</c:v>
                </c:pt>
                <c:pt idx="30">
                  <c:v>0.59097222222222301</c:v>
                </c:pt>
                <c:pt idx="31">
                  <c:v>0.60138888888888897</c:v>
                </c:pt>
                <c:pt idx="32">
                  <c:v>0.61180555555555605</c:v>
                </c:pt>
                <c:pt idx="33">
                  <c:v>0.62222222222222301</c:v>
                </c:pt>
                <c:pt idx="34">
                  <c:v>0.63263888888888897</c:v>
                </c:pt>
                <c:pt idx="35">
                  <c:v>0.64305555555555605</c:v>
                </c:pt>
                <c:pt idx="36">
                  <c:v>0.65347222222222301</c:v>
                </c:pt>
                <c:pt idx="37">
                  <c:v>0.66388888888888897</c:v>
                </c:pt>
                <c:pt idx="38">
                  <c:v>0.67430555555555605</c:v>
                </c:pt>
                <c:pt idx="39">
                  <c:v>0.68472222222222301</c:v>
                </c:pt>
                <c:pt idx="40">
                  <c:v>0.69513888888888897</c:v>
                </c:pt>
                <c:pt idx="41">
                  <c:v>0.70555555555555605</c:v>
                </c:pt>
                <c:pt idx="42">
                  <c:v>0.71597222222222301</c:v>
                </c:pt>
                <c:pt idx="43">
                  <c:v>0.72638888888888897</c:v>
                </c:pt>
                <c:pt idx="44">
                  <c:v>0.73680555555555605</c:v>
                </c:pt>
                <c:pt idx="45">
                  <c:v>0.74722222222222301</c:v>
                </c:pt>
                <c:pt idx="46">
                  <c:v>0.75763888888888997</c:v>
                </c:pt>
                <c:pt idx="47">
                  <c:v>0.76805555555555605</c:v>
                </c:pt>
                <c:pt idx="48">
                  <c:v>0.77847222222222301</c:v>
                </c:pt>
                <c:pt idx="49">
                  <c:v>0.78888888888888997</c:v>
                </c:pt>
                <c:pt idx="50">
                  <c:v>0.79930555555555605</c:v>
                </c:pt>
                <c:pt idx="51">
                  <c:v>0.80972222222222301</c:v>
                </c:pt>
                <c:pt idx="52">
                  <c:v>0.81874999999999998</c:v>
                </c:pt>
              </c:numCache>
            </c:numRef>
          </c:xVal>
          <c:yVal>
            <c:numRef>
              <c:f>'Solar Calendar'!$EJ$6:$EJ$58</c:f>
              <c:numCache>
                <c:formatCode>0.00</c:formatCode>
                <c:ptCount val="53"/>
                <c:pt idx="0">
                  <c:v>0</c:v>
                </c:pt>
                <c:pt idx="1">
                  <c:v>0</c:v>
                </c:pt>
                <c:pt idx="2">
                  <c:v>7.4572929919955993</c:v>
                </c:pt>
                <c:pt idx="3">
                  <c:v>32.829240411226507</c:v>
                </c:pt>
                <c:pt idx="4">
                  <c:v>70.893798899492822</c:v>
                </c:pt>
                <c:pt idx="5">
                  <c:v>116.43224432549538</c:v>
                </c:pt>
                <c:pt idx="6">
                  <c:v>166.22878734687097</c:v>
                </c:pt>
                <c:pt idx="7">
                  <c:v>218.29577192114118</c:v>
                </c:pt>
                <c:pt idx="8">
                  <c:v>271.32433172496229</c:v>
                </c:pt>
                <c:pt idx="9">
                  <c:v>324.39136240220733</c:v>
                </c:pt>
                <c:pt idx="10">
                  <c:v>376.8043971489912</c:v>
                </c:pt>
                <c:pt idx="11">
                  <c:v>428.01660707998099</c:v>
                </c:pt>
                <c:pt idx="12">
                  <c:v>477.57833291781515</c:v>
                </c:pt>
                <c:pt idx="13">
                  <c:v>525.10842074225695</c:v>
                </c:pt>
                <c:pt idx="14">
                  <c:v>570.27673873979563</c:v>
                </c:pt>
                <c:pt idx="15">
                  <c:v>612.79324618735893</c:v>
                </c:pt>
                <c:pt idx="16">
                  <c:v>652.40102997446024</c:v>
                </c:pt>
                <c:pt idx="17">
                  <c:v>688.87181167532287</c:v>
                </c:pt>
                <c:pt idx="18">
                  <c:v>722.00302891795752</c:v>
                </c:pt>
                <c:pt idx="19">
                  <c:v>751.61593820124256</c:v>
                </c:pt>
                <c:pt idx="20">
                  <c:v>777.55438892143854</c:v>
                </c:pt>
                <c:pt idx="21">
                  <c:v>799.68404145082411</c:v>
                </c:pt>
                <c:pt idx="22">
                  <c:v>817.89187895368809</c:v>
                </c:pt>
                <c:pt idx="23">
                  <c:v>832.08591188469245</c:v>
                </c:pt>
                <c:pt idx="24">
                  <c:v>842.19500655330876</c:v>
                </c:pt>
                <c:pt idx="25">
                  <c:v>848.16879114005405</c:v>
                </c:pt>
                <c:pt idx="26">
                  <c:v>849.977608014814</c:v>
                </c:pt>
                <c:pt idx="27">
                  <c:v>847.61249259789861</c:v>
                </c:pt>
                <c:pt idx="28">
                  <c:v>841.08516795036496</c:v>
                </c:pt>
                <c:pt idx="29">
                  <c:v>830.42805193895424</c:v>
                </c:pt>
                <c:pt idx="30">
                  <c:v>815.69428111148807</c:v>
                </c:pt>
                <c:pt idx="31">
                  <c:v>796.95776319262995</c:v>
                </c:pt>
                <c:pt idx="32">
                  <c:v>774.31327930729753</c:v>
                </c:pt>
                <c:pt idx="33">
                  <c:v>747.87666886469879</c:v>
                </c:pt>
                <c:pt idx="34">
                  <c:v>717.78514620603028</c:v>
                </c:pt>
                <c:pt idx="35">
                  <c:v>684.19782124623816</c:v>
                </c:pt>
                <c:pt idx="36">
                  <c:v>647.2965305815062</c:v>
                </c:pt>
                <c:pt idx="37">
                  <c:v>607.2871377229884</c:v>
                </c:pt>
                <c:pt idx="38">
                  <c:v>564.4015428156797</c:v>
                </c:pt>
                <c:pt idx="39">
                  <c:v>518.90077352834521</c:v>
                </c:pt>
                <c:pt idx="40">
                  <c:v>471.07974580110545</c:v>
                </c:pt>
                <c:pt idx="41">
                  <c:v>421.27465242946408</c:v>
                </c:pt>
                <c:pt idx="42">
                  <c:v>369.87458635069282</c:v>
                </c:pt>
                <c:pt idx="43">
                  <c:v>317.34018605187543</c:v>
                </c:pt>
                <c:pt idx="44">
                  <c:v>264.23432049712784</c:v>
                </c:pt>
                <c:pt idx="45">
                  <c:v>211.27421134351448</c:v>
                </c:pt>
                <c:pt idx="46">
                  <c:v>159.4233177558439</c:v>
                </c:pt>
                <c:pt idx="47">
                  <c:v>110.05990865627514</c:v>
                </c:pt>
                <c:pt idx="48">
                  <c:v>65.296431410301551</c:v>
                </c:pt>
                <c:pt idx="49">
                  <c:v>28.5720863169818</c:v>
                </c:pt>
                <c:pt idx="50">
                  <c:v>5.3886152849700446</c:v>
                </c:pt>
                <c:pt idx="51">
                  <c:v>0</c:v>
                </c:pt>
                <c:pt idx="52">
                  <c:v>0</c:v>
                </c:pt>
              </c:numCache>
            </c:numRef>
          </c:yVal>
          <c:smooth val="1"/>
          <c:extLst>
            <c:ext xmlns:c16="http://schemas.microsoft.com/office/drawing/2014/chart" uri="{C3380CC4-5D6E-409C-BE32-E72D297353CC}">
              <c16:uniqueId val="{00000010-71F3-44D8-8D2F-0AD6D1213C14}"/>
            </c:ext>
          </c:extLst>
        </c:ser>
        <c:ser>
          <c:idx val="17"/>
          <c:order val="17"/>
          <c:tx>
            <c:strRef>
              <c:f>'Solar Calendar'!$EL$2</c:f>
              <c:strCache>
                <c:ptCount val="1"/>
                <c:pt idx="0">
                  <c:v>September 22nd</c:v>
                </c:pt>
              </c:strCache>
            </c:strRef>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f>'Solar Calendar'!$EL$6:$EL$55</c:f>
              <c:numCache>
                <c:formatCode>h:mm\ AM/PM</c:formatCode>
                <c:ptCount val="50"/>
                <c:pt idx="0">
                  <c:v>0.29166666666666669</c:v>
                </c:pt>
                <c:pt idx="1">
                  <c:v>0.30208333333333331</c:v>
                </c:pt>
                <c:pt idx="2">
                  <c:v>0.3125</c:v>
                </c:pt>
                <c:pt idx="3">
                  <c:v>0.32291666666666702</c:v>
                </c:pt>
                <c:pt idx="4">
                  <c:v>0.33333333333333298</c:v>
                </c:pt>
                <c:pt idx="5">
                  <c:v>0.34375</c:v>
                </c:pt>
                <c:pt idx="6">
                  <c:v>0.35416666666666602</c:v>
                </c:pt>
                <c:pt idx="7">
                  <c:v>0.36458333333333298</c:v>
                </c:pt>
                <c:pt idx="8">
                  <c:v>0.375</c:v>
                </c:pt>
                <c:pt idx="9">
                  <c:v>0.38541666666666602</c:v>
                </c:pt>
                <c:pt idx="10">
                  <c:v>0.39583333333333298</c:v>
                </c:pt>
                <c:pt idx="11">
                  <c:v>0.40625</c:v>
                </c:pt>
                <c:pt idx="12">
                  <c:v>0.41666666666666702</c:v>
                </c:pt>
                <c:pt idx="13">
                  <c:v>0.42708333333333298</c:v>
                </c:pt>
                <c:pt idx="14">
                  <c:v>0.4375</c:v>
                </c:pt>
                <c:pt idx="15">
                  <c:v>0.44791666666666602</c:v>
                </c:pt>
                <c:pt idx="16">
                  <c:v>0.45833333333333298</c:v>
                </c:pt>
                <c:pt idx="17">
                  <c:v>0.46875</c:v>
                </c:pt>
                <c:pt idx="18">
                  <c:v>0.47916666666666602</c:v>
                </c:pt>
                <c:pt idx="19">
                  <c:v>0.48958333333333298</c:v>
                </c:pt>
                <c:pt idx="20">
                  <c:v>0.5</c:v>
                </c:pt>
                <c:pt idx="21">
                  <c:v>0.51041666666666596</c:v>
                </c:pt>
                <c:pt idx="22">
                  <c:v>0.52083333333333304</c:v>
                </c:pt>
                <c:pt idx="23">
                  <c:v>0.531249999999999</c:v>
                </c:pt>
                <c:pt idx="24">
                  <c:v>0.54166666666666596</c:v>
                </c:pt>
                <c:pt idx="25">
                  <c:v>0.55208333333333304</c:v>
                </c:pt>
                <c:pt idx="26">
                  <c:v>0.562499999999999</c:v>
                </c:pt>
                <c:pt idx="27">
                  <c:v>0.57291666666666596</c:v>
                </c:pt>
                <c:pt idx="28">
                  <c:v>0.58333333333333304</c:v>
                </c:pt>
                <c:pt idx="29">
                  <c:v>0.593749999999999</c:v>
                </c:pt>
                <c:pt idx="30">
                  <c:v>0.60416666666666596</c:v>
                </c:pt>
                <c:pt idx="31">
                  <c:v>0.61458333333333304</c:v>
                </c:pt>
                <c:pt idx="32">
                  <c:v>0.624999999999999</c:v>
                </c:pt>
                <c:pt idx="33">
                  <c:v>0.63541666666666596</c:v>
                </c:pt>
                <c:pt idx="34">
                  <c:v>0.64583333333333204</c:v>
                </c:pt>
                <c:pt idx="35">
                  <c:v>0.656249999999999</c:v>
                </c:pt>
                <c:pt idx="36">
                  <c:v>0.66666666666666596</c:v>
                </c:pt>
                <c:pt idx="37">
                  <c:v>0.67708333333333204</c:v>
                </c:pt>
                <c:pt idx="38">
                  <c:v>0.687499999999999</c:v>
                </c:pt>
                <c:pt idx="39">
                  <c:v>0.69791666666666596</c:v>
                </c:pt>
                <c:pt idx="40">
                  <c:v>0.70833333333333204</c:v>
                </c:pt>
                <c:pt idx="41">
                  <c:v>0.718749999999999</c:v>
                </c:pt>
                <c:pt idx="42">
                  <c:v>0.72916666666666496</c:v>
                </c:pt>
                <c:pt idx="43">
                  <c:v>0.73958333333333204</c:v>
                </c:pt>
                <c:pt idx="44">
                  <c:v>0.749999999999999</c:v>
                </c:pt>
                <c:pt idx="45">
                  <c:v>0.76041666666666496</c:v>
                </c:pt>
                <c:pt idx="46">
                  <c:v>0.77083333333333204</c:v>
                </c:pt>
                <c:pt idx="47">
                  <c:v>0.781249999999999</c:v>
                </c:pt>
                <c:pt idx="48">
                  <c:v>0.79166666666666496</c:v>
                </c:pt>
                <c:pt idx="49">
                  <c:v>0.79861111111111116</c:v>
                </c:pt>
              </c:numCache>
            </c:numRef>
          </c:xVal>
          <c:yVal>
            <c:numRef>
              <c:f>'Solar Calendar'!$ER$6:$ER$55</c:f>
              <c:numCache>
                <c:formatCode>0.00</c:formatCode>
                <c:ptCount val="50"/>
                <c:pt idx="0">
                  <c:v>0</c:v>
                </c:pt>
                <c:pt idx="1">
                  <c:v>0.16152271392715217</c:v>
                </c:pt>
                <c:pt idx="2">
                  <c:v>11.630948422503963</c:v>
                </c:pt>
                <c:pt idx="3">
                  <c:v>42.909534592778378</c:v>
                </c:pt>
                <c:pt idx="4">
                  <c:v>85.855857221749076</c:v>
                </c:pt>
                <c:pt idx="5">
                  <c:v>134.77512201666102</c:v>
                </c:pt>
                <c:pt idx="6">
                  <c:v>186.59296166056566</c:v>
                </c:pt>
                <c:pt idx="7">
                  <c:v>239.53143662618001</c:v>
                </c:pt>
                <c:pt idx="8">
                  <c:v>292.45895927719175</c:v>
                </c:pt>
                <c:pt idx="9">
                  <c:v>344.5894803210424</c:v>
                </c:pt>
                <c:pt idx="10">
                  <c:v>395.33587850413858</c:v>
                </c:pt>
                <c:pt idx="11">
                  <c:v>444.2340037542964</c:v>
                </c:pt>
                <c:pt idx="12">
                  <c:v>490.90112855370802</c:v>
                </c:pt>
                <c:pt idx="13">
                  <c:v>535.01217416408792</c:v>
                </c:pt>
                <c:pt idx="14">
                  <c:v>576.28560913294405</c:v>
                </c:pt>
                <c:pt idx="15">
                  <c:v>614.47485033095415</c:v>
                </c:pt>
                <c:pt idx="16">
                  <c:v>649.36291349448243</c:v>
                </c:pt>
                <c:pt idx="17">
                  <c:v>680.75904257306649</c:v>
                </c:pt>
                <c:pt idx="18">
                  <c:v>708.49657371503429</c:v>
                </c:pt>
                <c:pt idx="19">
                  <c:v>732.43158346885605</c:v>
                </c:pt>
                <c:pt idx="20">
                  <c:v>752.44204066533837</c:v>
                </c:pt>
                <c:pt idx="21">
                  <c:v>768.42728300645126</c:v>
                </c:pt>
                <c:pt idx="22">
                  <c:v>780.30770204392957</c:v>
                </c:pt>
                <c:pt idx="23">
                  <c:v>788.02456013972119</c:v>
                </c:pt>
                <c:pt idx="24">
                  <c:v>791.53988933784285</c:v>
                </c:pt>
                <c:pt idx="25">
                  <c:v>790.83644024450246</c:v>
                </c:pt>
                <c:pt idx="26">
                  <c:v>785.9176623287857</c:v>
                </c:pt>
                <c:pt idx="27">
                  <c:v>776.80770768963282</c:v>
                </c:pt>
                <c:pt idx="28">
                  <c:v>763.55145985606816</c:v>
                </c:pt>
                <c:pt idx="29">
                  <c:v>746.21459892623477</c:v>
                </c:pt>
                <c:pt idx="30">
                  <c:v>724.88372568276827</c:v>
                </c:pt>
                <c:pt idx="31">
                  <c:v>699.66658197087918</c:v>
                </c:pt>
                <c:pt idx="32">
                  <c:v>670.6924250690497</c:v>
                </c:pt>
                <c:pt idx="33">
                  <c:v>638.11264390197789</c:v>
                </c:pt>
                <c:pt idx="34">
                  <c:v>602.10175115925426</c:v>
                </c:pt>
                <c:pt idx="35">
                  <c:v>562.85895873007837</c:v>
                </c:pt>
                <c:pt idx="36">
                  <c:v>520.61066399782396</c:v>
                </c:pt>
                <c:pt idx="37">
                  <c:v>475.61437767160737</c:v>
                </c:pt>
                <c:pt idx="38">
                  <c:v>428.16497916838284</c:v>
                </c:pt>
                <c:pt idx="39">
                  <c:v>378.60483073080877</c:v>
                </c:pt>
                <c:pt idx="40">
                  <c:v>327.34050255344283</c:v>
                </c:pt>
                <c:pt idx="41">
                  <c:v>274.87128255688413</c:v>
                </c:pt>
                <c:pt idx="42">
                  <c:v>221.83970291769967</c:v>
                </c:pt>
                <c:pt idx="43">
                  <c:v>169.12550270902045</c:v>
                </c:pt>
                <c:pt idx="44">
                  <c:v>118.03064200986664</c:v>
                </c:pt>
                <c:pt idx="45">
                  <c:v>70.666603022555847</c:v>
                </c:pt>
                <c:pt idx="46">
                  <c:v>30.795400607492621</c:v>
                </c:pt>
                <c:pt idx="47">
                  <c:v>5.3192278166361167</c:v>
                </c:pt>
                <c:pt idx="48">
                  <c:v>2.9658446481748427E-4</c:v>
                </c:pt>
                <c:pt idx="49">
                  <c:v>0</c:v>
                </c:pt>
              </c:numCache>
            </c:numRef>
          </c:yVal>
          <c:smooth val="1"/>
          <c:extLst>
            <c:ext xmlns:c16="http://schemas.microsoft.com/office/drawing/2014/chart" uri="{C3380CC4-5D6E-409C-BE32-E72D297353CC}">
              <c16:uniqueId val="{00000011-71F3-44D8-8D2F-0AD6D1213C14}"/>
            </c:ext>
          </c:extLst>
        </c:ser>
        <c:ser>
          <c:idx val="18"/>
          <c:order val="18"/>
          <c:tx>
            <c:strRef>
              <c:f>'Solar Calendar'!$ET$2</c:f>
              <c:strCache>
                <c:ptCount val="1"/>
                <c:pt idx="0">
                  <c:v>October 8th</c:v>
                </c:pt>
              </c:strCache>
            </c:strRef>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f>'Solar Calendar'!$ET$6:$ET$51</c:f>
              <c:numCache>
                <c:formatCode>h:mm\ AM/PM</c:formatCode>
                <c:ptCount val="46"/>
                <c:pt idx="0">
                  <c:v>0.30763888888888891</c:v>
                </c:pt>
                <c:pt idx="1">
                  <c:v>0.31805555555555554</c:v>
                </c:pt>
                <c:pt idx="2">
                  <c:v>0.328472222222222</c:v>
                </c:pt>
                <c:pt idx="3">
                  <c:v>0.33888888888888902</c:v>
                </c:pt>
                <c:pt idx="4">
                  <c:v>0.34930555555555498</c:v>
                </c:pt>
                <c:pt idx="5">
                  <c:v>0.359722222222222</c:v>
                </c:pt>
                <c:pt idx="6">
                  <c:v>0.37013888888888902</c:v>
                </c:pt>
                <c:pt idx="7">
                  <c:v>0.38055555555555498</c:v>
                </c:pt>
                <c:pt idx="8">
                  <c:v>0.390972222222222</c:v>
                </c:pt>
                <c:pt idx="9">
                  <c:v>0.40138888888888902</c:v>
                </c:pt>
                <c:pt idx="10">
                  <c:v>0.41180555555555498</c:v>
                </c:pt>
                <c:pt idx="11">
                  <c:v>0.422222222222222</c:v>
                </c:pt>
                <c:pt idx="12">
                  <c:v>0.43263888888888902</c:v>
                </c:pt>
                <c:pt idx="13">
                  <c:v>0.44305555555555498</c:v>
                </c:pt>
                <c:pt idx="14">
                  <c:v>0.453472222222222</c:v>
                </c:pt>
                <c:pt idx="15">
                  <c:v>0.46388888888888802</c:v>
                </c:pt>
                <c:pt idx="16">
                  <c:v>0.47430555555555498</c:v>
                </c:pt>
                <c:pt idx="17">
                  <c:v>0.484722222222222</c:v>
                </c:pt>
                <c:pt idx="18">
                  <c:v>0.49513888888888802</c:v>
                </c:pt>
                <c:pt idx="19">
                  <c:v>0.50555555555555498</c:v>
                </c:pt>
                <c:pt idx="20">
                  <c:v>0.51597222222222205</c:v>
                </c:pt>
                <c:pt idx="21">
                  <c:v>0.52638888888888802</c:v>
                </c:pt>
                <c:pt idx="22">
                  <c:v>0.53680555555555498</c:v>
                </c:pt>
                <c:pt idx="23">
                  <c:v>0.54722222222222106</c:v>
                </c:pt>
                <c:pt idx="24">
                  <c:v>0.55763888888888802</c:v>
                </c:pt>
                <c:pt idx="25">
                  <c:v>0.56805555555555498</c:v>
                </c:pt>
                <c:pt idx="26">
                  <c:v>0.57847222222222106</c:v>
                </c:pt>
                <c:pt idx="27">
                  <c:v>0.58888888888888802</c:v>
                </c:pt>
                <c:pt idx="28">
                  <c:v>0.59930555555555498</c:v>
                </c:pt>
                <c:pt idx="29">
                  <c:v>0.60972222222222106</c:v>
                </c:pt>
                <c:pt idx="30">
                  <c:v>0.62013888888888802</c:v>
                </c:pt>
                <c:pt idx="31">
                  <c:v>0.63055555555555498</c:v>
                </c:pt>
                <c:pt idx="32">
                  <c:v>0.64097222222222106</c:v>
                </c:pt>
                <c:pt idx="33">
                  <c:v>0.65138888888888802</c:v>
                </c:pt>
                <c:pt idx="34">
                  <c:v>0.66180555555555398</c:v>
                </c:pt>
                <c:pt idx="35">
                  <c:v>0.67222222222222106</c:v>
                </c:pt>
                <c:pt idx="36">
                  <c:v>0.68263888888888802</c:v>
                </c:pt>
                <c:pt idx="37">
                  <c:v>0.69305555555555398</c:v>
                </c:pt>
                <c:pt idx="38">
                  <c:v>0.70347222222222106</c:v>
                </c:pt>
                <c:pt idx="39">
                  <c:v>0.71388888888888802</c:v>
                </c:pt>
                <c:pt idx="40">
                  <c:v>0.72430555555555398</c:v>
                </c:pt>
                <c:pt idx="41">
                  <c:v>0.73472222222222106</c:v>
                </c:pt>
                <c:pt idx="42">
                  <c:v>0.74513888888888702</c:v>
                </c:pt>
                <c:pt idx="43">
                  <c:v>0.75555555555555398</c:v>
                </c:pt>
                <c:pt idx="44">
                  <c:v>0.76597222222222106</c:v>
                </c:pt>
                <c:pt idx="45">
                  <c:v>0.77569444444444446</c:v>
                </c:pt>
              </c:numCache>
            </c:numRef>
          </c:xVal>
          <c:yVal>
            <c:numRef>
              <c:f>'Solar Calendar'!$EZ$6:$EZ$51</c:f>
              <c:numCache>
                <c:formatCode>0.00</c:formatCode>
                <c:ptCount val="46"/>
                <c:pt idx="0">
                  <c:v>0</c:v>
                </c:pt>
                <c:pt idx="1">
                  <c:v>2.3366010920828266</c:v>
                </c:pt>
                <c:pt idx="2">
                  <c:v>28.810755423170736</c:v>
                </c:pt>
                <c:pt idx="3">
                  <c:v>73.543666322814715</c:v>
                </c:pt>
                <c:pt idx="4">
                  <c:v>125.53447470990832</c:v>
                </c:pt>
                <c:pt idx="5">
                  <c:v>180.19646667381878</c:v>
                </c:pt>
                <c:pt idx="6">
                  <c:v>235.39452861700155</c:v>
                </c:pt>
                <c:pt idx="7">
                  <c:v>289.95075905959305</c:v>
                </c:pt>
                <c:pt idx="8">
                  <c:v>343.11495368697831</c:v>
                </c:pt>
                <c:pt idx="9">
                  <c:v>394.35283948014734</c:v>
                </c:pt>
                <c:pt idx="10">
                  <c:v>443.25154274054285</c:v>
                </c:pt>
                <c:pt idx="11">
                  <c:v>489.47355280769483</c:v>
                </c:pt>
                <c:pt idx="12">
                  <c:v>532.73274706877589</c:v>
                </c:pt>
                <c:pt idx="13">
                  <c:v>572.78125597763392</c:v>
                </c:pt>
                <c:pt idx="14">
                  <c:v>609.40199694989974</c:v>
                </c:pt>
                <c:pt idx="15">
                  <c:v>642.40432518916975</c:v>
                </c:pt>
                <c:pt idx="16">
                  <c:v>671.62146728538585</c:v>
                </c:pt>
                <c:pt idx="17">
                  <c:v>696.90900501996487</c:v>
                </c:pt>
                <c:pt idx="18">
                  <c:v>718.14398992586598</c:v>
                </c:pt>
                <c:pt idx="19">
                  <c:v>735.22443975114254</c:v>
                </c:pt>
                <c:pt idx="20">
                  <c:v>748.06906484485796</c:v>
                </c:pt>
                <c:pt idx="21">
                  <c:v>756.61712968289692</c:v>
                </c:pt>
                <c:pt idx="22">
                  <c:v>760.82838991372023</c:v>
                </c:pt>
                <c:pt idx="23">
                  <c:v>760.68306796254899</c:v>
                </c:pt>
                <c:pt idx="24">
                  <c:v>756.18184578552359</c:v>
                </c:pt>
                <c:pt idx="25">
                  <c:v>747.34586506914297</c:v>
                </c:pt>
                <c:pt idx="26">
                  <c:v>734.21673520107822</c:v>
                </c:pt>
                <c:pt idx="27">
                  <c:v>716.85655942470692</c:v>
                </c:pt>
                <c:pt idx="28">
                  <c:v>695.3480014744182</c:v>
                </c:pt>
                <c:pt idx="29">
                  <c:v>669.79443089751123</c:v>
                </c:pt>
                <c:pt idx="30">
                  <c:v>640.32020856039799</c:v>
                </c:pt>
                <c:pt idx="31">
                  <c:v>607.07121010957519</c:v>
                </c:pt>
                <c:pt idx="32">
                  <c:v>570.2157443291112</c:v>
                </c:pt>
                <c:pt idx="33">
                  <c:v>529.94612380821309</c:v>
                </c:pt>
                <c:pt idx="34">
                  <c:v>486.48132274592666</c:v>
                </c:pt>
                <c:pt idx="35">
                  <c:v>440.07148328068058</c:v>
                </c:pt>
                <c:pt idx="36">
                  <c:v>391.00566120979056</c:v>
                </c:pt>
                <c:pt idx="37">
                  <c:v>339.62548098918188</c:v>
                </c:pt>
                <c:pt idx="38">
                  <c:v>286.3501329232443</c:v>
                </c:pt>
                <c:pt idx="39">
                  <c:v>231.72456116411587</c:v>
                </c:pt>
                <c:pt idx="40">
                  <c:v>176.51892382975939</c:v>
                </c:pt>
                <c:pt idx="41">
                  <c:v>121.95287503605999</c:v>
                </c:pt>
                <c:pt idx="42">
                  <c:v>70.260929019467284</c:v>
                </c:pt>
                <c:pt idx="43">
                  <c:v>26.298911730667868</c:v>
                </c:pt>
                <c:pt idx="44">
                  <c:v>1.6382714067848101</c:v>
                </c:pt>
                <c:pt idx="45">
                  <c:v>0</c:v>
                </c:pt>
              </c:numCache>
            </c:numRef>
          </c:yVal>
          <c:smooth val="1"/>
          <c:extLst>
            <c:ext xmlns:c16="http://schemas.microsoft.com/office/drawing/2014/chart" uri="{C3380CC4-5D6E-409C-BE32-E72D297353CC}">
              <c16:uniqueId val="{00000012-71F3-44D8-8D2F-0AD6D1213C14}"/>
            </c:ext>
          </c:extLst>
        </c:ser>
        <c:ser>
          <c:idx val="19"/>
          <c:order val="19"/>
          <c:tx>
            <c:strRef>
              <c:f>'Solar Calendar'!$FB$2</c:f>
              <c:strCache>
                <c:ptCount val="1"/>
                <c:pt idx="0">
                  <c:v>October 22nd</c:v>
                </c:pt>
              </c:strCache>
            </c:strRef>
          </c:tx>
          <c:spPr>
            <a:ln w="19050"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xVal>
            <c:numRef>
              <c:f>'Solar Calendar'!$FB$6:$FB$48</c:f>
              <c:numCache>
                <c:formatCode>h:mm\ AM/PM</c:formatCode>
                <c:ptCount val="43"/>
                <c:pt idx="0">
                  <c:v>0.32222222222222224</c:v>
                </c:pt>
                <c:pt idx="1">
                  <c:v>0.33263888888888887</c:v>
                </c:pt>
                <c:pt idx="2">
                  <c:v>0.343055555555556</c:v>
                </c:pt>
                <c:pt idx="3">
                  <c:v>0.35347222222222202</c:v>
                </c:pt>
                <c:pt idx="4">
                  <c:v>0.36388888888888898</c:v>
                </c:pt>
                <c:pt idx="5">
                  <c:v>0.374305555555555</c:v>
                </c:pt>
                <c:pt idx="6">
                  <c:v>0.38472222222222202</c:v>
                </c:pt>
                <c:pt idx="7">
                  <c:v>0.39513888888888898</c:v>
                </c:pt>
                <c:pt idx="8">
                  <c:v>0.405555555555555</c:v>
                </c:pt>
                <c:pt idx="9">
                  <c:v>0.41597222222222202</c:v>
                </c:pt>
                <c:pt idx="10">
                  <c:v>0.42638888888888798</c:v>
                </c:pt>
                <c:pt idx="11">
                  <c:v>0.436805555555555</c:v>
                </c:pt>
                <c:pt idx="12">
                  <c:v>0.44722222222222202</c:v>
                </c:pt>
                <c:pt idx="13">
                  <c:v>0.45763888888888798</c:v>
                </c:pt>
                <c:pt idx="14">
                  <c:v>0.468055555555555</c:v>
                </c:pt>
                <c:pt idx="15">
                  <c:v>0.47847222222222102</c:v>
                </c:pt>
                <c:pt idx="16">
                  <c:v>0.48888888888888798</c:v>
                </c:pt>
                <c:pt idx="17">
                  <c:v>0.499305555555555</c:v>
                </c:pt>
                <c:pt idx="18">
                  <c:v>0.50972222222222097</c:v>
                </c:pt>
                <c:pt idx="19">
                  <c:v>0.52013888888888804</c:v>
                </c:pt>
                <c:pt idx="20">
                  <c:v>0.530555555555555</c:v>
                </c:pt>
                <c:pt idx="21">
                  <c:v>0.54097222222222097</c:v>
                </c:pt>
                <c:pt idx="22">
                  <c:v>0.55138888888888804</c:v>
                </c:pt>
                <c:pt idx="23">
                  <c:v>0.561805555555554</c:v>
                </c:pt>
                <c:pt idx="24">
                  <c:v>0.57222222222222097</c:v>
                </c:pt>
                <c:pt idx="25">
                  <c:v>0.58263888888888804</c:v>
                </c:pt>
                <c:pt idx="26">
                  <c:v>0.593055555555554</c:v>
                </c:pt>
                <c:pt idx="27">
                  <c:v>0.60347222222222097</c:v>
                </c:pt>
                <c:pt idx="28">
                  <c:v>0.61388888888888804</c:v>
                </c:pt>
                <c:pt idx="29">
                  <c:v>0.624305555555554</c:v>
                </c:pt>
                <c:pt idx="30">
                  <c:v>0.63472222222222097</c:v>
                </c:pt>
                <c:pt idx="31">
                  <c:v>0.64513888888888804</c:v>
                </c:pt>
                <c:pt idx="32">
                  <c:v>0.655555555555554</c:v>
                </c:pt>
                <c:pt idx="33">
                  <c:v>0.66597222222222097</c:v>
                </c:pt>
                <c:pt idx="34">
                  <c:v>0.67638888888888704</c:v>
                </c:pt>
                <c:pt idx="35">
                  <c:v>0.686805555555554</c:v>
                </c:pt>
                <c:pt idx="36">
                  <c:v>0.69722222222222097</c:v>
                </c:pt>
                <c:pt idx="37">
                  <c:v>0.70763888888888704</c:v>
                </c:pt>
                <c:pt idx="38">
                  <c:v>0.718055555555554</c:v>
                </c:pt>
                <c:pt idx="39">
                  <c:v>0.72847222222222097</c:v>
                </c:pt>
                <c:pt idx="40">
                  <c:v>0.73888888888888704</c:v>
                </c:pt>
                <c:pt idx="41">
                  <c:v>0.749305555555554</c:v>
                </c:pt>
                <c:pt idx="42">
                  <c:v>0.75694444444444453</c:v>
                </c:pt>
              </c:numCache>
            </c:numRef>
          </c:xVal>
          <c:yVal>
            <c:numRef>
              <c:f>'Solar Calendar'!$FH$6:$FH$48</c:f>
              <c:numCache>
                <c:formatCode>0.00</c:formatCode>
                <c:ptCount val="43"/>
                <c:pt idx="0">
                  <c:v>0</c:v>
                </c:pt>
                <c:pt idx="1">
                  <c:v>4.9673491897062352</c:v>
                </c:pt>
                <c:pt idx="2">
                  <c:v>39.257843236150272</c:v>
                </c:pt>
                <c:pt idx="3">
                  <c:v>89.064574702042478</c:v>
                </c:pt>
                <c:pt idx="4">
                  <c:v>143.38640932895643</c:v>
                </c:pt>
                <c:pt idx="5">
                  <c:v>198.41772746067846</c:v>
                </c:pt>
                <c:pt idx="6">
                  <c:v>252.5637497729746</c:v>
                </c:pt>
                <c:pt idx="7">
                  <c:v>304.99020693560357</c:v>
                </c:pt>
                <c:pt idx="8">
                  <c:v>355.17204163912351</c:v>
                </c:pt>
                <c:pt idx="9">
                  <c:v>402.73018990889352</c:v>
                </c:pt>
                <c:pt idx="10">
                  <c:v>447.36475786338906</c:v>
                </c:pt>
                <c:pt idx="11">
                  <c:v>488.82494206525928</c:v>
                </c:pt>
                <c:pt idx="12">
                  <c:v>526.894503031829</c:v>
                </c:pt>
                <c:pt idx="13">
                  <c:v>561.38439562084261</c:v>
                </c:pt>
                <c:pt idx="14">
                  <c:v>592.12891764616211</c:v>
                </c:pt>
                <c:pt idx="15">
                  <c:v>618.98367823236231</c:v>
                </c:pt>
                <c:pt idx="16">
                  <c:v>641.82454197904337</c:v>
                </c:pt>
                <c:pt idx="17">
                  <c:v>660.54710680982305</c:v>
                </c:pt>
                <c:pt idx="18">
                  <c:v>675.06647327158566</c:v>
                </c:pt>
                <c:pt idx="19">
                  <c:v>685.31716761032351</c:v>
                </c:pt>
                <c:pt idx="20">
                  <c:v>691.25313828109051</c:v>
                </c:pt>
                <c:pt idx="21">
                  <c:v>692.84777855867526</c:v>
                </c:pt>
                <c:pt idx="22">
                  <c:v>690.09394808950879</c:v>
                </c:pt>
                <c:pt idx="23">
                  <c:v>683.0039796708013</c:v>
                </c:pt>
                <c:pt idx="24">
                  <c:v>671.60966780184606</c:v>
                </c:pt>
                <c:pt idx="25">
                  <c:v>655.96224503350629</c:v>
                </c:pt>
                <c:pt idx="26">
                  <c:v>636.13236298639993</c:v>
                </c:pt>
                <c:pt idx="27">
                  <c:v>612.21010972857573</c:v>
                </c:pt>
                <c:pt idx="28">
                  <c:v>584.30511804794003</c:v>
                </c:pt>
                <c:pt idx="29">
                  <c:v>552.54685720206828</c:v>
                </c:pt>
                <c:pt idx="30">
                  <c:v>517.08526771539596</c:v>
                </c:pt>
                <c:pt idx="31">
                  <c:v>478.09202249928353</c:v>
                </c:pt>
                <c:pt idx="32">
                  <c:v>435.76293713881796</c:v>
                </c:pt>
                <c:pt idx="33">
                  <c:v>390.32254070065659</c:v>
                </c:pt>
                <c:pt idx="34">
                  <c:v>342.03287460526286</c:v>
                </c:pt>
                <c:pt idx="35">
                  <c:v>291.21103167770076</c:v>
                </c:pt>
                <c:pt idx="36">
                  <c:v>238.26608125315983</c:v>
                </c:pt>
                <c:pt idx="37">
                  <c:v>183.78298391608189</c:v>
                </c:pt>
                <c:pt idx="38">
                  <c:v>128.73380751533227</c:v>
                </c:pt>
                <c:pt idx="39">
                  <c:v>75.084509315928756</c:v>
                </c:pt>
                <c:pt idx="40">
                  <c:v>27.822182453648928</c:v>
                </c:pt>
                <c:pt idx="41">
                  <c:v>1.2604088152389705</c:v>
                </c:pt>
                <c:pt idx="42">
                  <c:v>0</c:v>
                </c:pt>
              </c:numCache>
            </c:numRef>
          </c:yVal>
          <c:smooth val="1"/>
          <c:extLst>
            <c:ext xmlns:c16="http://schemas.microsoft.com/office/drawing/2014/chart" uri="{C3380CC4-5D6E-409C-BE32-E72D297353CC}">
              <c16:uniqueId val="{00000013-71F3-44D8-8D2F-0AD6D1213C14}"/>
            </c:ext>
          </c:extLst>
        </c:ser>
        <c:ser>
          <c:idx val="20"/>
          <c:order val="20"/>
          <c:tx>
            <c:strRef>
              <c:f>'Solar Calendar'!$FJ$2</c:f>
              <c:strCache>
                <c:ptCount val="1"/>
                <c:pt idx="0">
                  <c:v>November 8th</c:v>
                </c:pt>
              </c:strCache>
            </c:strRef>
          </c:tx>
          <c:spPr>
            <a:ln w="19050"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xVal>
            <c:numRef>
              <c:f>'Solar Calendar'!$FJ$6:$FJ$45</c:f>
              <c:numCache>
                <c:formatCode>h:mm\ AM/PM</c:formatCode>
                <c:ptCount val="40"/>
                <c:pt idx="0">
                  <c:v>0.2986111111111111</c:v>
                </c:pt>
                <c:pt idx="1">
                  <c:v>0.30902777777777779</c:v>
                </c:pt>
                <c:pt idx="2">
                  <c:v>0.31944444444444497</c:v>
                </c:pt>
                <c:pt idx="3">
                  <c:v>0.32986111111111099</c:v>
                </c:pt>
                <c:pt idx="4">
                  <c:v>0.34027777777777801</c:v>
                </c:pt>
                <c:pt idx="5">
                  <c:v>0.35069444444444497</c:v>
                </c:pt>
                <c:pt idx="6">
                  <c:v>0.36111111111111099</c:v>
                </c:pt>
                <c:pt idx="7">
                  <c:v>0.37152777777777801</c:v>
                </c:pt>
                <c:pt idx="8">
                  <c:v>0.38194444444444497</c:v>
                </c:pt>
                <c:pt idx="9">
                  <c:v>0.39236111111111099</c:v>
                </c:pt>
                <c:pt idx="10">
                  <c:v>0.40277777777777801</c:v>
                </c:pt>
                <c:pt idx="11">
                  <c:v>0.41319444444444497</c:v>
                </c:pt>
                <c:pt idx="12">
                  <c:v>0.42361111111111099</c:v>
                </c:pt>
                <c:pt idx="13">
                  <c:v>0.43402777777777801</c:v>
                </c:pt>
                <c:pt idx="14">
                  <c:v>0.44444444444444497</c:v>
                </c:pt>
                <c:pt idx="15">
                  <c:v>0.45486111111111099</c:v>
                </c:pt>
                <c:pt idx="16">
                  <c:v>0.46527777777777801</c:v>
                </c:pt>
                <c:pt idx="17">
                  <c:v>0.47569444444444497</c:v>
                </c:pt>
                <c:pt idx="18">
                  <c:v>0.48611111111111099</c:v>
                </c:pt>
                <c:pt idx="19">
                  <c:v>0.49652777777777801</c:v>
                </c:pt>
                <c:pt idx="20">
                  <c:v>0.50694444444444497</c:v>
                </c:pt>
                <c:pt idx="21">
                  <c:v>0.51736111111111105</c:v>
                </c:pt>
                <c:pt idx="22">
                  <c:v>0.52777777777777801</c:v>
                </c:pt>
                <c:pt idx="23">
                  <c:v>0.53819444444444497</c:v>
                </c:pt>
                <c:pt idx="24">
                  <c:v>0.54861111111111105</c:v>
                </c:pt>
                <c:pt idx="25">
                  <c:v>0.55902777777777801</c:v>
                </c:pt>
                <c:pt idx="26">
                  <c:v>0.56944444444444497</c:v>
                </c:pt>
                <c:pt idx="27">
                  <c:v>0.57986111111111105</c:v>
                </c:pt>
                <c:pt idx="28">
                  <c:v>0.59027777777777801</c:v>
                </c:pt>
                <c:pt idx="29">
                  <c:v>0.60069444444444497</c:v>
                </c:pt>
                <c:pt idx="30">
                  <c:v>0.61111111111111205</c:v>
                </c:pt>
                <c:pt idx="31">
                  <c:v>0.62152777777777801</c:v>
                </c:pt>
                <c:pt idx="32">
                  <c:v>0.63194444444444497</c:v>
                </c:pt>
                <c:pt idx="33">
                  <c:v>0.64236111111111205</c:v>
                </c:pt>
                <c:pt idx="34">
                  <c:v>0.65277777777777801</c:v>
                </c:pt>
                <c:pt idx="35">
                  <c:v>0.66319444444444497</c:v>
                </c:pt>
                <c:pt idx="36">
                  <c:v>0.67361111111111205</c:v>
                </c:pt>
                <c:pt idx="37">
                  <c:v>0.68402777777777801</c:v>
                </c:pt>
                <c:pt idx="38">
                  <c:v>0.69444444444444497</c:v>
                </c:pt>
                <c:pt idx="39">
                  <c:v>0.6958333333333333</c:v>
                </c:pt>
              </c:numCache>
            </c:numRef>
          </c:xVal>
          <c:yVal>
            <c:numRef>
              <c:f>'Solar Calendar'!$FP$6:$FP$45</c:f>
              <c:numCache>
                <c:formatCode>0.00</c:formatCode>
                <c:ptCount val="40"/>
                <c:pt idx="0">
                  <c:v>0</c:v>
                </c:pt>
                <c:pt idx="1">
                  <c:v>3.4198528521331051</c:v>
                </c:pt>
                <c:pt idx="2">
                  <c:v>40.721800636570492</c:v>
                </c:pt>
                <c:pt idx="3">
                  <c:v>95.574591424308366</c:v>
                </c:pt>
                <c:pt idx="4">
                  <c:v>152.9868836654841</c:v>
                </c:pt>
                <c:pt idx="5">
                  <c:v>209.06374996406086</c:v>
                </c:pt>
                <c:pt idx="6">
                  <c:v>262.61855180841201</c:v>
                </c:pt>
                <c:pt idx="7">
                  <c:v>313.17267894260362</c:v>
                </c:pt>
                <c:pt idx="8">
                  <c:v>360.46123501337695</c:v>
                </c:pt>
                <c:pt idx="9">
                  <c:v>404.29310109710548</c:v>
                </c:pt>
                <c:pt idx="10">
                  <c:v>444.50764781910533</c:v>
                </c:pt>
                <c:pt idx="11">
                  <c:v>480.96109006473176</c:v>
                </c:pt>
                <c:pt idx="12">
                  <c:v>513.52265716816669</c:v>
                </c:pt>
                <c:pt idx="13">
                  <c:v>542.07411302719038</c:v>
                </c:pt>
                <c:pt idx="14">
                  <c:v>566.51037010630898</c:v>
                </c:pt>
                <c:pt idx="15">
                  <c:v>586.74037869404333</c:v>
                </c:pt>
                <c:pt idx="16">
                  <c:v>602.68799260856963</c:v>
                </c:pt>
                <c:pt idx="17">
                  <c:v>614.29270708794695</c:v>
                </c:pt>
                <c:pt idx="18">
                  <c:v>621.51023778890203</c:v>
                </c:pt>
                <c:pt idx="19">
                  <c:v>624.31293613873834</c:v>
                </c:pt>
                <c:pt idx="20">
                  <c:v>622.69004418098086</c:v>
                </c:pt>
                <c:pt idx="21">
                  <c:v>616.64779272578653</c:v>
                </c:pt>
                <c:pt idx="22">
                  <c:v>606.2093445736374</c:v>
                </c:pt>
                <c:pt idx="23">
                  <c:v>591.41458177080222</c:v>
                </c:pt>
                <c:pt idx="24">
                  <c:v>572.31973347181338</c:v>
                </c:pt>
                <c:pt idx="25">
                  <c:v>548.99684064212295</c:v>
                </c:pt>
                <c:pt idx="26">
                  <c:v>521.53305909724872</c:v>
                </c:pt>
                <c:pt idx="27">
                  <c:v>490.0298220105006</c:v>
                </c:pt>
                <c:pt idx="28">
                  <c:v>454.60193915828245</c:v>
                </c:pt>
                <c:pt idx="29">
                  <c:v>415.37686021544175</c:v>
                </c:pt>
                <c:pt idx="30">
                  <c:v>372.49472846130027</c:v>
                </c:pt>
                <c:pt idx="31">
                  <c:v>326.11094206931841</c:v>
                </c:pt>
                <c:pt idx="32">
                  <c:v>276.40607922259113</c:v>
                </c:pt>
                <c:pt idx="33">
                  <c:v>223.61777218514248</c:v>
                </c:pt>
                <c:pt idx="34">
                  <c:v>168.14241338088118</c:v>
                </c:pt>
                <c:pt idx="35">
                  <c:v>110.88406349362202</c:v>
                </c:pt>
                <c:pt idx="36">
                  <c:v>54.61288847656639</c:v>
                </c:pt>
                <c:pt idx="37">
                  <c:v>9.8608935057258194</c:v>
                </c:pt>
                <c:pt idx="38">
                  <c:v>0</c:v>
                </c:pt>
                <c:pt idx="39">
                  <c:v>0</c:v>
                </c:pt>
              </c:numCache>
            </c:numRef>
          </c:yVal>
          <c:smooth val="1"/>
          <c:extLst>
            <c:ext xmlns:c16="http://schemas.microsoft.com/office/drawing/2014/chart" uri="{C3380CC4-5D6E-409C-BE32-E72D297353CC}">
              <c16:uniqueId val="{00000014-71F3-44D8-8D2F-0AD6D1213C14}"/>
            </c:ext>
          </c:extLst>
        </c:ser>
        <c:ser>
          <c:idx val="21"/>
          <c:order val="21"/>
          <c:tx>
            <c:strRef>
              <c:f>'Solar Calendar'!$FR$2</c:f>
              <c:strCache>
                <c:ptCount val="1"/>
                <c:pt idx="0">
                  <c:v>November 22nd</c:v>
                </c:pt>
              </c:strCache>
            </c:strRef>
          </c:tx>
          <c:spPr>
            <a:ln w="19050"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xVal>
            <c:numRef>
              <c:f>'Solar Calendar'!$FR$6:$FR$42</c:f>
              <c:numCache>
                <c:formatCode>h:mm\ AM/PM</c:formatCode>
                <c:ptCount val="37"/>
                <c:pt idx="0">
                  <c:v>0.31388888888888888</c:v>
                </c:pt>
                <c:pt idx="1">
                  <c:v>0.32430555555555557</c:v>
                </c:pt>
                <c:pt idx="2">
                  <c:v>0.33472222222222198</c:v>
                </c:pt>
                <c:pt idx="3">
                  <c:v>0.34513888888888899</c:v>
                </c:pt>
                <c:pt idx="4">
                  <c:v>0.35555555555555601</c:v>
                </c:pt>
                <c:pt idx="5">
                  <c:v>0.36597222222222198</c:v>
                </c:pt>
                <c:pt idx="6">
                  <c:v>0.37638888888888899</c:v>
                </c:pt>
                <c:pt idx="7">
                  <c:v>0.38680555555555601</c:v>
                </c:pt>
                <c:pt idx="8">
                  <c:v>0.39722222222222198</c:v>
                </c:pt>
                <c:pt idx="9">
                  <c:v>0.40763888888888899</c:v>
                </c:pt>
                <c:pt idx="10">
                  <c:v>0.41805555555555601</c:v>
                </c:pt>
                <c:pt idx="11">
                  <c:v>0.42847222222222298</c:v>
                </c:pt>
                <c:pt idx="12">
                  <c:v>0.43888888888888899</c:v>
                </c:pt>
                <c:pt idx="13">
                  <c:v>0.44930555555555601</c:v>
                </c:pt>
                <c:pt idx="14">
                  <c:v>0.45972222222222298</c:v>
                </c:pt>
                <c:pt idx="15">
                  <c:v>0.47013888888888899</c:v>
                </c:pt>
                <c:pt idx="16">
                  <c:v>0.48055555555555601</c:v>
                </c:pt>
                <c:pt idx="17">
                  <c:v>0.49097222222222298</c:v>
                </c:pt>
                <c:pt idx="18">
                  <c:v>0.50138888888888899</c:v>
                </c:pt>
                <c:pt idx="19">
                  <c:v>0.51180555555555596</c:v>
                </c:pt>
                <c:pt idx="20">
                  <c:v>0.52222222222222303</c:v>
                </c:pt>
                <c:pt idx="21">
                  <c:v>0.53263888888888899</c:v>
                </c:pt>
                <c:pt idx="22">
                  <c:v>0.54305555555555596</c:v>
                </c:pt>
                <c:pt idx="23">
                  <c:v>0.55347222222222303</c:v>
                </c:pt>
                <c:pt idx="24">
                  <c:v>0.56388888888888899</c:v>
                </c:pt>
                <c:pt idx="25">
                  <c:v>0.57430555555555596</c:v>
                </c:pt>
                <c:pt idx="26">
                  <c:v>0.58472222222222303</c:v>
                </c:pt>
                <c:pt idx="27">
                  <c:v>0.59513888888888899</c:v>
                </c:pt>
                <c:pt idx="28">
                  <c:v>0.60555555555555596</c:v>
                </c:pt>
                <c:pt idx="29">
                  <c:v>0.61597222222222303</c:v>
                </c:pt>
                <c:pt idx="30">
                  <c:v>0.62638888888888999</c:v>
                </c:pt>
                <c:pt idx="31">
                  <c:v>0.63680555555555596</c:v>
                </c:pt>
                <c:pt idx="32">
                  <c:v>0.64722222222222303</c:v>
                </c:pt>
                <c:pt idx="33">
                  <c:v>0.65763888888888999</c:v>
                </c:pt>
                <c:pt idx="34">
                  <c:v>0.66805555555555596</c:v>
                </c:pt>
                <c:pt idx="35">
                  <c:v>0.67847222222222303</c:v>
                </c:pt>
                <c:pt idx="36">
                  <c:v>0.68472222222222223</c:v>
                </c:pt>
              </c:numCache>
            </c:numRef>
          </c:xVal>
          <c:yVal>
            <c:numRef>
              <c:f>'Solar Calendar'!$FX$6:$FX$42</c:f>
              <c:numCache>
                <c:formatCode>0.00</c:formatCode>
                <c:ptCount val="37"/>
                <c:pt idx="0">
                  <c:v>0</c:v>
                </c:pt>
                <c:pt idx="1">
                  <c:v>6.3354738410270102</c:v>
                </c:pt>
                <c:pt idx="2">
                  <c:v>48.142977644269877</c:v>
                </c:pt>
                <c:pt idx="3">
                  <c:v>103.78386255837549</c:v>
                </c:pt>
                <c:pt idx="4">
                  <c:v>160.16295264937503</c:v>
                </c:pt>
                <c:pt idx="5">
                  <c:v>214.078055234581</c:v>
                </c:pt>
                <c:pt idx="6">
                  <c:v>264.66347702492203</c:v>
                </c:pt>
                <c:pt idx="7">
                  <c:v>311.63025964927897</c:v>
                </c:pt>
                <c:pt idx="8">
                  <c:v>354.84054044054295</c:v>
                </c:pt>
                <c:pt idx="9">
                  <c:v>394.1952578006576</c:v>
                </c:pt>
                <c:pt idx="10">
                  <c:v>429.60459555210241</c:v>
                </c:pt>
                <c:pt idx="11">
                  <c:v>460.98196047799848</c:v>
                </c:pt>
                <c:pt idx="12">
                  <c:v>488.24465493538293</c:v>
                </c:pt>
                <c:pt idx="13">
                  <c:v>511.31615633574347</c:v>
                </c:pt>
                <c:pt idx="14">
                  <c:v>530.1284557731866</c:v>
                </c:pt>
                <c:pt idx="15">
                  <c:v>544.624026894449</c:v>
                </c:pt>
                <c:pt idx="16">
                  <c:v>554.75735002885449</c:v>
                </c:pt>
                <c:pt idx="17">
                  <c:v>560.49601887235849</c:v>
                </c:pt>
                <c:pt idx="18">
                  <c:v>561.82147579565265</c:v>
                </c:pt>
                <c:pt idx="19">
                  <c:v>558.72941391298218</c:v>
                </c:pt>
                <c:pt idx="20">
                  <c:v>551.22986846596575</c:v>
                </c:pt>
                <c:pt idx="21">
                  <c:v>539.34700277627576</c:v>
                </c:pt>
                <c:pt idx="22">
                  <c:v>523.11857653039067</c:v>
                </c:pt>
                <c:pt idx="23">
                  <c:v>502.59506722585974</c:v>
                </c:pt>
                <c:pt idx="24">
                  <c:v>477.83840192923708</c:v>
                </c:pt>
                <c:pt idx="25">
                  <c:v>448.92025568406956</c:v>
                </c:pt>
                <c:pt idx="26">
                  <c:v>415.91991458119526</c:v>
                </c:pt>
                <c:pt idx="27">
                  <c:v>378.92187318153373</c:v>
                </c:pt>
                <c:pt idx="28">
                  <c:v>338.01389904975053</c:v>
                </c:pt>
                <c:pt idx="29">
                  <c:v>293.28806523429796</c:v>
                </c:pt>
                <c:pt idx="30">
                  <c:v>244.8529278399136</c:v>
                </c:pt>
                <c:pt idx="31">
                  <c:v>192.88442134779231</c:v>
                </c:pt>
                <c:pt idx="32">
                  <c:v>137.81600976621391</c:v>
                </c:pt>
                <c:pt idx="33">
                  <c:v>81.079881559049511</c:v>
                </c:pt>
                <c:pt idx="34">
                  <c:v>28.295685162871681</c:v>
                </c:pt>
                <c:pt idx="35">
                  <c:v>0.5099412486043774</c:v>
                </c:pt>
                <c:pt idx="36">
                  <c:v>0</c:v>
                </c:pt>
              </c:numCache>
            </c:numRef>
          </c:yVal>
          <c:smooth val="1"/>
          <c:extLst>
            <c:ext xmlns:c16="http://schemas.microsoft.com/office/drawing/2014/chart" uri="{C3380CC4-5D6E-409C-BE32-E72D297353CC}">
              <c16:uniqueId val="{00000015-71F3-44D8-8D2F-0AD6D1213C14}"/>
            </c:ext>
          </c:extLst>
        </c:ser>
        <c:ser>
          <c:idx val="22"/>
          <c:order val="22"/>
          <c:tx>
            <c:strRef>
              <c:f>'Solar Calendar'!$FZ$2</c:f>
              <c:strCache>
                <c:ptCount val="1"/>
                <c:pt idx="0">
                  <c:v>December 8th</c:v>
                </c:pt>
              </c:strCache>
            </c:strRef>
          </c:tx>
          <c:spPr>
            <a:ln w="19050"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xVal>
            <c:numRef>
              <c:f>'Solar Calendar'!$FZ$6:$FZ$40</c:f>
              <c:numCache>
                <c:formatCode>h:mm\ AM/PM</c:formatCode>
                <c:ptCount val="35"/>
                <c:pt idx="0">
                  <c:v>0.32777777777777778</c:v>
                </c:pt>
                <c:pt idx="1">
                  <c:v>0.33819444444444446</c:v>
                </c:pt>
                <c:pt idx="2">
                  <c:v>0.34861111111111098</c:v>
                </c:pt>
                <c:pt idx="3">
                  <c:v>0.359027777777778</c:v>
                </c:pt>
                <c:pt idx="4">
                  <c:v>0.36944444444444402</c:v>
                </c:pt>
                <c:pt idx="5">
                  <c:v>0.37986111111111098</c:v>
                </c:pt>
                <c:pt idx="6">
                  <c:v>0.390277777777778</c:v>
                </c:pt>
                <c:pt idx="7">
                  <c:v>0.40069444444444502</c:v>
                </c:pt>
                <c:pt idx="8">
                  <c:v>0.41111111111111098</c:v>
                </c:pt>
                <c:pt idx="9">
                  <c:v>0.421527777777778</c:v>
                </c:pt>
                <c:pt idx="10">
                  <c:v>0.43194444444444502</c:v>
                </c:pt>
                <c:pt idx="11">
                  <c:v>0.44236111111111198</c:v>
                </c:pt>
                <c:pt idx="12">
                  <c:v>0.452777777777778</c:v>
                </c:pt>
                <c:pt idx="13">
                  <c:v>0.46319444444444502</c:v>
                </c:pt>
                <c:pt idx="14">
                  <c:v>0.47361111111111198</c:v>
                </c:pt>
                <c:pt idx="15">
                  <c:v>0.484027777777778</c:v>
                </c:pt>
                <c:pt idx="16">
                  <c:v>0.49444444444444502</c:v>
                </c:pt>
                <c:pt idx="17">
                  <c:v>0.50486111111111198</c:v>
                </c:pt>
                <c:pt idx="18">
                  <c:v>0.51527777777777795</c:v>
                </c:pt>
                <c:pt idx="19">
                  <c:v>0.52569444444444502</c:v>
                </c:pt>
                <c:pt idx="20">
                  <c:v>0.53611111111111198</c:v>
                </c:pt>
                <c:pt idx="21">
                  <c:v>0.54652777777777795</c:v>
                </c:pt>
                <c:pt idx="22">
                  <c:v>0.55694444444444502</c:v>
                </c:pt>
                <c:pt idx="23">
                  <c:v>0.56736111111111198</c:v>
                </c:pt>
                <c:pt idx="24">
                  <c:v>0.57777777777777795</c:v>
                </c:pt>
                <c:pt idx="25">
                  <c:v>0.58819444444444502</c:v>
                </c:pt>
                <c:pt idx="26">
                  <c:v>0.59861111111111198</c:v>
                </c:pt>
                <c:pt idx="27">
                  <c:v>0.60902777777777795</c:v>
                </c:pt>
                <c:pt idx="28">
                  <c:v>0.61944444444444502</c:v>
                </c:pt>
                <c:pt idx="29">
                  <c:v>0.62986111111111198</c:v>
                </c:pt>
                <c:pt idx="30">
                  <c:v>0.64027777777777894</c:v>
                </c:pt>
                <c:pt idx="31">
                  <c:v>0.65069444444444502</c:v>
                </c:pt>
                <c:pt idx="32">
                  <c:v>0.66111111111111198</c:v>
                </c:pt>
                <c:pt idx="33">
                  <c:v>0.67152777777777894</c:v>
                </c:pt>
                <c:pt idx="34">
                  <c:v>0.6791666666666667</c:v>
                </c:pt>
              </c:numCache>
            </c:numRef>
          </c:xVal>
          <c:yVal>
            <c:numRef>
              <c:f>'Solar Calendar'!$GF$6:$GF$40</c:f>
              <c:numCache>
                <c:formatCode>0.00</c:formatCode>
                <c:ptCount val="35"/>
                <c:pt idx="0">
                  <c:v>0</c:v>
                </c:pt>
                <c:pt idx="1">
                  <c:v>3.6392119879257434</c:v>
                </c:pt>
                <c:pt idx="2">
                  <c:v>41.631482828187153</c:v>
                </c:pt>
                <c:pt idx="3">
                  <c:v>96.556886790546784</c:v>
                </c:pt>
                <c:pt idx="4">
                  <c:v>152.4139343857164</c:v>
                </c:pt>
                <c:pt idx="5">
                  <c:v>205.31739918187688</c:v>
                </c:pt>
                <c:pt idx="6">
                  <c:v>254.34486934172654</c:v>
                </c:pt>
                <c:pt idx="7">
                  <c:v>299.27247727774409</c:v>
                </c:pt>
                <c:pt idx="8">
                  <c:v>340.03937541385483</c:v>
                </c:pt>
                <c:pt idx="9">
                  <c:v>376.6136220139627</c:v>
                </c:pt>
                <c:pt idx="10">
                  <c:v>408.96058997082895</c:v>
                </c:pt>
                <c:pt idx="11">
                  <c:v>437.03893265986216</c:v>
                </c:pt>
                <c:pt idx="12">
                  <c:v>460.80355014250449</c:v>
                </c:pt>
                <c:pt idx="13">
                  <c:v>480.20968925149236</c:v>
                </c:pt>
                <c:pt idx="14">
                  <c:v>495.21657166921682</c:v>
                </c:pt>
                <c:pt idx="15">
                  <c:v>505.79021295901867</c:v>
                </c:pt>
                <c:pt idx="16">
                  <c:v>511.90545467736439</c:v>
                </c:pt>
                <c:pt idx="17">
                  <c:v>513.54730762250642</c:v>
                </c:pt>
                <c:pt idx="18">
                  <c:v>510.71169401927523</c:v>
                </c:pt>
                <c:pt idx="19">
                  <c:v>503.40564242381589</c:v>
                </c:pt>
                <c:pt idx="20">
                  <c:v>491.64694994739926</c:v>
                </c:pt>
                <c:pt idx="21">
                  <c:v>475.46328661436939</c:v>
                </c:pt>
                <c:pt idx="22">
                  <c:v>454.89067811267216</c:v>
                </c:pt>
                <c:pt idx="23">
                  <c:v>429.97127267816893</c:v>
                </c:pt>
                <c:pt idx="24">
                  <c:v>400.75030137401382</c:v>
                </c:pt>
                <c:pt idx="25">
                  <c:v>367.27226359419711</c:v>
                </c:pt>
                <c:pt idx="26">
                  <c:v>329.57687880241156</c:v>
                </c:pt>
                <c:pt idx="27">
                  <c:v>287.69709944538999</c:v>
                </c:pt>
                <c:pt idx="28">
                  <c:v>241.66737880687765</c:v>
                </c:pt>
                <c:pt idx="29">
                  <c:v>191.57103883959218</c:v>
                </c:pt>
                <c:pt idx="30">
                  <c:v>137.73402627891093</c:v>
                </c:pt>
                <c:pt idx="31">
                  <c:v>81.505561950335164</c:v>
                </c:pt>
                <c:pt idx="32">
                  <c:v>28.61598865651888</c:v>
                </c:pt>
                <c:pt idx="33">
                  <c:v>0.56386705306939966</c:v>
                </c:pt>
                <c:pt idx="34">
                  <c:v>0</c:v>
                </c:pt>
              </c:numCache>
            </c:numRef>
          </c:yVal>
          <c:smooth val="1"/>
          <c:extLst>
            <c:ext xmlns:c16="http://schemas.microsoft.com/office/drawing/2014/chart" uri="{C3380CC4-5D6E-409C-BE32-E72D297353CC}">
              <c16:uniqueId val="{00000016-71F3-44D8-8D2F-0AD6D1213C14}"/>
            </c:ext>
          </c:extLst>
        </c:ser>
        <c:ser>
          <c:idx val="23"/>
          <c:order val="23"/>
          <c:tx>
            <c:strRef>
              <c:f>'Solar Calendar'!$GH$2</c:f>
              <c:strCache>
                <c:ptCount val="1"/>
                <c:pt idx="0">
                  <c:v>December 22nd</c:v>
                </c:pt>
              </c:strCache>
            </c:strRef>
          </c:tx>
          <c:spPr>
            <a:ln w="19050"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xVal>
            <c:numRef>
              <c:f>'Solar Calendar'!$GH$6:$GH$40</c:f>
              <c:numCache>
                <c:formatCode>h:mm\ AM/PM</c:formatCode>
                <c:ptCount val="35"/>
                <c:pt idx="0">
                  <c:v>0.3347222222222222</c:v>
                </c:pt>
                <c:pt idx="1">
                  <c:v>0.34513888888888888</c:v>
                </c:pt>
                <c:pt idx="2">
                  <c:v>0.35555555555555601</c:v>
                </c:pt>
                <c:pt idx="3">
                  <c:v>0.36597222222222198</c:v>
                </c:pt>
                <c:pt idx="4">
                  <c:v>0.37638888888888899</c:v>
                </c:pt>
                <c:pt idx="5">
                  <c:v>0.38680555555555601</c:v>
                </c:pt>
                <c:pt idx="6">
                  <c:v>0.39722222222222198</c:v>
                </c:pt>
                <c:pt idx="7">
                  <c:v>0.40763888888888899</c:v>
                </c:pt>
                <c:pt idx="8">
                  <c:v>0.41805555555555601</c:v>
                </c:pt>
                <c:pt idx="9">
                  <c:v>0.42847222222222198</c:v>
                </c:pt>
                <c:pt idx="10">
                  <c:v>0.43888888888888899</c:v>
                </c:pt>
                <c:pt idx="11">
                  <c:v>0.44930555555555601</c:v>
                </c:pt>
                <c:pt idx="12">
                  <c:v>0.45972222222222198</c:v>
                </c:pt>
                <c:pt idx="13">
                  <c:v>0.47013888888888899</c:v>
                </c:pt>
                <c:pt idx="14">
                  <c:v>0.48055555555555601</c:v>
                </c:pt>
                <c:pt idx="15">
                  <c:v>0.49097222222222198</c:v>
                </c:pt>
                <c:pt idx="16">
                  <c:v>0.50138888888888899</c:v>
                </c:pt>
                <c:pt idx="17">
                  <c:v>0.51180555555555596</c:v>
                </c:pt>
                <c:pt idx="18">
                  <c:v>0.52222222222222203</c:v>
                </c:pt>
                <c:pt idx="19">
                  <c:v>0.53263888888888899</c:v>
                </c:pt>
                <c:pt idx="20">
                  <c:v>0.54305555555555596</c:v>
                </c:pt>
                <c:pt idx="21">
                  <c:v>0.55347222222222203</c:v>
                </c:pt>
                <c:pt idx="22">
                  <c:v>0.56388888888888899</c:v>
                </c:pt>
                <c:pt idx="23">
                  <c:v>0.57430555555555596</c:v>
                </c:pt>
                <c:pt idx="24">
                  <c:v>0.58472222222222203</c:v>
                </c:pt>
                <c:pt idx="25">
                  <c:v>0.59513888888888899</c:v>
                </c:pt>
                <c:pt idx="26">
                  <c:v>0.60555555555555596</c:v>
                </c:pt>
                <c:pt idx="27">
                  <c:v>0.61597222222222203</c:v>
                </c:pt>
                <c:pt idx="28">
                  <c:v>0.62638888888888899</c:v>
                </c:pt>
                <c:pt idx="29">
                  <c:v>0.63680555555555596</c:v>
                </c:pt>
                <c:pt idx="30">
                  <c:v>0.64722222222222303</c:v>
                </c:pt>
                <c:pt idx="31">
                  <c:v>0.65763888888888899</c:v>
                </c:pt>
                <c:pt idx="32">
                  <c:v>0.66805555555555596</c:v>
                </c:pt>
                <c:pt idx="33">
                  <c:v>0.67847222222222303</c:v>
                </c:pt>
                <c:pt idx="34">
                  <c:v>0.68125000000000002</c:v>
                </c:pt>
              </c:numCache>
            </c:numRef>
          </c:xVal>
          <c:yVal>
            <c:numRef>
              <c:f>'Solar Calendar'!$GN$6:$GN$40</c:f>
              <c:numCache>
                <c:formatCode>0.00</c:formatCode>
                <c:ptCount val="35"/>
                <c:pt idx="0">
                  <c:v>0</c:v>
                </c:pt>
                <c:pt idx="1">
                  <c:v>1.3780202878623475</c:v>
                </c:pt>
                <c:pt idx="2">
                  <c:v>33.202857237820467</c:v>
                </c:pt>
                <c:pt idx="3">
                  <c:v>86.490005388533859</c:v>
                </c:pt>
                <c:pt idx="4">
                  <c:v>141.93878676569727</c:v>
                </c:pt>
                <c:pt idx="5">
                  <c:v>194.5896901817014</c:v>
                </c:pt>
                <c:pt idx="6">
                  <c:v>243.28706876791264</c:v>
                </c:pt>
                <c:pt idx="7">
                  <c:v>287.77059365882116</c:v>
                </c:pt>
                <c:pt idx="8">
                  <c:v>327.98874857225798</c:v>
                </c:pt>
                <c:pt idx="9">
                  <c:v>363.92763846800727</c:v>
                </c:pt>
                <c:pt idx="10">
                  <c:v>395.57011253322781</c:v>
                </c:pt>
                <c:pt idx="11">
                  <c:v>422.88973431950598</c:v>
                </c:pt>
                <c:pt idx="12">
                  <c:v>445.85367859049705</c:v>
                </c:pt>
                <c:pt idx="13">
                  <c:v>464.42719550064862</c:v>
                </c:pt>
                <c:pt idx="14">
                  <c:v>478.57761875313389</c:v>
                </c:pt>
                <c:pt idx="15">
                  <c:v>488.27747596255273</c:v>
                </c:pt>
                <c:pt idx="16">
                  <c:v>493.50670816611705</c:v>
                </c:pt>
                <c:pt idx="17">
                  <c:v>494.25410284941802</c:v>
                </c:pt>
                <c:pt idx="18">
                  <c:v>490.51803512130715</c:v>
                </c:pt>
                <c:pt idx="19">
                  <c:v>482.3065718271618</c:v>
                </c:pt>
                <c:pt idx="20">
                  <c:v>469.63694655291494</c:v>
                </c:pt>
                <c:pt idx="21">
                  <c:v>452.5343660413829</c:v>
                </c:pt>
                <c:pt idx="22">
                  <c:v>431.03006505471797</c:v>
                </c:pt>
                <c:pt idx="23">
                  <c:v>405.15850227959453</c:v>
                </c:pt>
                <c:pt idx="24">
                  <c:v>374.95363655893317</c:v>
                </c:pt>
                <c:pt idx="25">
                  <c:v>340.44450695693496</c:v>
                </c:pt>
                <c:pt idx="26">
                  <c:v>301.65139028061037</c:v>
                </c:pt>
                <c:pt idx="27">
                  <c:v>258.58736484461429</c:v>
                </c:pt>
                <c:pt idx="28">
                  <c:v>211.28228146718351</c:v>
                </c:pt>
                <c:pt idx="29">
                  <c:v>159.89045318579275</c:v>
                </c:pt>
                <c:pt idx="30">
                  <c:v>105.12106600229734</c:v>
                </c:pt>
                <c:pt idx="31">
                  <c:v>50.024545120423724</c:v>
                </c:pt>
                <c:pt idx="32">
                  <c:v>7.418754449779871</c:v>
                </c:pt>
                <c:pt idx="33">
                  <c:v>0</c:v>
                </c:pt>
                <c:pt idx="34">
                  <c:v>0</c:v>
                </c:pt>
              </c:numCache>
            </c:numRef>
          </c:yVal>
          <c:smooth val="1"/>
          <c:extLst>
            <c:ext xmlns:c16="http://schemas.microsoft.com/office/drawing/2014/chart" uri="{C3380CC4-5D6E-409C-BE32-E72D297353CC}">
              <c16:uniqueId val="{00000017-71F3-44D8-8D2F-0AD6D1213C14}"/>
            </c:ext>
          </c:extLst>
        </c:ser>
        <c:dLbls>
          <c:showLegendKey val="0"/>
          <c:showVal val="0"/>
          <c:showCatName val="0"/>
          <c:showSerName val="0"/>
          <c:showPercent val="0"/>
          <c:showBubbleSize val="0"/>
        </c:dLbls>
        <c:axId val="1701853792"/>
        <c:axId val="1701834240"/>
      </c:scatterChart>
      <c:valAx>
        <c:axId val="1701853792"/>
        <c:scaling>
          <c:orientation val="minMax"/>
          <c:max val="0.87500000000000011"/>
          <c:min val="0.25"/>
        </c:scaling>
        <c:delete val="0"/>
        <c:axPos val="b"/>
        <c:majorGridlines>
          <c:spPr>
            <a:ln w="9525" cap="flat" cmpd="sng" algn="ctr">
              <a:no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01834240"/>
        <c:crosses val="autoZero"/>
        <c:crossBetween val="midCat"/>
        <c:majorUnit val="0.125"/>
      </c:valAx>
      <c:valAx>
        <c:axId val="1701834240"/>
        <c:scaling>
          <c:orientation val="minMax"/>
          <c:max val="1000"/>
          <c:min val="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a:t>Sunlight</a:t>
                </a:r>
                <a:r>
                  <a:rPr lang="en-CA" sz="1200" baseline="0"/>
                  <a:t> Density (W/m^2)</a:t>
                </a:r>
                <a:endParaRPr lang="en-CA"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01853792"/>
        <c:crosses val="autoZero"/>
        <c:crossBetween val="midCat"/>
        <c:majorUnit val="250"/>
      </c:valAx>
      <c:spPr>
        <a:noFill/>
        <a:ln>
          <a:noFill/>
        </a:ln>
        <a:effectLst/>
      </c:spPr>
    </c:plotArea>
    <c:legend>
      <c:legendPos val="b"/>
      <c:layout>
        <c:manualLayout>
          <c:xMode val="edge"/>
          <c:yMode val="edge"/>
          <c:x val="8.8495365521922303E-2"/>
          <c:y val="0.84033204675762363"/>
          <c:w val="0.82511374090934397"/>
          <c:h val="0.1418732287009757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CA" sz="1800"/>
              <a:t>Total Monthly Energy Use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Energy Purchased From Grid</c:v>
          </c:tx>
          <c:spPr>
            <a:solidFill>
              <a:schemeClr val="accent2"/>
            </a:solidFill>
            <a:ln>
              <a:noFill/>
            </a:ln>
            <a:effectLst/>
          </c:spPr>
          <c:invertIfNegative val="0"/>
          <c:cat>
            <c:strRef>
              <c:f>'Solar Calendar'!$A$5:$A$16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'Array Configuration'!$I$3:$I$14</c:f>
              <c:numCache>
                <c:formatCode>0.0</c:formatCode>
                <c:ptCount val="12"/>
                <c:pt idx="0">
                  <c:v>2.0456154750104965</c:v>
                </c:pt>
                <c:pt idx="1">
                  <c:v>-4.3028165746146332</c:v>
                </c:pt>
                <c:pt idx="2">
                  <c:v>-10.983861767218153</c:v>
                </c:pt>
                <c:pt idx="3">
                  <c:v>-15.681252989800807</c:v>
                </c:pt>
                <c:pt idx="4">
                  <c:v>-18.011507300773083</c:v>
                </c:pt>
                <c:pt idx="5">
                  <c:v>-14.773242864042061</c:v>
                </c:pt>
                <c:pt idx="6">
                  <c:v>-13.960667541411212</c:v>
                </c:pt>
                <c:pt idx="7">
                  <c:v>-10.546342619779246</c:v>
                </c:pt>
                <c:pt idx="8">
                  <c:v>-10.765622170715437</c:v>
                </c:pt>
                <c:pt idx="9">
                  <c:v>-8.3137493979157533</c:v>
                </c:pt>
                <c:pt idx="10">
                  <c:v>-1.967609615312643</c:v>
                </c:pt>
                <c:pt idx="11">
                  <c:v>2.7598674227916131</c:v>
                </c:pt>
              </c:numCache>
            </c:numRef>
          </c:val>
          <c:extLst>
            <c:ext xmlns:c16="http://schemas.microsoft.com/office/drawing/2014/chart" uri="{C3380CC4-5D6E-409C-BE32-E72D297353CC}">
              <c16:uniqueId val="{00000001-4C16-43B5-87AC-C843A61000BB}"/>
            </c:ext>
          </c:extLst>
        </c:ser>
        <c:ser>
          <c:idx val="0"/>
          <c:order val="1"/>
          <c:tx>
            <c:v>Solar Energy Generated On-Site</c:v>
          </c:tx>
          <c:spPr>
            <a:solidFill>
              <a:schemeClr val="accent1"/>
            </a:solidFill>
            <a:ln w="25400">
              <a:noFill/>
            </a:ln>
            <a:effectLst/>
          </c:spPr>
          <c:invertIfNegative val="0"/>
          <c:cat>
            <c:strRef>
              <c:f>'Solar Calendar'!$A$5:$A$16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'Array Configuration'!$H$3:$H$14</c:f>
              <c:numCache>
                <c:formatCode>0.0</c:formatCode>
                <c:ptCount val="12"/>
                <c:pt idx="0">
                  <c:v>11.570384524989503</c:v>
                </c:pt>
                <c:pt idx="1">
                  <c:v>15.118816574614634</c:v>
                </c:pt>
                <c:pt idx="2">
                  <c:v>22.043861767218154</c:v>
                </c:pt>
                <c:pt idx="3">
                  <c:v>25.365252989800808</c:v>
                </c:pt>
                <c:pt idx="4">
                  <c:v>28.915507300773086</c:v>
                </c:pt>
                <c:pt idx="5">
                  <c:v>28.117242864042062</c:v>
                </c:pt>
                <c:pt idx="6">
                  <c:v>28.612667541411213</c:v>
                </c:pt>
                <c:pt idx="7">
                  <c:v>26.830342619779248</c:v>
                </c:pt>
                <c:pt idx="8">
                  <c:v>22.785622170715438</c:v>
                </c:pt>
                <c:pt idx="9">
                  <c:v>18.925749397915755</c:v>
                </c:pt>
                <c:pt idx="10">
                  <c:v>13.071609615312644</c:v>
                </c:pt>
                <c:pt idx="11">
                  <c:v>10.356132577208387</c:v>
                </c:pt>
              </c:numCache>
            </c:numRef>
          </c:val>
          <c:extLst>
            <c:ext xmlns:c16="http://schemas.microsoft.com/office/drawing/2014/chart" uri="{C3380CC4-5D6E-409C-BE32-E72D297353CC}">
              <c16:uniqueId val="{00000000-4C16-43B5-87AC-C843A61000BB}"/>
            </c:ext>
          </c:extLst>
        </c:ser>
        <c:dLbls>
          <c:showLegendKey val="0"/>
          <c:showVal val="0"/>
          <c:showCatName val="0"/>
          <c:showSerName val="0"/>
          <c:showPercent val="0"/>
          <c:showBubbleSize val="0"/>
        </c:dLbls>
        <c:gapWidth val="150"/>
        <c:axId val="1744375632"/>
        <c:axId val="1744381456"/>
      </c:barChart>
      <c:catAx>
        <c:axId val="1744375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44381456"/>
        <c:crosses val="autoZero"/>
        <c:auto val="1"/>
        <c:lblAlgn val="ctr"/>
        <c:lblOffset val="100"/>
        <c:noMultiLvlLbl val="0"/>
      </c:catAx>
      <c:valAx>
        <c:axId val="174438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CA" sz="1600"/>
                  <a:t>Energy (kWh)</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44375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9525</xdr:colOff>
      <xdr:row>1</xdr:row>
      <xdr:rowOff>142874</xdr:rowOff>
    </xdr:from>
    <xdr:ext cx="8963025" cy="3364639"/>
    <xdr:sp macro="" textlink="">
      <xdr:nvSpPr>
        <xdr:cNvPr id="2" name="TextBox 1">
          <a:extLst>
            <a:ext uri="{FF2B5EF4-FFF2-40B4-BE49-F238E27FC236}">
              <a16:creationId xmlns:a16="http://schemas.microsoft.com/office/drawing/2014/main" id="{DB7B5194-5409-430B-85E7-B3F271DA139E}"/>
            </a:ext>
          </a:extLst>
        </xdr:cNvPr>
        <xdr:cNvSpPr txBox="1"/>
      </xdr:nvSpPr>
      <xdr:spPr>
        <a:xfrm>
          <a:off x="619125" y="333374"/>
          <a:ext cx="8963025" cy="33646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This</a:t>
          </a:r>
          <a:r>
            <a:rPr lang="en-US" sz="1100" baseline="0"/>
            <a:t> tool is intended to help determine the optimal angular positioning of a rooftop solar PV array, and estimate the energy production and payback period for a given project.</a:t>
          </a:r>
        </a:p>
        <a:p>
          <a:endParaRPr lang="en-US" sz="1100" baseline="0"/>
        </a:p>
        <a:p>
          <a:r>
            <a:rPr lang="en-US" sz="1100" baseline="0"/>
            <a:t>The tool works by calculating the angle of incidence between the sun and PV array twice monthly on a quarter-hourly basis from sunrise to sunset. A variable baseline solar irradiance is used, from 1092 W/m^2 (June) to 1204 </a:t>
          </a:r>
          <a:r>
            <a:rPr lang="en-US" sz="1100" baseline="0">
              <a:solidFill>
                <a:schemeClr val="tx1"/>
              </a:solidFill>
              <a:effectLst/>
              <a:latin typeface="+mn-lt"/>
              <a:ea typeface="+mn-ea"/>
              <a:cs typeface="+mn-cs"/>
            </a:rPr>
            <a:t>W/m^2 (December). Note that weather effects and cloud cover are not modeled and so the estimated generation represents an upper bound. For cloudy or rainy climates, a monthly scaling factor should be applied.</a:t>
          </a:r>
        </a:p>
        <a:p>
          <a:endParaRPr lang="en-US" sz="1100" baseline="0">
            <a:solidFill>
              <a:schemeClr val="tx1"/>
            </a:solidFill>
            <a:effectLst/>
            <a:latin typeface="+mn-lt"/>
            <a:ea typeface="+mn-ea"/>
            <a:cs typeface="+mn-cs"/>
          </a:endParaRPr>
        </a:p>
        <a:p>
          <a:r>
            <a:rPr lang="en-US" sz="1100" baseline="0">
              <a:solidFill>
                <a:schemeClr val="tx1"/>
              </a:solidFill>
              <a:effectLst/>
              <a:latin typeface="+mn-lt"/>
              <a:ea typeface="+mn-ea"/>
              <a:cs typeface="+mn-cs"/>
            </a:rPr>
            <a:t>A flat horizontal roof is assumed, with a perfectly dense panel layout, spaced out such that no panel ever casts shade on another. Therefore, increasing the panel tilt angle decreases the total number of panels which can be installed, meaning that the configuration with the greatest generation potential is not necessarily the one with the shortest payback period. Furthermore, to avoid generating a surplus of energy early in the day which must be exported to the grid, it may be advantageous to tilt the panels a few degrees west. While this will marginally decrease total annual generation, peak supply will occur later in the afternoon, which better matches demand for most commercial buildings.</a:t>
          </a:r>
        </a:p>
        <a:p>
          <a:endParaRPr lang="en-US" sz="1100" baseline="0">
            <a:solidFill>
              <a:schemeClr val="tx1"/>
            </a:solidFill>
            <a:effectLst/>
            <a:latin typeface="+mn-lt"/>
            <a:ea typeface="+mn-ea"/>
            <a:cs typeface="+mn-cs"/>
          </a:endParaRPr>
        </a:p>
        <a:p>
          <a:r>
            <a:rPr lang="en-US" sz="1100"/>
            <a:t>The default inputs describe</a:t>
          </a:r>
          <a:r>
            <a:rPr lang="en-US" sz="1100" baseline="0"/>
            <a:t> Seattle's Bullitt Center, an impressive office building of six floors and 50,000 square feet, which is a net supplier of energy to the grid by means of its rooftop solar array. In 2014, the Bullitt Center's PV array generated 252,560 kWh in total[1]- in fact slightly greater than the 251,731 kWh maximum estimated by this tool. The difference is explained by the photo below of the actual building: its roof has been built out to allow for more solar than its profile would otherwise allow.</a:t>
          </a:r>
        </a:p>
        <a:p>
          <a:endParaRPr lang="en-US" sz="1100" baseline="0"/>
        </a:p>
        <a:p>
          <a:r>
            <a:rPr lang="en-US" sz="1100"/>
            <a:t>[1] http://www.bullittcenter.org/2014/04/22/bullitt-center-far-exceeds-energy-goals-in-first-year-of-operations/</a:t>
          </a:r>
        </a:p>
      </xdr:txBody>
    </xdr:sp>
    <xdr:clientData/>
  </xdr:oneCellAnchor>
  <xdr:twoCellAnchor editAs="oneCell">
    <xdr:from>
      <xdr:col>3</xdr:col>
      <xdr:colOff>0</xdr:colOff>
      <xdr:row>19</xdr:row>
      <xdr:rowOff>0</xdr:rowOff>
    </xdr:from>
    <xdr:to>
      <xdr:col>3</xdr:col>
      <xdr:colOff>304800</xdr:colOff>
      <xdr:row>20</xdr:row>
      <xdr:rowOff>114300</xdr:rowOff>
    </xdr:to>
    <xdr:sp macro="" textlink="">
      <xdr:nvSpPr>
        <xdr:cNvPr id="1026" name="AutoShape 2" descr="Image result for bullitt center">
          <a:extLst>
            <a:ext uri="{FF2B5EF4-FFF2-40B4-BE49-F238E27FC236}">
              <a16:creationId xmlns:a16="http://schemas.microsoft.com/office/drawing/2014/main" id="{10E8422C-4C39-4470-926A-CF59AAAB2E12}"/>
            </a:ext>
          </a:extLst>
        </xdr:cNvPr>
        <xdr:cNvSpPr>
          <a:spLocks noChangeAspect="1" noChangeArrowheads="1"/>
        </xdr:cNvSpPr>
      </xdr:nvSpPr>
      <xdr:spPr bwMode="auto">
        <a:xfrm>
          <a:off x="1828800" y="361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17</xdr:row>
      <xdr:rowOff>0</xdr:rowOff>
    </xdr:from>
    <xdr:to>
      <xdr:col>3</xdr:col>
      <xdr:colOff>304800</xdr:colOff>
      <xdr:row>18</xdr:row>
      <xdr:rowOff>114300</xdr:rowOff>
    </xdr:to>
    <xdr:sp macro="" textlink="">
      <xdr:nvSpPr>
        <xdr:cNvPr id="1027" name="AutoShape 3" descr="Image result for bullitt center">
          <a:extLst>
            <a:ext uri="{FF2B5EF4-FFF2-40B4-BE49-F238E27FC236}">
              <a16:creationId xmlns:a16="http://schemas.microsoft.com/office/drawing/2014/main" id="{1F2F660E-B5FC-4D94-9D2D-FC1911A889B2}"/>
            </a:ext>
          </a:extLst>
        </xdr:cNvPr>
        <xdr:cNvSpPr>
          <a:spLocks noChangeAspect="1" noChangeArrowheads="1"/>
        </xdr:cNvSpPr>
      </xdr:nvSpPr>
      <xdr:spPr bwMode="auto">
        <a:xfrm>
          <a:off x="1828800" y="323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9525</xdr:colOff>
      <xdr:row>19</xdr:row>
      <xdr:rowOff>161924</xdr:rowOff>
    </xdr:from>
    <xdr:to>
      <xdr:col>15</xdr:col>
      <xdr:colOff>545874</xdr:colOff>
      <xdr:row>51</xdr:row>
      <xdr:rowOff>114299</xdr:rowOff>
    </xdr:to>
    <xdr:pic>
      <xdr:nvPicPr>
        <xdr:cNvPr id="7" name="Picture 6">
          <a:extLst>
            <a:ext uri="{FF2B5EF4-FFF2-40B4-BE49-F238E27FC236}">
              <a16:creationId xmlns:a16="http://schemas.microsoft.com/office/drawing/2014/main" id="{1B818E08-6F37-4801-81A1-EF70469F836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9125" y="3781424"/>
          <a:ext cx="9070749" cy="6048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3076575"/>
    <xdr:ext cx="6034768" cy="4282168"/>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6048375" y="3095625"/>
    <xdr:ext cx="5543550" cy="4305300"/>
    <xdr:graphicFrame macro="">
      <xdr:nvGraphicFramePr>
        <xdr:cNvPr id="4" name="Chart 3">
          <a:extLst>
            <a:ext uri="{FF2B5EF4-FFF2-40B4-BE49-F238E27FC236}">
              <a16:creationId xmlns:a16="http://schemas.microsoft.com/office/drawing/2014/main" id="{8BF368C3-4852-4928-81E0-70EC974B2A3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DFB24-D632-4050-B4E8-0CA5857E08D0}">
  <dimension ref="D18:D20"/>
  <sheetViews>
    <sheetView tabSelected="1" workbookViewId="0"/>
  </sheetViews>
  <sheetFormatPr defaultRowHeight="15" x14ac:dyDescent="0.25"/>
  <cols>
    <col min="1" max="16384" width="9.140625" style="27"/>
  </cols>
  <sheetData>
    <row r="18" spans="4:4" x14ac:dyDescent="0.25">
      <c r="D18"/>
    </row>
    <row r="20" spans="4:4" x14ac:dyDescent="0.25">
      <c r="D2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workbookViewId="0">
      <selection activeCell="H16" sqref="H16"/>
    </sheetView>
  </sheetViews>
  <sheetFormatPr defaultRowHeight="15" x14ac:dyDescent="0.25"/>
  <cols>
    <col min="2" max="2" width="18.5703125" bestFit="1" customWidth="1"/>
    <col min="3" max="3" width="16.28515625" bestFit="1" customWidth="1"/>
    <col min="4" max="4" width="10.85546875" customWidth="1"/>
    <col min="5" max="5" width="9.140625" customWidth="1"/>
    <col min="6" max="6" width="18.5703125" bestFit="1" customWidth="1"/>
    <col min="7" max="7" width="16.28515625" bestFit="1" customWidth="1"/>
    <col min="8" max="8" width="17.5703125" bestFit="1" customWidth="1"/>
    <col min="9" max="9" width="21" bestFit="1" customWidth="1"/>
    <col min="11" max="11" width="10.85546875" bestFit="1" customWidth="1"/>
    <col min="12" max="13" width="12.85546875" customWidth="1"/>
  </cols>
  <sheetData>
    <row r="1" spans="1:10" x14ac:dyDescent="0.25">
      <c r="A1" s="36" t="s">
        <v>64</v>
      </c>
      <c r="B1" s="36"/>
      <c r="J1" s="14"/>
    </row>
    <row r="2" spans="1:10" x14ac:dyDescent="0.25">
      <c r="G2" s="1" t="s">
        <v>52</v>
      </c>
      <c r="H2" s="1" t="s">
        <v>53</v>
      </c>
      <c r="I2" t="s">
        <v>57</v>
      </c>
    </row>
    <row r="3" spans="1:10" x14ac:dyDescent="0.25">
      <c r="B3" s="30" t="s">
        <v>51</v>
      </c>
      <c r="C3" s="30"/>
      <c r="D3" s="3">
        <v>20.5</v>
      </c>
      <c r="F3" s="13" t="s">
        <v>0</v>
      </c>
      <c r="G3" s="25">
        <v>13.616</v>
      </c>
      <c r="H3" s="16">
        <f>31*AVERAGE('Solar Calendar'!L4,'Solar Calendar'!T4)*D9/3.6*D11/1000</f>
        <v>11.570384524989503</v>
      </c>
      <c r="I3" s="16">
        <f>'Array Configuration'!G3-'Array Configuration'!H3</f>
        <v>2.0456154750104965</v>
      </c>
    </row>
    <row r="4" spans="1:10" x14ac:dyDescent="0.25">
      <c r="B4" s="30" t="s">
        <v>15</v>
      </c>
      <c r="C4" s="30"/>
      <c r="D4" s="3">
        <v>0</v>
      </c>
      <c r="F4" t="s">
        <v>1</v>
      </c>
      <c r="G4" s="25">
        <v>10.816000000000001</v>
      </c>
      <c r="H4" s="17">
        <f>28*AVERAGE('Solar Calendar'!AB4,'Solar Calendar'!AJ4)*D9/3.6*D11/1000</f>
        <v>15.118816574614634</v>
      </c>
      <c r="I4" s="17">
        <f>'Array Configuration'!G4-'Array Configuration'!H4</f>
        <v>-4.3028165746146332</v>
      </c>
    </row>
    <row r="5" spans="1:10" x14ac:dyDescent="0.25">
      <c r="B5" s="30" t="s">
        <v>54</v>
      </c>
      <c r="C5" s="30"/>
      <c r="D5" s="3">
        <v>47.6</v>
      </c>
      <c r="F5" s="13" t="s">
        <v>2</v>
      </c>
      <c r="G5" s="25">
        <v>11.06</v>
      </c>
      <c r="H5" s="16">
        <f>31*AVERAGE('Solar Calendar'!AR4,'Solar Calendar'!AZ4)*D9/3.6*D11/1000</f>
        <v>22.043861767218154</v>
      </c>
      <c r="I5" s="16">
        <f>'Array Configuration'!G5-'Array Configuration'!H5</f>
        <v>-10.983861767218153</v>
      </c>
    </row>
    <row r="6" spans="1:10" x14ac:dyDescent="0.25">
      <c r="B6" s="30" t="s">
        <v>55</v>
      </c>
      <c r="C6" s="31"/>
      <c r="D6" s="3">
        <v>803</v>
      </c>
      <c r="F6" t="s">
        <v>3</v>
      </c>
      <c r="G6" s="25">
        <v>9.6840000000000011</v>
      </c>
      <c r="H6" s="17">
        <f>30*AVERAGE('Solar Calendar'!BH4,'Solar Calendar'!BP4)*D9/3.6*D11/1000</f>
        <v>25.365252989800808</v>
      </c>
      <c r="I6" s="17">
        <f>'Array Configuration'!G6-'Array Configuration'!H6</f>
        <v>-15.681252989800807</v>
      </c>
    </row>
    <row r="7" spans="1:10" x14ac:dyDescent="0.25">
      <c r="B7" s="30" t="s">
        <v>59</v>
      </c>
      <c r="C7" s="30"/>
      <c r="D7" s="21">
        <f>280/(0.99*1.97)</f>
        <v>143.5676562580116</v>
      </c>
      <c r="F7" s="13" t="s">
        <v>4</v>
      </c>
      <c r="G7" s="25">
        <v>10.904000000000002</v>
      </c>
      <c r="H7" s="16">
        <f>31*AVERAGE('Solar Calendar'!CF4,'Solar Calendar'!CN4)*D9/3.6*D11/1000</f>
        <v>28.915507300773086</v>
      </c>
      <c r="I7" s="16">
        <f>'Array Configuration'!G7-'Array Configuration'!H7</f>
        <v>-18.011507300773083</v>
      </c>
    </row>
    <row r="8" spans="1:10" x14ac:dyDescent="0.25">
      <c r="B8" s="30" t="s">
        <v>63</v>
      </c>
      <c r="C8" s="31"/>
      <c r="D8" s="24">
        <v>80000</v>
      </c>
      <c r="F8" t="s">
        <v>5</v>
      </c>
      <c r="G8" s="25">
        <v>13.344000000000001</v>
      </c>
      <c r="H8" s="17">
        <f>30*AVERAGE('Solar Calendar'!CN4,'Solar Calendar'!CV4)*D9/3.6*D11/1000</f>
        <v>28.117242864042062</v>
      </c>
      <c r="I8" s="17">
        <f>'Array Configuration'!G8-'Array Configuration'!H8</f>
        <v>-14.773242864042061</v>
      </c>
    </row>
    <row r="9" spans="1:10" x14ac:dyDescent="0.25">
      <c r="B9" s="30" t="s">
        <v>49</v>
      </c>
      <c r="C9" s="31"/>
      <c r="D9" s="19">
        <v>0.17399999999999999</v>
      </c>
      <c r="F9" s="13" t="s">
        <v>6</v>
      </c>
      <c r="G9" s="25">
        <v>14.652000000000001</v>
      </c>
      <c r="H9" s="16">
        <f>31*AVERAGE('Solar Calendar'!DD4,'Solar Calendar'!DL4)*D9/3.6*D11/1000</f>
        <v>28.612667541411213</v>
      </c>
      <c r="I9" s="16">
        <f>'Array Configuration'!G9-'Array Configuration'!H9</f>
        <v>-13.960667541411212</v>
      </c>
    </row>
    <row r="10" spans="1:10" x14ac:dyDescent="0.25">
      <c r="F10" t="s">
        <v>7</v>
      </c>
      <c r="G10" s="25">
        <v>16.284000000000002</v>
      </c>
      <c r="H10" s="17">
        <f>31*AVERAGE('Solar Calendar'!DT4,'Solar Calendar'!EB4)*D9/3.6*D11/1000</f>
        <v>26.830342619779248</v>
      </c>
      <c r="I10" s="17">
        <f>'Array Configuration'!G10-'Array Configuration'!H10</f>
        <v>-10.546342619779246</v>
      </c>
    </row>
    <row r="11" spans="1:10" x14ac:dyDescent="0.25">
      <c r="B11" s="28" t="s">
        <v>56</v>
      </c>
      <c r="C11" s="29"/>
      <c r="D11" s="20">
        <f>D6*COS(RADIANS(D3))*COS(RADIANS(D4))</f>
        <v>752.14776796646322</v>
      </c>
      <c r="F11" s="13" t="s">
        <v>8</v>
      </c>
      <c r="G11" s="25">
        <v>12.020000000000001</v>
      </c>
      <c r="H11" s="16">
        <f>30*AVERAGE('Solar Calendar'!EJ4,'Solar Calendar'!ER4)*D9/3.6*D11/1000</f>
        <v>22.785622170715438</v>
      </c>
      <c r="I11" s="16">
        <f>'Array Configuration'!G11-'Array Configuration'!H11</f>
        <v>-10.765622170715437</v>
      </c>
    </row>
    <row r="12" spans="1:10" x14ac:dyDescent="0.25">
      <c r="B12" s="28" t="s">
        <v>66</v>
      </c>
      <c r="C12" s="29"/>
      <c r="D12" s="22">
        <f>D11*D7 + D8</f>
        <v>187984.09220663988</v>
      </c>
      <c r="F12" t="s">
        <v>9</v>
      </c>
      <c r="G12" s="25">
        <v>10.612000000000002</v>
      </c>
      <c r="H12" s="17">
        <f>31*AVERAGE('Solar Calendar'!EZ4,'Solar Calendar'!FH4)*D9/3.6*D11/1000</f>
        <v>18.925749397915755</v>
      </c>
      <c r="I12" s="17">
        <f>'Array Configuration'!G12-'Array Configuration'!H12</f>
        <v>-8.3137493979157533</v>
      </c>
    </row>
    <row r="13" spans="1:10" x14ac:dyDescent="0.25">
      <c r="B13" s="28" t="s">
        <v>61</v>
      </c>
      <c r="C13" s="29"/>
      <c r="D13" s="15">
        <f>H16</f>
        <v>251.71318994378095</v>
      </c>
      <c r="F13" s="13" t="s">
        <v>10</v>
      </c>
      <c r="G13" s="25">
        <v>11.104000000000001</v>
      </c>
      <c r="H13" s="16">
        <f>30*AVERAGE('Solar Calendar'!FP4,'Solar Calendar'!FX4)*D9/3.6*D11/1000</f>
        <v>13.071609615312644</v>
      </c>
      <c r="I13" s="16">
        <f>'Array Configuration'!G13-'Array Configuration'!H13</f>
        <v>-1.967609615312643</v>
      </c>
    </row>
    <row r="14" spans="1:10" x14ac:dyDescent="0.25">
      <c r="B14" s="28" t="s">
        <v>60</v>
      </c>
      <c r="C14" s="29"/>
      <c r="D14" s="23">
        <f>D12/(D13*1000)</f>
        <v>0.74681860036267989</v>
      </c>
      <c r="F14" t="s">
        <v>11</v>
      </c>
      <c r="G14" s="25">
        <v>13.116</v>
      </c>
      <c r="H14" s="17">
        <f>31*AVERAGE('Solar Calendar'!GF4,'Solar Calendar'!GN4)*D9/3.6*D11/1000</f>
        <v>10.356132577208387</v>
      </c>
      <c r="I14" s="17">
        <f>'Array Configuration'!G14-'Array Configuration'!H14</f>
        <v>2.7598674227916131</v>
      </c>
    </row>
    <row r="15" spans="1:10" x14ac:dyDescent="0.25">
      <c r="B15" s="28" t="s">
        <v>62</v>
      </c>
      <c r="C15" s="29"/>
      <c r="D15" s="15">
        <f>D14/0.12</f>
        <v>6.2234883363556657</v>
      </c>
    </row>
    <row r="16" spans="1:10" x14ac:dyDescent="0.25">
      <c r="F16" s="2" t="s">
        <v>65</v>
      </c>
      <c r="G16" s="26">
        <f>SUM(G3:G14)</f>
        <v>147.21200000000005</v>
      </c>
      <c r="H16" s="26">
        <f t="shared" ref="H16:I16" si="0">SUM(H3:H14)</f>
        <v>251.71318994378095</v>
      </c>
      <c r="I16" s="26">
        <f t="shared" si="0"/>
        <v>-104.50118994378091</v>
      </c>
    </row>
  </sheetData>
  <mergeCells count="13">
    <mergeCell ref="A1:B1"/>
    <mergeCell ref="B14:C14"/>
    <mergeCell ref="B13:C13"/>
    <mergeCell ref="B15:C15"/>
    <mergeCell ref="B3:C3"/>
    <mergeCell ref="B4:C4"/>
    <mergeCell ref="B5:C5"/>
    <mergeCell ref="B6:C6"/>
    <mergeCell ref="B9:C9"/>
    <mergeCell ref="B12:C12"/>
    <mergeCell ref="B7:C7"/>
    <mergeCell ref="B11:C11"/>
    <mergeCell ref="B8:C8"/>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N73"/>
  <sheetViews>
    <sheetView zoomScaleNormal="100" workbookViewId="0">
      <selection activeCell="K11" sqref="K11"/>
    </sheetView>
  </sheetViews>
  <sheetFormatPr defaultRowHeight="15" x14ac:dyDescent="0.25"/>
  <cols>
    <col min="1" max="1" width="10.85546875" bestFit="1" customWidth="1"/>
    <col min="2" max="3" width="12.85546875" customWidth="1"/>
    <col min="5" max="5" width="11.28515625" bestFit="1" customWidth="1"/>
    <col min="7" max="11" width="9.140625" customWidth="1"/>
    <col min="12" max="12" width="10.42578125" bestFit="1" customWidth="1"/>
    <col min="20" max="20" width="10.42578125" bestFit="1" customWidth="1"/>
    <col min="28" max="28" width="10.42578125" bestFit="1" customWidth="1"/>
    <col min="36" max="36" width="10.42578125" bestFit="1" customWidth="1"/>
    <col min="44" max="44" width="10.42578125" bestFit="1" customWidth="1"/>
    <col min="52" max="52" width="10.42578125" bestFit="1" customWidth="1"/>
    <col min="60" max="60" width="10.85546875" bestFit="1" customWidth="1"/>
    <col min="68" max="68" width="10.42578125" bestFit="1" customWidth="1"/>
    <col min="76" max="76" width="10.42578125" bestFit="1" customWidth="1"/>
    <col min="84" max="84" width="10.42578125" bestFit="1" customWidth="1"/>
    <col min="92" max="92" width="10.42578125" bestFit="1" customWidth="1"/>
    <col min="100" max="100" width="10.85546875" bestFit="1" customWidth="1"/>
    <col min="108" max="108" width="10.42578125" bestFit="1" customWidth="1"/>
    <col min="116" max="116" width="10.42578125" bestFit="1" customWidth="1"/>
    <col min="124" max="124" width="10.85546875" bestFit="1" customWidth="1"/>
    <col min="132" max="132" width="10.42578125" bestFit="1" customWidth="1"/>
    <col min="140" max="140" width="10.42578125" bestFit="1" customWidth="1"/>
    <col min="148" max="148" width="10.42578125" bestFit="1" customWidth="1"/>
    <col min="156" max="156" width="10.42578125" bestFit="1" customWidth="1"/>
    <col min="164" max="164" width="10.42578125" bestFit="1" customWidth="1"/>
    <col min="172" max="172" width="10.42578125" bestFit="1" customWidth="1"/>
    <col min="180" max="180" width="10.42578125" bestFit="1" customWidth="1"/>
    <col min="188" max="188" width="10.42578125" bestFit="1" customWidth="1"/>
    <col min="196" max="196" width="10.42578125" bestFit="1" customWidth="1"/>
  </cols>
  <sheetData>
    <row r="2" spans="1:196" x14ac:dyDescent="0.25">
      <c r="F2" s="32" t="s">
        <v>16</v>
      </c>
      <c r="G2" s="32"/>
      <c r="H2" s="32"/>
      <c r="I2" s="32"/>
      <c r="J2" s="32"/>
      <c r="K2" s="32"/>
      <c r="L2" s="32"/>
      <c r="M2" s="32"/>
      <c r="N2" s="33" t="s">
        <v>17</v>
      </c>
      <c r="O2" s="33"/>
      <c r="P2" s="33"/>
      <c r="Q2" s="33"/>
      <c r="R2" s="33"/>
      <c r="S2" s="33"/>
      <c r="T2" s="33"/>
      <c r="U2" s="33"/>
      <c r="V2" s="32" t="s">
        <v>18</v>
      </c>
      <c r="W2" s="32"/>
      <c r="X2" s="32"/>
      <c r="Y2" s="32"/>
      <c r="Z2" s="32"/>
      <c r="AA2" s="32"/>
      <c r="AB2" s="32"/>
      <c r="AC2" s="32"/>
      <c r="AD2" s="33" t="s">
        <v>19</v>
      </c>
      <c r="AE2" s="33"/>
      <c r="AF2" s="33"/>
      <c r="AG2" s="33"/>
      <c r="AH2" s="33"/>
      <c r="AI2" s="33"/>
      <c r="AJ2" s="33"/>
      <c r="AK2" s="33"/>
      <c r="AL2" s="32" t="s">
        <v>20</v>
      </c>
      <c r="AM2" s="32"/>
      <c r="AN2" s="32"/>
      <c r="AO2" s="32"/>
      <c r="AP2" s="32"/>
      <c r="AQ2" s="32"/>
      <c r="AR2" s="32"/>
      <c r="AS2" s="32"/>
      <c r="AT2" s="33" t="s">
        <v>21</v>
      </c>
      <c r="AU2" s="33"/>
      <c r="AV2" s="33"/>
      <c r="AW2" s="33"/>
      <c r="AX2" s="33"/>
      <c r="AY2" s="33"/>
      <c r="AZ2" s="33"/>
      <c r="BA2" s="33"/>
      <c r="BB2" s="32" t="s">
        <v>22</v>
      </c>
      <c r="BC2" s="32"/>
      <c r="BD2" s="32"/>
      <c r="BE2" s="32"/>
      <c r="BF2" s="32"/>
      <c r="BG2" s="32"/>
      <c r="BH2" s="32"/>
      <c r="BI2" s="32"/>
      <c r="BJ2" s="33" t="s">
        <v>23</v>
      </c>
      <c r="BK2" s="33"/>
      <c r="BL2" s="33"/>
      <c r="BM2" s="33"/>
      <c r="BN2" s="33"/>
      <c r="BO2" s="33"/>
      <c r="BP2" s="33"/>
      <c r="BQ2" s="33"/>
      <c r="BR2" s="32" t="s">
        <v>24</v>
      </c>
      <c r="BS2" s="32"/>
      <c r="BT2" s="32"/>
      <c r="BU2" s="32"/>
      <c r="BV2" s="32"/>
      <c r="BW2" s="32"/>
      <c r="BX2" s="32"/>
      <c r="BY2" s="32"/>
      <c r="BZ2" s="33" t="s">
        <v>25</v>
      </c>
      <c r="CA2" s="33"/>
      <c r="CB2" s="33"/>
      <c r="CC2" s="33"/>
      <c r="CD2" s="33"/>
      <c r="CE2" s="33"/>
      <c r="CF2" s="33"/>
      <c r="CG2" s="33"/>
      <c r="CH2" s="32" t="s">
        <v>26</v>
      </c>
      <c r="CI2" s="32"/>
      <c r="CJ2" s="32"/>
      <c r="CK2" s="32"/>
      <c r="CL2" s="32"/>
      <c r="CM2" s="32"/>
      <c r="CN2" s="32"/>
      <c r="CO2" s="32"/>
      <c r="CP2" s="33" t="s">
        <v>27</v>
      </c>
      <c r="CQ2" s="33"/>
      <c r="CR2" s="33"/>
      <c r="CS2" s="33"/>
      <c r="CT2" s="33"/>
      <c r="CU2" s="33"/>
      <c r="CV2" s="33"/>
      <c r="CW2" s="33"/>
      <c r="CX2" s="32" t="s">
        <v>28</v>
      </c>
      <c r="CY2" s="32"/>
      <c r="CZ2" s="32"/>
      <c r="DA2" s="32"/>
      <c r="DB2" s="32"/>
      <c r="DC2" s="32"/>
      <c r="DD2" s="32"/>
      <c r="DE2" s="32"/>
      <c r="DF2" s="33" t="s">
        <v>29</v>
      </c>
      <c r="DG2" s="33"/>
      <c r="DH2" s="33"/>
      <c r="DI2" s="33"/>
      <c r="DJ2" s="33"/>
      <c r="DK2" s="33"/>
      <c r="DL2" s="33"/>
      <c r="DM2" s="33"/>
      <c r="DN2" s="32" t="s">
        <v>30</v>
      </c>
      <c r="DO2" s="32"/>
      <c r="DP2" s="32"/>
      <c r="DQ2" s="32"/>
      <c r="DR2" s="32"/>
      <c r="DS2" s="32"/>
      <c r="DT2" s="32"/>
      <c r="DU2" s="32"/>
      <c r="DV2" s="33" t="s">
        <v>31</v>
      </c>
      <c r="DW2" s="33"/>
      <c r="DX2" s="33"/>
      <c r="DY2" s="33"/>
      <c r="DZ2" s="33"/>
      <c r="EA2" s="33"/>
      <c r="EB2" s="33"/>
      <c r="EC2" s="33"/>
      <c r="ED2" s="32" t="s">
        <v>32</v>
      </c>
      <c r="EE2" s="32"/>
      <c r="EF2" s="32"/>
      <c r="EG2" s="32"/>
      <c r="EH2" s="32"/>
      <c r="EI2" s="32"/>
      <c r="EJ2" s="32"/>
      <c r="EK2" s="32"/>
      <c r="EL2" s="33" t="s">
        <v>33</v>
      </c>
      <c r="EM2" s="33"/>
      <c r="EN2" s="33"/>
      <c r="EO2" s="33"/>
      <c r="EP2" s="33"/>
      <c r="EQ2" s="33"/>
      <c r="ER2" s="33"/>
      <c r="ES2" s="33"/>
      <c r="ET2" s="32" t="s">
        <v>34</v>
      </c>
      <c r="EU2" s="32"/>
      <c r="EV2" s="32"/>
      <c r="EW2" s="32"/>
      <c r="EX2" s="32"/>
      <c r="EY2" s="32"/>
      <c r="EZ2" s="32"/>
      <c r="FA2" s="32"/>
      <c r="FB2" s="33" t="s">
        <v>35</v>
      </c>
      <c r="FC2" s="33"/>
      <c r="FD2" s="33"/>
      <c r="FE2" s="33"/>
      <c r="FF2" s="33"/>
      <c r="FG2" s="33"/>
      <c r="FH2" s="33"/>
      <c r="FI2" s="33"/>
      <c r="FJ2" s="32" t="s">
        <v>36</v>
      </c>
      <c r="FK2" s="32"/>
      <c r="FL2" s="32"/>
      <c r="FM2" s="32"/>
      <c r="FN2" s="32"/>
      <c r="FO2" s="32"/>
      <c r="FP2" s="32"/>
      <c r="FQ2" s="32"/>
      <c r="FR2" s="33" t="s">
        <v>37</v>
      </c>
      <c r="FS2" s="33"/>
      <c r="FT2" s="33"/>
      <c r="FU2" s="33"/>
      <c r="FV2" s="33"/>
      <c r="FW2" s="33"/>
      <c r="FX2" s="33"/>
      <c r="FY2" s="33"/>
      <c r="FZ2" s="32" t="s">
        <v>38</v>
      </c>
      <c r="GA2" s="32"/>
      <c r="GB2" s="32"/>
      <c r="GC2" s="32"/>
      <c r="GD2" s="32"/>
      <c r="GE2" s="32"/>
      <c r="GF2" s="32"/>
      <c r="GG2" s="32"/>
      <c r="GH2" s="33" t="s">
        <v>39</v>
      </c>
      <c r="GI2" s="33"/>
      <c r="GJ2" s="33"/>
      <c r="GK2" s="33"/>
      <c r="GL2" s="33"/>
      <c r="GM2" s="33"/>
      <c r="GN2" s="33"/>
    </row>
    <row r="3" spans="1:196" x14ac:dyDescent="0.25">
      <c r="A3" s="14"/>
      <c r="B3" s="30" t="s">
        <v>14</v>
      </c>
      <c r="C3" s="30"/>
      <c r="E3" s="10" t="s">
        <v>45</v>
      </c>
      <c r="F3" s="10">
        <f>RADIANS('Solar Calendar'!B5)</f>
        <v>-0.38920842319473548</v>
      </c>
      <c r="G3" s="1"/>
      <c r="H3" s="1"/>
      <c r="I3" s="18"/>
      <c r="J3" s="1"/>
      <c r="K3" s="1"/>
      <c r="L3" s="1"/>
      <c r="M3" s="1"/>
      <c r="N3" s="10">
        <f>RADIANS('Solar Calendar'!C5)</f>
        <v>-0.35255650890285456</v>
      </c>
      <c r="O3" s="1"/>
      <c r="P3" s="1"/>
      <c r="Q3" s="18"/>
      <c r="R3" s="1"/>
      <c r="S3" s="1"/>
      <c r="T3" s="1"/>
      <c r="U3" s="1"/>
      <c r="V3" s="10">
        <f>RADIANS('Solar Calendar'!B6)</f>
        <v>-0.26529004630313807</v>
      </c>
      <c r="W3" s="1"/>
      <c r="X3" s="1"/>
      <c r="Y3" s="18"/>
      <c r="Z3" s="1"/>
      <c r="AA3" s="1"/>
      <c r="AB3" s="1"/>
      <c r="AC3" s="1"/>
      <c r="AD3" s="10">
        <f>RADIANS('Solar Calendar'!C6)</f>
        <v>-0.1884955592153876</v>
      </c>
      <c r="AE3" s="1"/>
      <c r="AF3" s="1"/>
      <c r="AG3" s="18"/>
      <c r="AH3" s="1"/>
      <c r="AI3" s="1"/>
      <c r="AJ3" s="1"/>
      <c r="AK3" s="1"/>
      <c r="AL3" s="10">
        <f>RADIANS('Solar Calendar'!B7)</f>
        <v>-9.0757121103705138E-2</v>
      </c>
      <c r="AM3" s="1"/>
      <c r="AN3" s="1"/>
      <c r="AO3" s="18"/>
      <c r="AP3" s="1"/>
      <c r="AQ3" s="1"/>
      <c r="AR3" s="1"/>
      <c r="AS3" s="1"/>
      <c r="AT3" s="10">
        <f>RADIANS('Solar Calendar'!C7)</f>
        <v>0</v>
      </c>
      <c r="AU3" s="1"/>
      <c r="AV3" s="1"/>
      <c r="AW3" s="18"/>
      <c r="AX3" s="1"/>
      <c r="AY3" s="1"/>
      <c r="AZ3" s="1"/>
      <c r="BA3" s="1"/>
      <c r="BB3" s="10">
        <f>RADIANS('Solar Calendar'!B8)</f>
        <v>0.12042771838760874</v>
      </c>
      <c r="BC3" s="1"/>
      <c r="BD3" s="1"/>
      <c r="BE3" s="18"/>
      <c r="BF3" s="1"/>
      <c r="BG3" s="1"/>
      <c r="BH3" s="1"/>
      <c r="BI3" s="1"/>
      <c r="BJ3" s="10">
        <f>RADIANS('Solar Calendar'!C8)</f>
        <v>0.20245819323134223</v>
      </c>
      <c r="BK3" s="1"/>
      <c r="BL3" s="1"/>
      <c r="BM3" s="18"/>
      <c r="BN3" s="1"/>
      <c r="BO3" s="1"/>
      <c r="BP3" s="1"/>
      <c r="BQ3" s="1"/>
      <c r="BR3" s="10">
        <f>RADIANS('Solar Calendar'!B9)</f>
        <v>0.29496064358704166</v>
      </c>
      <c r="BS3" s="1"/>
      <c r="BT3" s="1"/>
      <c r="BU3" s="18"/>
      <c r="BV3" s="1"/>
      <c r="BW3" s="1"/>
      <c r="BX3" s="1"/>
      <c r="BY3" s="1"/>
      <c r="BZ3" s="10">
        <f>RADIANS('Solar Calendar'!C9)</f>
        <v>0.3490658503988659</v>
      </c>
      <c r="CA3" s="1"/>
      <c r="CB3" s="1"/>
      <c r="CC3" s="18"/>
      <c r="CD3" s="1"/>
      <c r="CE3" s="1"/>
      <c r="CF3" s="1"/>
      <c r="CG3" s="1"/>
      <c r="CH3" s="10">
        <f>RADIANS('Solar Calendar'!B10)</f>
        <v>0.39793506945470714</v>
      </c>
      <c r="CI3" s="1"/>
      <c r="CJ3" s="1"/>
      <c r="CK3" s="18"/>
      <c r="CL3" s="1"/>
      <c r="CM3" s="1"/>
      <c r="CN3" s="1"/>
      <c r="CO3" s="1"/>
      <c r="CP3" s="10">
        <f>RADIANS('Solar Calendar'!C10)</f>
        <v>0.41015237421866746</v>
      </c>
      <c r="CQ3" s="1"/>
      <c r="CR3" s="1"/>
      <c r="CS3" s="18"/>
      <c r="CT3" s="1"/>
      <c r="CU3" s="1"/>
      <c r="CV3" s="1"/>
      <c r="CW3" s="1"/>
      <c r="CX3" s="10">
        <f>RADIANS('Solar Calendar'!B11)</f>
        <v>0.39444441095071853</v>
      </c>
      <c r="CY3" s="1"/>
      <c r="CZ3" s="1"/>
      <c r="DA3" s="18"/>
      <c r="DB3" s="1"/>
      <c r="DC3" s="1"/>
      <c r="DD3" s="1"/>
      <c r="DE3" s="1"/>
      <c r="DF3" s="10">
        <f>RADIANS('Solar Calendar'!C11)</f>
        <v>0.35953782591083189</v>
      </c>
      <c r="DG3" s="1"/>
      <c r="DH3" s="1"/>
      <c r="DI3" s="18"/>
      <c r="DJ3" s="1"/>
      <c r="DK3" s="1"/>
      <c r="DL3" s="1"/>
      <c r="DM3" s="1"/>
      <c r="DN3" s="10">
        <f>RADIANS('Solar Calendar'!B12)</f>
        <v>0.28623399732707</v>
      </c>
      <c r="DO3" s="1"/>
      <c r="DP3" s="1"/>
      <c r="DQ3" s="18"/>
      <c r="DR3" s="1"/>
      <c r="DS3" s="1"/>
      <c r="DT3" s="1"/>
      <c r="DU3" s="1"/>
      <c r="DV3" s="10">
        <f>RADIANS('Solar Calendar'!C12)</f>
        <v>0.21467549799530256</v>
      </c>
      <c r="DW3" s="1"/>
      <c r="DX3" s="1"/>
      <c r="DY3" s="18"/>
      <c r="DZ3" s="1"/>
      <c r="EA3" s="1"/>
      <c r="EB3" s="1"/>
      <c r="EC3" s="1"/>
      <c r="ED3" s="10">
        <f>RADIANS('Solar Calendar'!B13)</f>
        <v>0.10471975511965978</v>
      </c>
      <c r="EE3" s="1"/>
      <c r="EF3" s="1"/>
      <c r="EG3" s="18"/>
      <c r="EH3" s="1"/>
      <c r="EI3" s="1"/>
      <c r="EJ3" s="1"/>
      <c r="EK3" s="1"/>
      <c r="EL3" s="10">
        <f>RADIANS('Solar Calendar'!C13)</f>
        <v>0</v>
      </c>
      <c r="EM3" s="1"/>
      <c r="EN3" s="1"/>
      <c r="EO3" s="18"/>
      <c r="EP3" s="1"/>
      <c r="EQ3" s="1"/>
      <c r="ER3" s="1"/>
      <c r="ES3" s="1"/>
      <c r="ET3" s="10">
        <f>RADIANS('Solar Calendar'!B14)</f>
        <v>-9.7738438111682452E-2</v>
      </c>
      <c r="EU3" s="1"/>
      <c r="EV3" s="1"/>
      <c r="EW3" s="18"/>
      <c r="EX3" s="1"/>
      <c r="EY3" s="1"/>
      <c r="EZ3" s="1"/>
      <c r="FA3" s="1"/>
      <c r="FB3" s="10">
        <f>RADIANS('Solar Calendar'!C14)</f>
        <v>-0.18325957145940461</v>
      </c>
      <c r="FC3" s="1"/>
      <c r="FD3" s="1"/>
      <c r="FE3" s="18"/>
      <c r="FF3" s="1"/>
      <c r="FG3" s="1"/>
      <c r="FH3" s="1"/>
      <c r="FI3" s="1"/>
      <c r="FJ3" s="10">
        <f>RADIANS('Solar Calendar'!B15)</f>
        <v>-0.28623399732707</v>
      </c>
      <c r="FK3" s="1"/>
      <c r="FL3" s="1"/>
      <c r="FM3" s="18"/>
      <c r="FN3" s="1"/>
      <c r="FO3" s="1"/>
      <c r="FP3" s="1"/>
      <c r="FQ3" s="1"/>
      <c r="FR3" s="10">
        <f>RADIANS('Solar Calendar'!C15)</f>
        <v>-0.34557519189487729</v>
      </c>
      <c r="FS3" s="1"/>
      <c r="FT3" s="1"/>
      <c r="FU3" s="18"/>
      <c r="FV3" s="1"/>
      <c r="FW3" s="1"/>
      <c r="FX3" s="1"/>
      <c r="FY3" s="1"/>
      <c r="FZ3" s="10">
        <f>RADIANS('Solar Calendar'!B16)</f>
        <v>-0.39444441095071853</v>
      </c>
      <c r="GA3" s="1"/>
      <c r="GB3" s="1"/>
      <c r="GC3" s="18"/>
      <c r="GD3" s="1"/>
      <c r="GE3" s="1"/>
      <c r="GF3" s="1"/>
      <c r="GG3" s="1"/>
      <c r="GH3" s="10">
        <f>RADIANS('Solar Calendar'!C16)</f>
        <v>-0.41015237421866746</v>
      </c>
      <c r="GI3" s="1"/>
      <c r="GJ3" s="1"/>
      <c r="GK3" s="18"/>
    </row>
    <row r="4" spans="1:196" x14ac:dyDescent="0.25">
      <c r="B4" t="s">
        <v>12</v>
      </c>
      <c r="C4" t="s">
        <v>13</v>
      </c>
      <c r="E4" s="9" t="s">
        <v>41</v>
      </c>
      <c r="F4" s="6">
        <v>0.51388888888888895</v>
      </c>
      <c r="H4" s="34" t="s">
        <v>50</v>
      </c>
      <c r="I4" s="34"/>
      <c r="J4" s="34"/>
      <c r="K4" s="35"/>
      <c r="L4" s="11">
        <f>SUM(L6:L41)*60*15/10^6</f>
        <v>9.6317237340291886</v>
      </c>
      <c r="M4" s="1"/>
      <c r="N4" s="6">
        <v>0.51736111111111105</v>
      </c>
      <c r="P4" s="34" t="s">
        <v>50</v>
      </c>
      <c r="Q4" s="34"/>
      <c r="R4" s="34"/>
      <c r="S4" s="35"/>
      <c r="T4" s="11">
        <f>SUM(T6:T43)*60*15/10^6</f>
        <v>10.901927234452847</v>
      </c>
      <c r="V4" s="6">
        <v>0.51874999999999993</v>
      </c>
      <c r="X4" s="34" t="s">
        <v>50</v>
      </c>
      <c r="Y4" s="34"/>
      <c r="Z4" s="34"/>
      <c r="AA4" s="35"/>
      <c r="AB4" s="11">
        <f>SUM(AB6:AB46)*60*15/10^6</f>
        <v>13.632120674738527</v>
      </c>
      <c r="AD4" s="6">
        <v>0.5180555555555556</v>
      </c>
      <c r="AF4" s="34" t="s">
        <v>50</v>
      </c>
      <c r="AG4" s="34"/>
      <c r="AH4" s="34"/>
      <c r="AI4" s="35"/>
      <c r="AJ4" s="11">
        <f>SUM(AJ6:AJ49)*60*15/10^6</f>
        <v>16.073582955951153</v>
      </c>
      <c r="AL4" s="6">
        <v>0.51666666666666672</v>
      </c>
      <c r="AN4" s="34" t="s">
        <v>50</v>
      </c>
      <c r="AO4" s="34"/>
      <c r="AP4" s="34"/>
      <c r="AQ4" s="35"/>
      <c r="AR4" s="11">
        <f>SUM(AR6:AR52)*60*15/10^6</f>
        <v>18.335106974850071</v>
      </c>
      <c r="AT4" s="6">
        <v>0.55555555555555558</v>
      </c>
      <c r="AV4" s="34" t="s">
        <v>50</v>
      </c>
      <c r="AW4" s="34"/>
      <c r="AX4" s="34"/>
      <c r="AY4" s="35"/>
      <c r="AZ4" s="11">
        <f>SUM(AZ6:AZ56)*60*15/10^6</f>
        <v>20.785543038804843</v>
      </c>
      <c r="BB4" s="6">
        <v>0.55208333333333337</v>
      </c>
      <c r="BD4" s="34" t="s">
        <v>50</v>
      </c>
      <c r="BE4" s="34"/>
      <c r="BF4" s="34"/>
      <c r="BG4" s="35"/>
      <c r="BH4" s="11">
        <f>SUM(BH6:BH60)*60*15/10^6</f>
        <v>22.407623677296023</v>
      </c>
      <c r="BJ4" s="6">
        <v>0.5493055555555556</v>
      </c>
      <c r="BL4" s="34" t="s">
        <v>50</v>
      </c>
      <c r="BM4" s="34"/>
      <c r="BN4" s="34"/>
      <c r="BO4" s="35"/>
      <c r="BP4" s="11">
        <f>SUM(BP6:BP63)*60*15/10^6</f>
        <v>24.107911351933897</v>
      </c>
      <c r="BR4" s="6">
        <v>0.54791666666666672</v>
      </c>
      <c r="BT4" s="34" t="s">
        <v>50</v>
      </c>
      <c r="BU4" s="34"/>
      <c r="BV4" s="34"/>
      <c r="BW4" s="35"/>
      <c r="BX4" s="11">
        <f>SUM(BX6:BX66)*60*15/10^6</f>
        <v>24.75798388462821</v>
      </c>
      <c r="BZ4" s="6">
        <v>0.54861111111111105</v>
      </c>
      <c r="CB4" s="34" t="s">
        <v>50</v>
      </c>
      <c r="CC4" s="34"/>
      <c r="CD4" s="34"/>
      <c r="CE4" s="35"/>
      <c r="CF4" s="11">
        <f>SUM(CF6:CF69)*60*15/10^6</f>
        <v>25.616717328614794</v>
      </c>
      <c r="CH4" s="6">
        <v>0.54999999999999993</v>
      </c>
      <c r="CJ4" s="34" t="s">
        <v>50</v>
      </c>
      <c r="CK4" s="34"/>
      <c r="CL4" s="34"/>
      <c r="CM4" s="35"/>
      <c r="CN4" s="11">
        <f>SUM(CN6:CN70)*60*15/10^6</f>
        <v>25.698857638519424</v>
      </c>
      <c r="CP4" s="6">
        <v>0.55208333333333337</v>
      </c>
      <c r="CR4" s="34" t="s">
        <v>50</v>
      </c>
      <c r="CS4" s="34"/>
      <c r="CT4" s="34"/>
      <c r="CU4" s="35"/>
      <c r="CV4" s="11">
        <f>SUM(CV6:CV71)*60*15/10^6</f>
        <v>25.863356067514044</v>
      </c>
      <c r="CX4" s="6">
        <v>0.5541666666666667</v>
      </c>
      <c r="CZ4" s="34" t="s">
        <v>50</v>
      </c>
      <c r="DA4" s="34"/>
      <c r="DB4" s="34"/>
      <c r="DC4" s="35"/>
      <c r="DD4" s="11">
        <f>SUM(DD6:DD70)*60*15/10^6</f>
        <v>25.637454250719632</v>
      </c>
      <c r="DF4" s="6">
        <v>0.55486111111111114</v>
      </c>
      <c r="DH4" s="34" t="s">
        <v>50</v>
      </c>
      <c r="DI4" s="34"/>
      <c r="DJ4" s="34"/>
      <c r="DK4" s="35"/>
      <c r="DL4" s="11">
        <f>SUM(DL6:DL68)*60*15/10^6</f>
        <v>25.140679121047967</v>
      </c>
      <c r="DN4" s="6">
        <v>0.55486111111111114</v>
      </c>
      <c r="DP4" s="34" t="s">
        <v>50</v>
      </c>
      <c r="DQ4" s="34"/>
      <c r="DR4" s="34"/>
      <c r="DS4" s="35"/>
      <c r="DT4" s="11">
        <f>SUM(DT6:DT65)*60*15/10^6</f>
        <v>24.446921686955736</v>
      </c>
      <c r="DV4" s="6">
        <v>0.55277777777777781</v>
      </c>
      <c r="DX4" s="34" t="s">
        <v>50</v>
      </c>
      <c r="DY4" s="34"/>
      <c r="DZ4" s="34"/>
      <c r="EA4" s="35"/>
      <c r="EB4" s="11">
        <f>SUM(EB6:EB62)*60*15/10^6</f>
        <v>23.168167468418279</v>
      </c>
      <c r="ED4" s="6">
        <v>0.54861111111111105</v>
      </c>
      <c r="EF4" s="34" t="s">
        <v>50</v>
      </c>
      <c r="EG4" s="34"/>
      <c r="EH4" s="34"/>
      <c r="EI4" s="35"/>
      <c r="EJ4" s="11">
        <f>SUM(EJ6:EJ58)*60*15/10^6</f>
        <v>22.1386812547407</v>
      </c>
      <c r="EL4" s="6">
        <v>0.54513888888888895</v>
      </c>
      <c r="EN4" s="34" t="s">
        <v>50</v>
      </c>
      <c r="EO4" s="34"/>
      <c r="EP4" s="34"/>
      <c r="EQ4" s="35"/>
      <c r="ER4" s="11">
        <f>SUM(ER6:ER58)*60*15/10^6</f>
        <v>19.64625212127903</v>
      </c>
      <c r="ET4" s="6">
        <v>0.54166666666666663</v>
      </c>
      <c r="EV4" s="34" t="s">
        <v>50</v>
      </c>
      <c r="EW4" s="34"/>
      <c r="EX4" s="34"/>
      <c r="EY4" s="35"/>
      <c r="EZ4" s="11">
        <f>SUM(EZ6:EZ58)*60*15/10^6</f>
        <v>18.045542068362881</v>
      </c>
      <c r="FB4" s="6">
        <v>0.5395833333333333</v>
      </c>
      <c r="FD4" s="34" t="s">
        <v>50</v>
      </c>
      <c r="FE4" s="34"/>
      <c r="FF4" s="34"/>
      <c r="FG4" s="35"/>
      <c r="FH4" s="11">
        <f>SUM(FH6:FH58)*60*15/10^6</f>
        <v>15.541477586380502</v>
      </c>
      <c r="FJ4" s="6">
        <v>0.49791666666666662</v>
      </c>
      <c r="FL4" s="34" t="s">
        <v>50</v>
      </c>
      <c r="FM4" s="34"/>
      <c r="FN4" s="34"/>
      <c r="FO4" s="35"/>
      <c r="FP4" s="11">
        <f>SUM(FP6:FP58)*60*15/10^6</f>
        <v>12.979244137094573</v>
      </c>
      <c r="FR4" s="6">
        <v>0.4993055555555555</v>
      </c>
      <c r="FT4" s="34" t="s">
        <v>50</v>
      </c>
      <c r="FU4" s="34"/>
      <c r="FV4" s="34"/>
      <c r="FW4" s="35"/>
      <c r="FX4" s="11">
        <f>SUM(FX6:FX58)*60*15/10^6</f>
        <v>10.991851881304287</v>
      </c>
      <c r="FZ4" s="6">
        <v>0.50347222222222221</v>
      </c>
      <c r="GA4" s="1"/>
      <c r="GB4" s="34" t="s">
        <v>50</v>
      </c>
      <c r="GC4" s="34"/>
      <c r="GD4" s="34"/>
      <c r="GE4" s="35"/>
      <c r="GF4" s="11">
        <f>SUM(GF6:GF58)*60*15/10^6</f>
        <v>9.4647109470942148</v>
      </c>
      <c r="GG4" s="1"/>
      <c r="GH4" s="6">
        <v>0.5083333333333333</v>
      </c>
      <c r="GI4" s="1"/>
      <c r="GJ4" s="34" t="s">
        <v>50</v>
      </c>
      <c r="GK4" s="34"/>
      <c r="GL4" s="34"/>
      <c r="GM4" s="35"/>
      <c r="GN4" s="11">
        <f>SUM(GN6:GN58)*60*15/10^6</f>
        <v>8.9140396695726309</v>
      </c>
    </row>
    <row r="5" spans="1:196" s="1" customFormat="1" x14ac:dyDescent="0.25">
      <c r="A5" s="13" t="s">
        <v>0</v>
      </c>
      <c r="B5" s="13">
        <v>-22.3</v>
      </c>
      <c r="C5" s="13">
        <v>-20.2</v>
      </c>
      <c r="D5" s="14"/>
      <c r="F5" s="1" t="s">
        <v>40</v>
      </c>
      <c r="G5" s="1" t="s">
        <v>43</v>
      </c>
      <c r="H5" s="8" t="s">
        <v>44</v>
      </c>
      <c r="I5" s="8" t="s">
        <v>58</v>
      </c>
      <c r="J5" s="8" t="s">
        <v>46</v>
      </c>
      <c r="K5" s="8" t="s">
        <v>47</v>
      </c>
      <c r="L5" s="8" t="s">
        <v>48</v>
      </c>
      <c r="N5" s="1" t="s">
        <v>40</v>
      </c>
      <c r="O5" s="1" t="s">
        <v>43</v>
      </c>
      <c r="P5" s="8" t="s">
        <v>44</v>
      </c>
      <c r="Q5" s="8" t="s">
        <v>58</v>
      </c>
      <c r="R5" s="8" t="s">
        <v>46</v>
      </c>
      <c r="S5" s="8" t="s">
        <v>47</v>
      </c>
      <c r="T5" s="8" t="s">
        <v>48</v>
      </c>
      <c r="U5" s="8"/>
      <c r="V5" s="1" t="s">
        <v>40</v>
      </c>
      <c r="W5" s="1" t="s">
        <v>43</v>
      </c>
      <c r="X5" s="8" t="s">
        <v>44</v>
      </c>
      <c r="Y5" s="8" t="s">
        <v>58</v>
      </c>
      <c r="Z5" s="8" t="s">
        <v>46</v>
      </c>
      <c r="AA5" s="8" t="s">
        <v>47</v>
      </c>
      <c r="AB5" s="8" t="s">
        <v>48</v>
      </c>
      <c r="AD5" s="1" t="s">
        <v>40</v>
      </c>
      <c r="AE5" s="1" t="s">
        <v>43</v>
      </c>
      <c r="AF5" s="8" t="s">
        <v>44</v>
      </c>
      <c r="AG5" s="8" t="s">
        <v>58</v>
      </c>
      <c r="AH5" s="8" t="s">
        <v>46</v>
      </c>
      <c r="AI5" s="8" t="s">
        <v>47</v>
      </c>
      <c r="AJ5" s="8" t="s">
        <v>48</v>
      </c>
      <c r="AL5" s="1" t="s">
        <v>40</v>
      </c>
      <c r="AM5" s="1" t="s">
        <v>43</v>
      </c>
      <c r="AN5" s="8" t="s">
        <v>44</v>
      </c>
      <c r="AO5" s="8" t="s">
        <v>58</v>
      </c>
      <c r="AP5" s="8" t="s">
        <v>46</v>
      </c>
      <c r="AQ5" s="8" t="s">
        <v>47</v>
      </c>
      <c r="AR5" s="8" t="s">
        <v>48</v>
      </c>
      <c r="AT5" s="1" t="s">
        <v>40</v>
      </c>
      <c r="AU5" s="1" t="s">
        <v>43</v>
      </c>
      <c r="AV5" s="8" t="s">
        <v>44</v>
      </c>
      <c r="AW5" s="8" t="s">
        <v>58</v>
      </c>
      <c r="AX5" s="8" t="s">
        <v>46</v>
      </c>
      <c r="AY5" s="8" t="s">
        <v>47</v>
      </c>
      <c r="AZ5" s="8" t="s">
        <v>48</v>
      </c>
      <c r="BB5" s="1" t="s">
        <v>40</v>
      </c>
      <c r="BC5" s="1" t="s">
        <v>43</v>
      </c>
      <c r="BD5" s="8" t="s">
        <v>44</v>
      </c>
      <c r="BE5" s="8" t="s">
        <v>58</v>
      </c>
      <c r="BF5" s="8" t="s">
        <v>46</v>
      </c>
      <c r="BG5" s="8" t="s">
        <v>47</v>
      </c>
      <c r="BH5" s="8" t="s">
        <v>48</v>
      </c>
      <c r="BJ5" s="1" t="s">
        <v>40</v>
      </c>
      <c r="BK5" s="1" t="s">
        <v>43</v>
      </c>
      <c r="BL5" s="8" t="s">
        <v>44</v>
      </c>
      <c r="BM5" s="8" t="s">
        <v>58</v>
      </c>
      <c r="BN5" s="8" t="s">
        <v>46</v>
      </c>
      <c r="BO5" s="8" t="s">
        <v>47</v>
      </c>
      <c r="BP5" s="8" t="s">
        <v>48</v>
      </c>
      <c r="BR5" s="1" t="s">
        <v>40</v>
      </c>
      <c r="BS5" s="1" t="s">
        <v>43</v>
      </c>
      <c r="BT5" s="8" t="s">
        <v>44</v>
      </c>
      <c r="BU5" s="8" t="s">
        <v>58</v>
      </c>
      <c r="BV5" s="8" t="s">
        <v>46</v>
      </c>
      <c r="BW5" s="8" t="s">
        <v>47</v>
      </c>
      <c r="BX5" s="8" t="s">
        <v>48</v>
      </c>
      <c r="BZ5" s="1" t="s">
        <v>40</v>
      </c>
      <c r="CA5" s="1" t="s">
        <v>43</v>
      </c>
      <c r="CB5" s="8" t="s">
        <v>44</v>
      </c>
      <c r="CC5" s="8" t="s">
        <v>58</v>
      </c>
      <c r="CD5" s="8" t="s">
        <v>46</v>
      </c>
      <c r="CE5" s="8" t="s">
        <v>47</v>
      </c>
      <c r="CF5" s="8" t="s">
        <v>48</v>
      </c>
      <c r="CH5" s="1" t="s">
        <v>40</v>
      </c>
      <c r="CI5" s="1" t="s">
        <v>43</v>
      </c>
      <c r="CJ5" s="8" t="s">
        <v>44</v>
      </c>
      <c r="CK5" s="8" t="s">
        <v>58</v>
      </c>
      <c r="CL5" s="8" t="s">
        <v>46</v>
      </c>
      <c r="CM5" s="8" t="s">
        <v>47</v>
      </c>
      <c r="CN5" s="8" t="s">
        <v>48</v>
      </c>
      <c r="CP5" s="1" t="s">
        <v>40</v>
      </c>
      <c r="CQ5" s="1" t="s">
        <v>43</v>
      </c>
      <c r="CR5" s="8" t="s">
        <v>44</v>
      </c>
      <c r="CS5" s="8" t="s">
        <v>58</v>
      </c>
      <c r="CT5" s="8" t="s">
        <v>46</v>
      </c>
      <c r="CU5" s="8" t="s">
        <v>47</v>
      </c>
      <c r="CV5" s="8" t="s">
        <v>48</v>
      </c>
      <c r="CX5" s="1" t="s">
        <v>40</v>
      </c>
      <c r="CY5" s="1" t="s">
        <v>43</v>
      </c>
      <c r="CZ5" s="8" t="s">
        <v>44</v>
      </c>
      <c r="DA5" s="8" t="s">
        <v>58</v>
      </c>
      <c r="DB5" s="8" t="s">
        <v>46</v>
      </c>
      <c r="DC5" s="8" t="s">
        <v>47</v>
      </c>
      <c r="DD5" s="8" t="s">
        <v>48</v>
      </c>
      <c r="DF5" s="1" t="s">
        <v>40</v>
      </c>
      <c r="DG5" s="1" t="s">
        <v>43</v>
      </c>
      <c r="DH5" s="8" t="s">
        <v>44</v>
      </c>
      <c r="DI5" s="8" t="s">
        <v>58</v>
      </c>
      <c r="DJ5" s="8" t="s">
        <v>46</v>
      </c>
      <c r="DK5" s="8" t="s">
        <v>47</v>
      </c>
      <c r="DL5" s="8" t="s">
        <v>48</v>
      </c>
      <c r="DN5" s="1" t="s">
        <v>40</v>
      </c>
      <c r="DO5" s="1" t="s">
        <v>43</v>
      </c>
      <c r="DP5" s="8" t="s">
        <v>44</v>
      </c>
      <c r="DQ5" s="8" t="s">
        <v>58</v>
      </c>
      <c r="DR5" s="8" t="s">
        <v>46</v>
      </c>
      <c r="DS5" s="8" t="s">
        <v>47</v>
      </c>
      <c r="DT5" s="8" t="s">
        <v>48</v>
      </c>
      <c r="DV5" s="1" t="s">
        <v>40</v>
      </c>
      <c r="DW5" s="1" t="s">
        <v>43</v>
      </c>
      <c r="DX5" s="8" t="s">
        <v>44</v>
      </c>
      <c r="DY5" s="8" t="s">
        <v>58</v>
      </c>
      <c r="DZ5" s="8" t="s">
        <v>46</v>
      </c>
      <c r="EA5" s="8" t="s">
        <v>47</v>
      </c>
      <c r="EB5" s="8" t="s">
        <v>48</v>
      </c>
      <c r="ED5" s="1" t="s">
        <v>40</v>
      </c>
      <c r="EE5" s="1" t="s">
        <v>43</v>
      </c>
      <c r="EF5" s="8" t="s">
        <v>44</v>
      </c>
      <c r="EG5" s="8" t="s">
        <v>58</v>
      </c>
      <c r="EH5" s="8" t="s">
        <v>46</v>
      </c>
      <c r="EI5" s="8" t="s">
        <v>47</v>
      </c>
      <c r="EJ5" s="8" t="s">
        <v>48</v>
      </c>
      <c r="EL5" s="1" t="s">
        <v>40</v>
      </c>
      <c r="EM5" s="1" t="s">
        <v>43</v>
      </c>
      <c r="EN5" s="8" t="s">
        <v>44</v>
      </c>
      <c r="EO5" s="8" t="s">
        <v>58</v>
      </c>
      <c r="EP5" s="8" t="s">
        <v>46</v>
      </c>
      <c r="EQ5" s="8" t="s">
        <v>47</v>
      </c>
      <c r="ER5" s="8" t="s">
        <v>48</v>
      </c>
      <c r="ET5" s="1" t="s">
        <v>40</v>
      </c>
      <c r="EU5" s="1" t="s">
        <v>43</v>
      </c>
      <c r="EV5" s="8" t="s">
        <v>44</v>
      </c>
      <c r="EW5" s="8" t="s">
        <v>58</v>
      </c>
      <c r="EX5" s="8" t="s">
        <v>46</v>
      </c>
      <c r="EY5" s="8" t="s">
        <v>47</v>
      </c>
      <c r="EZ5" s="8" t="s">
        <v>48</v>
      </c>
      <c r="FB5" s="1" t="s">
        <v>40</v>
      </c>
      <c r="FC5" s="1" t="s">
        <v>43</v>
      </c>
      <c r="FD5" s="8" t="s">
        <v>44</v>
      </c>
      <c r="FE5" s="8" t="s">
        <v>58</v>
      </c>
      <c r="FF5" s="8" t="s">
        <v>46</v>
      </c>
      <c r="FG5" s="8" t="s">
        <v>47</v>
      </c>
      <c r="FH5" s="8" t="s">
        <v>48</v>
      </c>
      <c r="FJ5" s="1" t="s">
        <v>40</v>
      </c>
      <c r="FK5" s="1" t="s">
        <v>43</v>
      </c>
      <c r="FL5" s="8" t="s">
        <v>44</v>
      </c>
      <c r="FM5" s="8" t="s">
        <v>58</v>
      </c>
      <c r="FN5" s="8" t="s">
        <v>46</v>
      </c>
      <c r="FO5" s="8" t="s">
        <v>47</v>
      </c>
      <c r="FP5" s="8" t="s">
        <v>48</v>
      </c>
      <c r="FR5" s="1" t="s">
        <v>40</v>
      </c>
      <c r="FS5" s="1" t="s">
        <v>43</v>
      </c>
      <c r="FT5" s="8" t="s">
        <v>44</v>
      </c>
      <c r="FU5" s="8" t="s">
        <v>58</v>
      </c>
      <c r="FV5" s="8" t="s">
        <v>46</v>
      </c>
      <c r="FW5" s="8" t="s">
        <v>47</v>
      </c>
      <c r="FX5" s="8" t="s">
        <v>48</v>
      </c>
      <c r="FZ5" s="1" t="s">
        <v>40</v>
      </c>
      <c r="GA5" s="1" t="s">
        <v>43</v>
      </c>
      <c r="GB5" s="8" t="s">
        <v>44</v>
      </c>
      <c r="GC5" s="8" t="s">
        <v>58</v>
      </c>
      <c r="GD5" s="8" t="s">
        <v>46</v>
      </c>
      <c r="GE5" s="8" t="s">
        <v>47</v>
      </c>
      <c r="GF5" s="8" t="s">
        <v>48</v>
      </c>
      <c r="GH5" s="1" t="s">
        <v>40</v>
      </c>
      <c r="GI5" s="1" t="s">
        <v>43</v>
      </c>
      <c r="GJ5" s="8" t="s">
        <v>44</v>
      </c>
      <c r="GK5" s="8" t="s">
        <v>58</v>
      </c>
      <c r="GL5" s="8" t="s">
        <v>46</v>
      </c>
      <c r="GM5" s="8" t="s">
        <v>47</v>
      </c>
      <c r="GN5" s="8" t="s">
        <v>48</v>
      </c>
    </row>
    <row r="6" spans="1:196" x14ac:dyDescent="0.25">
      <c r="A6" t="s">
        <v>1</v>
      </c>
      <c r="B6">
        <v>-15.2</v>
      </c>
      <c r="C6">
        <v>-10.8</v>
      </c>
      <c r="E6" t="s">
        <v>42</v>
      </c>
      <c r="F6" s="4">
        <v>0.3354166666666667</v>
      </c>
      <c r="G6" s="5">
        <f>(HOUR(F6)-HOUR(F$4))*15+(MINUTE(F6)-MINUTE(F$4))/4</f>
        <v>-64.25</v>
      </c>
      <c r="H6" s="5">
        <v>0</v>
      </c>
      <c r="I6" s="5">
        <f>IFERROR(DEGREES(ACOS((SIN(RADIANS(H6))*SIN(RADIANS('Array Configuration'!$D$5))-SIN(RADIANS('Solar Calendar'!$B$5)))/(COS(RADIANS('Solar Calendar'!H6))*COS(RADIANS('Array Configuration'!$D$5)))))*SIGN(G6), 0)</f>
        <v>-55.754579142649099</v>
      </c>
      <c r="J6" s="5">
        <f>ABS(I6-'Array Configuration'!$D$4)</f>
        <v>55.754579142649099</v>
      </c>
      <c r="K6" s="5">
        <f>DEGREES(ACOS((COS(RADIANS(H6))*COS(RADIANS(J6))*SIN(RADIANS('Array Configuration'!$D$3)))+SIN(RADIANS(H6))*COS(RADIANS('Array Configuration'!$D$3))))</f>
        <v>78.634017364250184</v>
      </c>
      <c r="L6" s="5">
        <f>IF(AND(H6&gt;0,K6&lt;90),(1202*EXP(-0.141/SIN(RADIANS(H6))))*COS(RADIANS(K6)),0)</f>
        <v>0</v>
      </c>
      <c r="N6" s="4">
        <v>0.32847222222222222</v>
      </c>
      <c r="O6" s="5">
        <f t="shared" ref="O6:O43" si="0">(HOUR(N6)-HOUR(N$4))*15+(MINUTE(N6)-MINUTE(N$4))/4</f>
        <v>-68</v>
      </c>
      <c r="P6" s="5">
        <v>0</v>
      </c>
      <c r="Q6" s="5">
        <f>IFERROR(DEGREES(ACOS((SIN(RADIANS(P6))*SIN(RADIANS('Array Configuration'!$D$5))-SIN(RADIANS('Solar Calendar'!$C$5)))/(COS(RADIANS('Solar Calendar'!P6))*COS(RADIANS('Array Configuration'!$D$5)))))*SIGN(O6), 0)</f>
        <v>-59.197381221736094</v>
      </c>
      <c r="R6" s="5">
        <f>ABS(Q6-'Array Configuration'!$D$4)</f>
        <v>59.197381221736094</v>
      </c>
      <c r="S6" s="5">
        <f>DEGREES(ACOS((COS(RADIANS(P6))*COS(RADIANS(R6))*SIN(RADIANS('Array Configuration'!$D$3)))+SIN(RADIANS(P6))*COS(RADIANS('Array Configuration'!$D$3))))</f>
        <v>79.668975669793767</v>
      </c>
      <c r="T6" s="5">
        <f>IF(AND(P6&gt;0,S6&lt;90),(1202*EXP(-0.141/SIN(RADIANS(P6))))*COS(RADIANS(S6)),0)</f>
        <v>0</v>
      </c>
      <c r="V6" s="4">
        <v>0.31319444444444444</v>
      </c>
      <c r="W6" s="5">
        <f t="shared" ref="W6:W46" si="1">(HOUR(V6)-HOUR(V$4))*15+(MINUTE(V6)-MINUTE(V$4))/4</f>
        <v>-74</v>
      </c>
      <c r="X6" s="5">
        <v>0</v>
      </c>
      <c r="Y6" s="5">
        <f>IFERROR(DEGREES(ACOS((SIN(RADIANS(X6))*SIN(RADIANS('Array Configuration'!$D$5))-SIN(RADIANS('Solar Calendar'!$B$6)))/(COS(RADIANS('Solar Calendar'!X6))*COS(RADIANS('Array Configuration'!$D$5)))))*SIGN(W6), 0)</f>
        <v>-67.118265125099512</v>
      </c>
      <c r="Z6" s="5">
        <f>ABS(Y6-'Array Configuration'!$D$4)</f>
        <v>67.118265125099512</v>
      </c>
      <c r="AA6" s="5">
        <f>DEGREES(ACOS((COS(RADIANS(X6))*COS(RADIANS(Z6))*SIN(RADIANS('Array Configuration'!$D$3)))+SIN(RADIANS(X6))*COS(RADIANS('Array Configuration'!$D$3))))</f>
        <v>82.173648097567039</v>
      </c>
      <c r="AB6" s="5">
        <f>IF(AND(X6&gt;0,AA6&lt;90),(1187*EXP(-0.142/SIN(RADIANS(X6))))*COS(RADIANS(AA6)),0)</f>
        <v>0</v>
      </c>
      <c r="AD6" s="4">
        <v>0.29652777777777778</v>
      </c>
      <c r="AE6" s="5">
        <f t="shared" ref="AE6:AE49" si="2">(HOUR(AD6)-HOUR(AD$4))*15+(MINUTE(AD6)-MINUTE(AD$4))/4</f>
        <v>-79.75</v>
      </c>
      <c r="AF6" s="5">
        <v>0</v>
      </c>
      <c r="AG6" s="5">
        <f>IFERROR(DEGREES(ACOS((SIN(RADIANS(AF6))*SIN(RADIANS('Array Configuration'!$D$5))-SIN(RADIANS('Solar Calendar'!$C$6)))/(COS(RADIANS('Solar Calendar'!AF6))*COS(RADIANS('Array Configuration'!$D$5)))))*SIGN(AE6), 0)</f>
        <v>-73.865737343681658</v>
      </c>
      <c r="AH6" s="5">
        <f>ABS(AG6-'Array Configuration'!$D$4)</f>
        <v>73.865737343681658</v>
      </c>
      <c r="AI6" s="5">
        <f>DEGREES(ACOS((COS(RADIANS(AF6))*COS(RADIANS(AH6))*SIN(RADIANS('Array Configuration'!$D$3)))+SIN(RADIANS(AF6))*COS(RADIANS('Array Configuration'!$D$3))))</f>
        <v>84.415202436780945</v>
      </c>
      <c r="AJ6" s="5">
        <f>IF(AND(AF6&gt;0,AI6&lt;90),(1187*EXP(-0.142/SIN(RADIANS(AF6))))*COS(RADIANS(AI6)),0)</f>
        <v>0</v>
      </c>
      <c r="AL6" s="4">
        <v>0.27777777777777779</v>
      </c>
      <c r="AM6" s="5">
        <f t="shared" ref="AM6:AM52" si="3">(HOUR(AL6)-HOUR(AL$4))*15+(MINUTE(AL6)-MINUTE(AL$4))/4</f>
        <v>-86</v>
      </c>
      <c r="AN6" s="5">
        <v>0</v>
      </c>
      <c r="AO6" s="5">
        <f>IFERROR(DEGREES(ACOS((SIN(RADIANS(AN6))*SIN(RADIANS('Array Configuration'!$D$5))-SIN(RADIANS('Solar Calendar'!$B$7)))/(COS(RADIANS('Solar Calendar'!AN6))*COS(RADIANS('Array Configuration'!$D$5)))))*SIGN(AM6), 0)</f>
        <v>-82.275530176858183</v>
      </c>
      <c r="AP6" s="5">
        <f>ABS(AO6-'Array Configuration'!$D$4)</f>
        <v>82.275530176858183</v>
      </c>
      <c r="AQ6" s="5">
        <f>DEGREES(ACOS((COS(RADIANS(AN6))*COS(RADIANS(AP6))*SIN(RADIANS('Array Configuration'!$D$3)))+SIN(RADIANS(AN6))*COS(RADIANS('Array Configuration'!$D$3))))</f>
        <v>87.30202399956697</v>
      </c>
      <c r="AR6" s="5">
        <f>IF(AND(AN6&gt;0,AQ6&lt;90),(1164*EXP(-0.149/SIN(RADIANS(AN6))))*COS(RADIANS(AQ6)),0)</f>
        <v>0</v>
      </c>
      <c r="AT6" s="4">
        <v>0.29930555555555555</v>
      </c>
      <c r="AU6" s="5">
        <f t="shared" ref="AU6:AU37" si="4">(HOUR(AT6)-HOUR(AT$4))*15+(MINUTE(AT6)-MINUTE(AT$4))/4</f>
        <v>-92.25</v>
      </c>
      <c r="AV6" s="5">
        <v>0</v>
      </c>
      <c r="AW6" s="5">
        <f>IFERROR(DEGREES(ACOS((SIN(RADIANS(AV6))*SIN(RADIANS('Array Configuration'!$D$5))-SIN(RADIANS('Solar Calendar'!$C$7)))/(COS(RADIANS('Solar Calendar'!AV6))*COS(RADIANS('Array Configuration'!$D$5)))))*SIGN(AU6), 0)</f>
        <v>-90</v>
      </c>
      <c r="AX6" s="5">
        <f>ABS(AW6-'Array Configuration'!$D$4)</f>
        <v>90</v>
      </c>
      <c r="AY6" s="5">
        <f>DEGREES(ACOS((COS(RADIANS(AV6))*COS(RADIANS(AX6))*SIN(RADIANS('Array Configuration'!$D$3)))+SIN(RADIANS(AV6))*COS(RADIANS('Array Configuration'!$D$3))))</f>
        <v>90</v>
      </c>
      <c r="AZ6" s="5">
        <f>IF(AND(AV6&gt;0,AY6&lt;90),(1164*EXP(-0.149/SIN(RADIANS(AV6))))*COS(RADIANS(AY6)),0)</f>
        <v>0</v>
      </c>
      <c r="BB6" s="4">
        <v>0.27499999999999997</v>
      </c>
      <c r="BC6" s="5">
        <f t="shared" ref="BC6:BC37" si="5">(HOUR(BB6)-HOUR(BB$4))*15+(MINUTE(BB6)-MINUTE(BB$4))/4</f>
        <v>-99.75</v>
      </c>
      <c r="BD6" s="5">
        <v>0</v>
      </c>
      <c r="BE6" s="5">
        <f>IFERROR(DEGREES(ACOS((SIN(RADIANS(BD6))*SIN(RADIANS('Array Configuration'!$D$5))-SIN(RADIANS('Solar Calendar'!$B$8)))/(COS(RADIANS('Solar Calendar'!BD6))*COS(RADIANS('Array Configuration'!$D$5)))))*SIGN(BC6), 0)</f>
        <v>-100.26287320764753</v>
      </c>
      <c r="BF6" s="5">
        <f>ABS(BE6-'Array Configuration'!$D$4)</f>
        <v>100.26287320764753</v>
      </c>
      <c r="BG6" s="5">
        <f>DEGREES(ACOS((COS(RADIANS(BD6))*COS(RADIANS(BF6))*SIN(RADIANS('Array Configuration'!$D$3)))+SIN(RADIANS(BD6))*COS(RADIANS('Array Configuration'!$D$3))))</f>
        <v>93.577269208378382</v>
      </c>
      <c r="BH6" s="5">
        <f>IF(AND(BD6&gt;0,BG6&lt;90),(1130*EXP(-0.164/SIN(RADIANS(BD6))))*COS(RADIANS(BG6)),0)</f>
        <v>0</v>
      </c>
      <c r="BJ6" s="4">
        <v>0.25625000000000003</v>
      </c>
      <c r="BK6" s="5">
        <f>(HOUR(BJ6)-HOUR(BJ$4))*15+(MINUTE(BJ6)-MINUTE(BJ$4))/4</f>
        <v>-105.5</v>
      </c>
      <c r="BL6" s="5">
        <v>0</v>
      </c>
      <c r="BM6" s="5">
        <f>IFERROR(DEGREES(ACOS((SIN(RADIANS(BL6))*SIN(RADIANS('Array Configuration'!$D$5))-SIN(RADIANS('Solar Calendar'!$C$8)))/(COS(RADIANS('Solar Calendar'!BL6))*COS(RADIANS('Array Configuration'!$D$5)))))*SIGN(BK6), 0)</f>
        <v>-107.34960747904569</v>
      </c>
      <c r="BN6" s="5">
        <f>ABS(BM6-'Array Configuration'!$D$4)</f>
        <v>107.34960747904569</v>
      </c>
      <c r="BO6" s="5">
        <f>DEGREES(ACOS((COS(RADIANS(BL6))*COS(RADIANS(BN6))*SIN(RADIANS('Array Configuration'!$D$3)))+SIN(RADIANS(BL6))*COS(RADIANS('Array Configuration'!$D$3))))</f>
        <v>95.994461891406246</v>
      </c>
      <c r="BP6" s="5">
        <f>IF(AND(BL6&gt;0,BO6&lt;90),(1130*EXP(-0.164/SIN(RADIANS(BL6))))*COS(RADIANS(BO6)),0)</f>
        <v>0</v>
      </c>
      <c r="BR6" s="4">
        <v>0.23750000000000002</v>
      </c>
      <c r="BS6" s="5">
        <f t="shared" ref="BS6:BS37" si="6">(HOUR(BR6)-HOUR(BR$4))*15+(MINUTE(BR6)-MINUTE(BR$4))/4</f>
        <v>-111.75</v>
      </c>
      <c r="BT6" s="5">
        <v>0</v>
      </c>
      <c r="BU6" s="5">
        <f>IFERROR(DEGREES(ACOS((SIN(RADIANS(BT6))*SIN(RADIANS('Array Configuration'!$D$5))-SIN(RADIANS('Solar Calendar'!$B$9)))/(COS(RADIANS('Solar Calendar'!BT6))*COS(RADIANS('Array Configuration'!$D$5)))))*SIGN(BS6), 0)</f>
        <v>-115.53837178647477</v>
      </c>
      <c r="BV6" s="5">
        <f>ABS(BU6-'Array Configuration'!$D$4)</f>
        <v>115.53837178647477</v>
      </c>
      <c r="BW6" s="5">
        <f>DEGREES(ACOS((COS(RADIANS(BT6))*COS(RADIANS(BV6))*SIN(RADIANS('Array Configuration'!$D$3)))+SIN(RADIANS(BT6))*COS(RADIANS('Array Configuration'!$D$3))))</f>
        <v>98.683712892094107</v>
      </c>
      <c r="BX6" s="5">
        <f>IF(AND(BT6&gt;0,BW6&lt;90),(1106*EXP(-0.177/SIN(RADIANS(BT6))))*COS(RADIANS(BW6)),0)</f>
        <v>0</v>
      </c>
      <c r="BZ6" s="4">
        <v>0.22500000000000001</v>
      </c>
      <c r="CA6" s="5">
        <f t="shared" ref="CA6:CA37" si="7">(HOUR(BZ6)-HOUR(BZ$4))*15+(MINUTE(BZ6)-MINUTE(BZ$4))/4</f>
        <v>-116.5</v>
      </c>
      <c r="CB6" s="5">
        <v>0</v>
      </c>
      <c r="CC6" s="5">
        <f>IFERROR(DEGREES(ACOS((SIN(RADIANS(CB6))*SIN(RADIANS('Array Configuration'!$D$5))-SIN(RADIANS('Solar Calendar'!$C$9)))/(COS(RADIANS('Solar Calendar'!CB6))*COS(RADIANS('Array Configuration'!$D$5)))))*SIGN(CA6), 0)</f>
        <v>-120.47888005781138</v>
      </c>
      <c r="CD6" s="5">
        <f>ABS(CC6-'Array Configuration'!$D$4)</f>
        <v>120.47888005781138</v>
      </c>
      <c r="CE6" s="5">
        <f>DEGREES(ACOS((COS(RADIANS(CB6))*COS(RADIANS(CD6))*SIN(RADIANS('Array Configuration'!$D$3)))+SIN(RADIANS(CB6))*COS(RADIANS('Array Configuration'!$D$3))))</f>
        <v>100.23188642641242</v>
      </c>
      <c r="CF6" s="5">
        <f>IF(AND(CB6&gt;0,CE6&lt;90),(1106*EXP(-0.177/SIN(RADIANS(CB6))))*COS(RADIANS(CE6)),0)</f>
        <v>0</v>
      </c>
      <c r="CH6" s="4">
        <v>0.21666666666666667</v>
      </c>
      <c r="CI6" s="5">
        <f t="shared" ref="CI6:CI37" si="8">(HOUR(CH6)-HOUR(CH$4))*15+(MINUTE(CH6)-MINUTE(CH$4))/4</f>
        <v>-120</v>
      </c>
      <c r="CJ6" s="5">
        <v>0</v>
      </c>
      <c r="CK6" s="5">
        <f>IFERROR(DEGREES(ACOS((SIN(RADIANS(CJ6))*SIN(RADIANS('Array Configuration'!$D$5))-SIN(RADIANS('Solar Calendar'!$B$10)))/(COS(RADIANS('Solar Calendar'!CJ6))*COS(RADIANS('Array Configuration'!$D$5)))))*SIGN(CI6), 0)</f>
        <v>-125.07800319113686</v>
      </c>
      <c r="CL6" s="5">
        <f>ABS(CK6-'Array Configuration'!$D$4)</f>
        <v>125.07800319113686</v>
      </c>
      <c r="CM6" s="5">
        <f>DEGREES(ACOS((COS(RADIANS(CJ6))*COS(RADIANS(CL6))*SIN(RADIANS('Array Configuration'!$D$3)))+SIN(RADIANS(CJ6))*COS(RADIANS('Array Configuration'!$D$3))))</f>
        <v>101.61071254845481</v>
      </c>
      <c r="CN6" s="5">
        <f t="shared" ref="CN6:CN7" si="9">IF(AND(CJ6&gt;0,CM6&lt;90),(1092*EXP(-0.185/SIN(RADIANS(CJ6))))*COS(RADIANS(CM6)),0)</f>
        <v>0</v>
      </c>
      <c r="CP6" s="4">
        <v>0.21666666666666667</v>
      </c>
      <c r="CQ6" s="5">
        <f t="shared" ref="CQ6:CQ37" si="10">(HOUR(CP6)-HOUR(CP$4))*15+(MINUTE(CP6)-MINUTE(CP$4))/4</f>
        <v>-120.75</v>
      </c>
      <c r="CR6" s="5">
        <v>0</v>
      </c>
      <c r="CS6" s="5">
        <f>IFERROR(DEGREES(ACOS((SIN(RADIANS(CR6))*SIN(RADIANS('Array Configuration'!$D$5))-SIN(RADIANS('Solar Calendar'!$C$10)))/(COS(RADIANS('Solar Calendar'!CR6))*COS(RADIANS('Array Configuration'!$D$5)))))*SIGN(CQ6), 0)</f>
        <v>-126.25290402330778</v>
      </c>
      <c r="CT6" s="5">
        <f>ABS(CS6-'Array Configuration'!$D$4)</f>
        <v>126.25290402330778</v>
      </c>
      <c r="CU6" s="5">
        <f>DEGREES(ACOS((COS(RADIANS(CR6))*COS(RADIANS(CT6))*SIN(RADIANS('Array Configuration'!$D$3)))+SIN(RADIANS(CR6))*COS(RADIANS('Array Configuration'!$D$3))))</f>
        <v>101.95218452802571</v>
      </c>
      <c r="CV6" s="5">
        <f>IF(AND(CR6&gt;0,CU6&lt;90),(1092*EXP(-0.185/SIN(RADIANS(CR6))))*COS(RADIANS(CU6)),0)</f>
        <v>0</v>
      </c>
      <c r="CX6" s="4">
        <v>0.22291666666666665</v>
      </c>
      <c r="CY6" s="5">
        <f t="shared" ref="CY6:CY37" si="11">(HOUR(CX6)-HOUR(CX$4))*15+(MINUTE(CX6)-MINUTE(CX$4))/4</f>
        <v>-119.25</v>
      </c>
      <c r="CZ6" s="5">
        <v>0</v>
      </c>
      <c r="DA6" s="5">
        <f>IFERROR(DEGREES(ACOS((SIN(RADIANS(CZ6))*SIN(RADIANS('Array Configuration'!$D$5))-SIN(RADIANS('Solar Calendar'!$B$11)))/(COS(RADIANS('Solar Calendar'!CZ6))*COS(RADIANS('Array Configuration'!$D$5)))))*SIGN(CY6), 0)</f>
        <v>-124.74432734765459</v>
      </c>
      <c r="DB6" s="5">
        <f>ABS(DA6-'Array Configuration'!$D$4)</f>
        <v>124.74432734765459</v>
      </c>
      <c r="DC6" s="5">
        <f>DEGREES(ACOS((COS(RADIANS(CZ6))*COS(RADIANS(DB6))*SIN(RADIANS('Array Configuration'!$D$3)))+SIN(RADIANS(CZ6))*COS(RADIANS('Array Configuration'!$D$3))))</f>
        <v>101.51290156990694</v>
      </c>
      <c r="DD6" s="5">
        <f>IF(AND(CZ6&gt;0,DC6&lt;90),(1093*EXP(-0.186/SIN(RADIANS(CZ6))))*COS(RADIANS(DC6)),0)</f>
        <v>0</v>
      </c>
      <c r="DF6" s="4">
        <v>0.23333333333333331</v>
      </c>
      <c r="DG6" s="5">
        <f t="shared" ref="DG6:DG37" si="12">(HOUR(DF6)-HOUR(DF$4))*15+(MINUTE(DF6)-MINUTE(DF$4))/4</f>
        <v>-115.75</v>
      </c>
      <c r="DH6" s="5">
        <v>0</v>
      </c>
      <c r="DI6" s="5">
        <f>IFERROR(DEGREES(ACOS((SIN(RADIANS(DH6))*SIN(RADIANS('Array Configuration'!$D$5))-SIN(RADIANS('Solar Calendar'!$C$11)))/(COS(RADIANS('Solar Calendar'!DH6))*COS(RADIANS('Array Configuration'!$D$5)))))*SIGN(DG6), 0)</f>
        <v>-121.45213950957871</v>
      </c>
      <c r="DJ6" s="5">
        <f>ABS(DI6-'Array Configuration'!$D$4)</f>
        <v>121.45213950957871</v>
      </c>
      <c r="DK6" s="5">
        <f>DEGREES(ACOS((COS(RADIANS(DH6))*COS(RADIANS(DJ6))*SIN(RADIANS('Array Configuration'!$D$3)))+SIN(RADIANS(DH6))*COS(RADIANS('Array Configuration'!$D$3))))</f>
        <v>100.52901106496971</v>
      </c>
      <c r="DL6" s="5">
        <f>IF(AND(DH6&gt;0,DK6&lt;90),(1093*EXP(-0.186/SIN(RADIANS(DH6))))*COS(RADIANS(DK6)),0)</f>
        <v>0</v>
      </c>
      <c r="DN6" s="4">
        <v>0.24861111111111112</v>
      </c>
      <c r="DO6" s="5">
        <f t="shared" ref="DO6:DO37" si="13">(HOUR(DN6)-HOUR(DN$4))*15+(MINUTE(DN6)-MINUTE(DN$4))/4</f>
        <v>-110.25</v>
      </c>
      <c r="DP6" s="5">
        <v>0</v>
      </c>
      <c r="DQ6" s="5">
        <f>IFERROR(DEGREES(ACOS((SIN(RADIANS(DP6))*SIN(RADIANS('Array Configuration'!$D$5))-SIN(RADIANS('Solar Calendar'!$B$12)))/(COS(RADIANS('Solar Calendar'!DP6))*COS(RADIANS('Array Configuration'!$D$5)))))*SIGN(DO6), 0)</f>
        <v>-114.75357388379352</v>
      </c>
      <c r="DR6" s="5">
        <f>ABS(DQ6-'Array Configuration'!$D$4)</f>
        <v>114.75357388379352</v>
      </c>
      <c r="DS6" s="5">
        <f>DEGREES(ACOS((COS(RADIANS(DP6))*COS(RADIANS(DR6))*SIN(RADIANS('Array Configuration'!$D$3)))+SIN(RADIANS(DP6))*COS(RADIANS('Array Configuration'!$D$3))))</f>
        <v>98.432118645104765</v>
      </c>
      <c r="DT6" s="5">
        <f>IF(AND(DP6&gt;0,DS6&lt;90),(1107*EXP(-0.182/SIN(RADIANS(DP6))))*COS(RADIANS(DS6)),0)</f>
        <v>0</v>
      </c>
      <c r="DV6" s="4">
        <v>0.26180555555555557</v>
      </c>
      <c r="DW6" s="5">
        <f t="shared" ref="DW6:DW37" si="14">(HOUR(DV6)-HOUR(DV$4))*15+(MINUTE(DV6)-MINUTE(DV$4))/4</f>
        <v>-104.75</v>
      </c>
      <c r="DX6" s="5">
        <v>0</v>
      </c>
      <c r="DY6" s="5">
        <f>IFERROR(DEGREES(ACOS((SIN(RADIANS(DX6))*SIN(RADIANS('Array Configuration'!$D$5))-SIN(RADIANS('Solar Calendar'!$C$12)))/(COS(RADIANS('Solar Calendar'!DX6))*COS(RADIANS('Array Configuration'!$D$5)))))*SIGN(DW6), 0)</f>
        <v>-108.41679000615888</v>
      </c>
      <c r="DZ6" s="5">
        <f>ABS(DY6-'Array Configuration'!$D$4)</f>
        <v>108.41679000615888</v>
      </c>
      <c r="EA6" s="5">
        <f>DEGREES(ACOS((COS(RADIANS(DX6))*COS(RADIANS(DZ6))*SIN(RADIANS('Array Configuration'!$D$3)))+SIN(RADIANS(DX6))*COS(RADIANS('Array Configuration'!$D$3))))</f>
        <v>96.352209858498881</v>
      </c>
      <c r="EB6" s="5">
        <f>IF(AND(DX6&gt;0,EA6&lt;90),(1107*EXP(-0.182/SIN(RADIANS(DX6))))*COS(RADIANS(EA6)),0)</f>
        <v>0</v>
      </c>
      <c r="ED6" s="4">
        <v>0.27847222222222223</v>
      </c>
      <c r="EE6" s="5">
        <f t="shared" ref="EE6:EE37" si="15">(HOUR(ED6)-HOUR(ED$4))*15+(MINUTE(ED6)-MINUTE(ED$4))/4</f>
        <v>-97.25</v>
      </c>
      <c r="EF6" s="5">
        <v>0</v>
      </c>
      <c r="EG6" s="5">
        <f>IFERROR(DEGREES(ACOS((SIN(RADIANS(EF6))*SIN(RADIANS('Array Configuration'!$D$5))-SIN(RADIANS('Solar Calendar'!$B$13)))/(COS(RADIANS('Solar Calendar'!EF6))*COS(RADIANS('Array Configuration'!$D$5)))))*SIGN(EE6), 0)</f>
        <v>-98.91779338398652</v>
      </c>
      <c r="EH6" s="5">
        <f>ABS(EG6-'Array Configuration'!$D$4)</f>
        <v>98.91779338398652</v>
      </c>
      <c r="EI6" s="5">
        <f>DEGREES(ACOS((COS(RADIANS(EF6))*COS(RADIANS(EH6))*SIN(RADIANS('Array Configuration'!$D$3)))+SIN(RADIANS(EF6))*COS(RADIANS('Array Configuration'!$D$3))))</f>
        <v>93.112012642982378</v>
      </c>
      <c r="EJ6" s="5">
        <f>IF(AND(EF6&gt;0,EI6&lt;90),(1136*EXP(-0.165/SIN(RADIANS(EF6))))*COS(RADIANS(EI6)),0)</f>
        <v>0</v>
      </c>
      <c r="EL6" s="4">
        <v>0.29166666666666669</v>
      </c>
      <c r="EM6" s="5">
        <f t="shared" ref="EM6:EM37" si="16">(HOUR(EL6)-HOUR(EL$4))*15+(MINUTE(EL6)-MINUTE(EL$4))/4</f>
        <v>-91.25</v>
      </c>
      <c r="EN6" s="5">
        <v>0</v>
      </c>
      <c r="EO6" s="5">
        <f>IFERROR(DEGREES(ACOS((SIN(RADIANS(EN6))*SIN(RADIANS('Array Configuration'!$D$5))-SIN(RADIANS('Solar Calendar'!$C$13)))/(COS(RADIANS('Solar Calendar'!EN6))*COS(RADIANS('Array Configuration'!$D$5)))))*SIGN(EM6), 0)</f>
        <v>-90</v>
      </c>
      <c r="EP6" s="5">
        <f>ABS(EO6-'Array Configuration'!$D$4)</f>
        <v>90</v>
      </c>
      <c r="EQ6" s="5">
        <f>DEGREES(ACOS((COS(RADIANS(EN6))*COS(RADIANS(EP6))*SIN(RADIANS('Array Configuration'!$D$3)))+SIN(RADIANS(EN6))*COS(RADIANS('Array Configuration'!$D$3))))</f>
        <v>90</v>
      </c>
      <c r="ER6" s="5">
        <f>IF(AND(EN6&gt;0,EQ6&lt;90),(1136*EXP(-0.165/SIN(RADIANS(EN6))))*COS(RADIANS(EQ6)),0)</f>
        <v>0</v>
      </c>
      <c r="ET6" s="4">
        <v>0.30763888888888891</v>
      </c>
      <c r="EU6" s="5">
        <f t="shared" ref="EU6:EU51" si="17">(HOUR(ET6)-HOUR(ET$4))*15+(MINUTE(ET6)-MINUTE(ET$4))/4</f>
        <v>-84.25</v>
      </c>
      <c r="EV6" s="5">
        <v>0</v>
      </c>
      <c r="EW6" s="5">
        <f>IFERROR(DEGREES(ACOS((SIN(RADIANS(EV6))*SIN(RADIANS('Array Configuration'!$D$5))-SIN(RADIANS('Solar Calendar'!$B$14)))/(COS(RADIANS('Solar Calendar'!EV6))*COS(RADIANS('Array Configuration'!$D$5)))))*SIGN(EU6), 0)</f>
        <v>-81.679118573888658</v>
      </c>
      <c r="EX6" s="5">
        <f>ABS(EW6-'Array Configuration'!$D$4)</f>
        <v>81.679118573888658</v>
      </c>
      <c r="EY6" s="5">
        <f>DEGREES(ACOS((COS(RADIANS(EV6))*COS(RADIANS(EX6))*SIN(RADIANS('Array Configuration'!$D$3)))+SIN(RADIANS(EV6))*COS(RADIANS('Array Configuration'!$D$3))))</f>
        <v>87.094953802035803</v>
      </c>
      <c r="EZ6" s="5">
        <f>IF(AND(EV6&gt;0,EY6&lt;90),(1166*EXP(-0.152/SIN(RADIANS(EV6))))*COS(RADIANS(EY6)),0)</f>
        <v>0</v>
      </c>
      <c r="FB6" s="4">
        <v>0.32222222222222224</v>
      </c>
      <c r="FC6" s="5">
        <f t="shared" ref="FC6:FC48" si="18">(HOUR(FB6)-HOUR(FB$4))*15+(MINUTE(FB6)-MINUTE(FB$4))/4</f>
        <v>-78.25</v>
      </c>
      <c r="FD6" s="5">
        <v>0</v>
      </c>
      <c r="FE6" s="5">
        <f>IFERROR(DEGREES(ACOS((SIN(RADIANS(FD6))*SIN(RADIANS('Array Configuration'!$D$5))-SIN(RADIANS('Solar Calendar'!$C$14)))/(COS(RADIANS('Solar Calendar'!FD6))*COS(RADIANS('Array Configuration'!$D$5)))))*SIGN(FC6), 0)</f>
        <v>-74.320387943473008</v>
      </c>
      <c r="FF6" s="5">
        <f>ABS(FE6-'Array Configuration'!$D$4)</f>
        <v>74.320387943473008</v>
      </c>
      <c r="FG6" s="5">
        <f>DEGREES(ACOS((COS(RADIANS(FD6))*COS(RADIANS(FF6))*SIN(RADIANS('Array Configuration'!$D$3)))+SIN(RADIANS(FD6))*COS(RADIANS('Array Configuration'!$D$3))))</f>
        <v>84.569037424323298</v>
      </c>
      <c r="FH6" s="5">
        <f>IF(AND(FD6&gt;0,FG6&lt;90),(1166*EXP(-0.152/SIN(RADIANS(FD6))))*COS(RADIANS(FG6)),0)</f>
        <v>0</v>
      </c>
      <c r="FJ6" s="4">
        <v>0.2986111111111111</v>
      </c>
      <c r="FK6" s="5">
        <f t="shared" ref="FK6:FK45" si="19">(HOUR(FJ6)-HOUR(FJ$4))*15+(MINUTE(FJ6)-MINUTE(FJ$4))/4</f>
        <v>-71.75</v>
      </c>
      <c r="FL6" s="5">
        <v>0</v>
      </c>
      <c r="FM6" s="5">
        <f>IFERROR(DEGREES(ACOS((SIN(RADIANS(FL6))*SIN(RADIANS('Array Configuration'!$D$5))-SIN(RADIANS('Solar Calendar'!$B$15)))/(COS(RADIANS('Solar Calendar'!FL6))*COS(RADIANS('Array Configuration'!$D$5)))))*SIGN(FK6), 0)</f>
        <v>-65.246426116206464</v>
      </c>
      <c r="FN6" s="5">
        <f>ABS(FM6-'Array Configuration'!$D$4)</f>
        <v>65.246426116206464</v>
      </c>
      <c r="FO6" s="5">
        <f>DEGREES(ACOS((COS(RADIANS(FL6))*COS(RADIANS(FN6))*SIN(RADIANS('Array Configuration'!$D$3)))+SIN(RADIANS(FL6))*COS(RADIANS('Array Configuration'!$D$3))))</f>
        <v>81.567881354895235</v>
      </c>
      <c r="FP6" s="5">
        <f>IF(AND(FL6&gt;0,FO6&lt;90),(1190*EXP(-0.142/SIN(RADIANS(FL6))))*COS(RADIANS(FO6)),0)</f>
        <v>0</v>
      </c>
      <c r="FR6" s="4">
        <v>0.31388888888888888</v>
      </c>
      <c r="FS6" s="5">
        <f t="shared" ref="FS6:FS42" si="20">(HOUR(FR6)-HOUR(FR$4))*15+(MINUTE(FR6)-MINUTE(FR$4))/4</f>
        <v>-66.75</v>
      </c>
      <c r="FT6" s="5">
        <v>0</v>
      </c>
      <c r="FU6" s="5">
        <f>IFERROR(DEGREES(ACOS((SIN(RADIANS(FT6))*SIN(RADIANS('Array Configuration'!$D$5))-SIN(RADIANS('Solar Calendar'!$C$15)))/(COS(RADIANS('Solar Calendar'!FT6))*COS(RADIANS('Array Configuration'!$D$5)))))*SIGN(FS6), 0)</f>
        <v>-59.844195156492361</v>
      </c>
      <c r="FV6" s="5">
        <f>ABS(FU6-'Array Configuration'!$D$4)</f>
        <v>59.844195156492361</v>
      </c>
      <c r="FW6" s="5">
        <f>DEGREES(ACOS((COS(RADIANS(FT6))*COS(RADIANS(FV6))*SIN(RADIANS('Array Configuration'!$D$3)))+SIN(RADIANS(FT6))*COS(RADIANS('Array Configuration'!$D$3))))</f>
        <v>79.867346499703345</v>
      </c>
      <c r="FX6" s="5">
        <f>IF(AND(FT6&gt;0,FW6&lt;90),(1190*EXP(-0.142/SIN(RADIANS(FT6))))*COS(RADIANS(FW6)),0)</f>
        <v>0</v>
      </c>
      <c r="FZ6" s="4">
        <v>0.32777777777777778</v>
      </c>
      <c r="GA6" s="5">
        <f t="shared" ref="GA6:GA40" si="21">(HOUR(FZ6)-HOUR(FZ$4))*15+(MINUTE(FZ6)-MINUTE(FZ$4))/4</f>
        <v>-63.25</v>
      </c>
      <c r="GB6" s="5">
        <v>0</v>
      </c>
      <c r="GC6" s="5">
        <f>IFERROR(DEGREES(ACOS((SIN(RADIANS(GB6))*SIN(RADIANS('Array Configuration'!$D$5))-SIN(RADIANS('Solar Calendar'!$B$16)))/(COS(RADIANS('Solar Calendar'!GB6))*COS(RADIANS('Array Configuration'!$D$5)))))*SIGN(GA6), 0)</f>
        <v>-55.255672652345417</v>
      </c>
      <c r="GD6" s="5">
        <f>ABS(GC6-'Array Configuration'!$D$4)</f>
        <v>55.255672652345417</v>
      </c>
      <c r="GE6" s="5">
        <f>DEGREES(ACOS((COS(RADIANS(GB6))*COS(RADIANS(GD6))*SIN(RADIANS('Array Configuration'!$D$3)))+SIN(RADIANS(GB6))*COS(RADIANS('Array Configuration'!$D$3))))</f>
        <v>78.487098430093056</v>
      </c>
      <c r="GF6" s="5">
        <f>IF(AND(GB6&gt;0,GE6&lt;90),(1204*EXP(-0.141/SIN(RADIANS(GB6))))*COS(RADIANS(GE6)),0)</f>
        <v>0</v>
      </c>
      <c r="GH6" s="4">
        <v>0.3347222222222222</v>
      </c>
      <c r="GI6" s="5">
        <f t="shared" ref="GI6:GI40" si="22">(HOUR(GH6)-HOUR(GH$4))*15+(MINUTE(GH6)-MINUTE(GH$4))/4</f>
        <v>-62.5</v>
      </c>
      <c r="GJ6" s="5">
        <v>0</v>
      </c>
      <c r="GK6" s="5">
        <f>IFERROR(DEGREES(ACOS((SIN(RADIANS(GJ6))*SIN(RADIANS('Array Configuration'!$D$5))-SIN(RADIANS('Solar Calendar'!$C$16)))/(COS(RADIANS('Solar Calendar'!GJ6))*COS(RADIANS('Array Configuration'!$D$5)))))*SIGN(GI6), 0)</f>
        <v>-53.747095976692201</v>
      </c>
      <c r="GL6" s="5">
        <f>ABS(GK6-'Array Configuration'!$D$4)</f>
        <v>53.747095976692201</v>
      </c>
      <c r="GM6" s="5">
        <f>DEGREES(ACOS((COS(RADIANS(GJ6))*COS(RADIANS(GL6))*SIN(RADIANS('Array Configuration'!$D$3)))+SIN(RADIANS(GJ6))*COS(RADIANS('Array Configuration'!$D$3))))</f>
        <v>78.047815471974275</v>
      </c>
      <c r="GN6" s="5">
        <f>IF(AND(GJ6&gt;0,GM6&lt;90),(1204*EXP(-0.141/SIN(RADIANS(GJ6))))*COS(RADIANS(GM6)),0)</f>
        <v>0</v>
      </c>
    </row>
    <row r="7" spans="1:196" x14ac:dyDescent="0.25">
      <c r="A7" s="13" t="s">
        <v>2</v>
      </c>
      <c r="B7" s="13">
        <v>-5.2</v>
      </c>
      <c r="C7" s="13">
        <v>0</v>
      </c>
      <c r="F7" s="4">
        <v>0.34583333333333338</v>
      </c>
      <c r="G7" s="5">
        <f>(HOUR(F7)-HOUR(F$4))*15+(MINUTE(F7)-MINUTE(F$4))/4</f>
        <v>-60.5</v>
      </c>
      <c r="H7" s="5">
        <f>DEGREES(ASIN(SIN(RADIANS('Solar Calendar'!$B$5))*SIN(RADIANS('Array Configuration'!$D$5))+COS(RADIANS('Solar Calendar'!$B$5))*COS(RADIANS('Array Configuration'!$D$5))*COS(RADIANS(G7))))</f>
        <v>1.5470257010764017</v>
      </c>
      <c r="I7" s="5">
        <f>IFERROR(DEGREES(ACOS((SIN(RADIANS(H7))*SIN(RADIANS('Array Configuration'!$D$5))-SIN(RADIANS('Solar Calendar'!$B$5)))/(COS(RADIANS('Solar Calendar'!H7))*COS(RADIANS('Array Configuration'!$D$5)))))*SIGN(G7), 0)</f>
        <v>-53.663905242413037</v>
      </c>
      <c r="J7" s="5">
        <f>ABS(I7-'Array Configuration'!$D$4)</f>
        <v>53.663905242413037</v>
      </c>
      <c r="K7" s="5">
        <f>DEGREES(ACOS((COS(RADIANS(H7))*COS(RADIANS(J7))*SIN(RADIANS('Array Configuration'!$D$3)))+SIN(RADIANS(H7))*COS(RADIANS('Array Configuration'!$D$3))))</f>
        <v>76.542900118915298</v>
      </c>
      <c r="L7" s="5">
        <f>IF(AND(H7&gt;0,K7&lt;90),(1202*EXP(-0.141/SIN(RADIANS(H7))))*COS(RADIANS(K7)),0)</f>
        <v>1.5084581688337841</v>
      </c>
      <c r="N7" s="4">
        <v>0.33888888888888885</v>
      </c>
      <c r="O7" s="5">
        <f t="shared" si="0"/>
        <v>-64.25</v>
      </c>
      <c r="P7" s="5">
        <f>DEGREES(ASIN(SIN(RADIANS('Solar Calendar'!$C$5))*SIN(RADIANS('Array Configuration'!$D$5))+COS(RADIANS('Solar Calendar'!$C$5))*COS(RADIANS('Array Configuration'!$D$5))*COS(RADIANS(O7))))</f>
        <v>1.1426602458793422</v>
      </c>
      <c r="Q7" s="5">
        <f>IFERROR(DEGREES(ACOS((SIN(RADIANS(P7))*SIN(RADIANS('Array Configuration'!$D$5))-SIN(RADIANS('Solar Calendar'!$C$5)))/(COS(RADIANS('Solar Calendar'!P7))*COS(RADIANS('Array Configuration'!$D$5)))))*SIGN(O7), 0)</f>
        <v>-57.722020838692465</v>
      </c>
      <c r="R7" s="5">
        <f>ABS(Q7-'Array Configuration'!$D$4)</f>
        <v>57.722020838692465</v>
      </c>
      <c r="S7" s="5">
        <f>DEGREES(ACOS((COS(RADIANS(P7))*COS(RADIANS(R7))*SIN(RADIANS('Array Configuration'!$D$3)))+SIN(RADIANS(P7))*COS(RADIANS('Array Configuration'!$D$3))))</f>
        <v>78.131736603580137</v>
      </c>
      <c r="T7" s="5">
        <f>IF(AND(P7&gt;0,S7&lt;90),(1202*EXP(-0.141/SIN(RADIANS(P7))))*COS(RADIANS(S7)),0)</f>
        <v>0.21006632928431082</v>
      </c>
      <c r="V7" s="4">
        <v>0.32361111111111113</v>
      </c>
      <c r="W7" s="5">
        <f t="shared" si="1"/>
        <v>-70.25</v>
      </c>
      <c r="X7" s="5">
        <f>DEGREES(ASIN(SIN(RADIANS('Solar Calendar'!$B$6))*SIN(RADIANS('Array Configuration'!$D$5))+COS(RADIANS('Solar Calendar'!$B$6))*COS(RADIANS('Array Configuration'!$D$5))*COS(RADIANS(W7))))</f>
        <v>1.5054351639352115</v>
      </c>
      <c r="Y7" s="5">
        <f>IFERROR(DEGREES(ACOS((SIN(RADIANS(X7))*SIN(RADIANS('Array Configuration'!$D$5))-SIN(RADIANS('Solar Calendar'!$B$6)))/(COS(RADIANS('Solar Calendar'!X7))*COS(RADIANS('Array Configuration'!$D$5)))))*SIGN(W7), 0)</f>
        <v>-65.307652640682363</v>
      </c>
      <c r="Z7" s="5">
        <f>ABS(Y7-'Array Configuration'!$D$4)</f>
        <v>65.307652640682363</v>
      </c>
      <c r="AA7" s="5">
        <f>DEGREES(ACOS((COS(RADIANS(X7))*COS(RADIANS(Z7))*SIN(RADIANS('Array Configuration'!$D$3)))+SIN(RADIANS(X7))*COS(RADIANS('Array Configuration'!$D$3))))</f>
        <v>80.16245506229464</v>
      </c>
      <c r="AB7" s="5">
        <f>IF(AND(X7&gt;0,AA7&lt;90),(1187*EXP(-0.142/SIN(RADIANS(X7))))*COS(RADIANS(AA7)),0)</f>
        <v>0.9113809366598955</v>
      </c>
      <c r="AD7" s="4">
        <v>0.30694444444444441</v>
      </c>
      <c r="AE7" s="5">
        <f t="shared" si="2"/>
        <v>-76</v>
      </c>
      <c r="AF7" s="5">
        <f>DEGREES(ASIN(SIN(RADIANS('Solar Calendar'!$C$6))*SIN(RADIANS('Array Configuration'!$D$5))+COS(RADIANS('Solar Calendar'!$C$6))*COS(RADIANS('Array Configuration'!$D$5))*COS(RADIANS(AE7))))</f>
        <v>1.2529479900184899</v>
      </c>
      <c r="AG7" s="5">
        <f>IFERROR(DEGREES(ACOS((SIN(RADIANS(AF7))*SIN(RADIANS('Array Configuration'!$D$5))-SIN(RADIANS('Solar Calendar'!$C$6)))/(COS(RADIANS('Solar Calendar'!AF7))*COS(RADIANS('Array Configuration'!$D$5)))))*SIGN(AE7), 0)</f>
        <v>-72.427761123556181</v>
      </c>
      <c r="AH7" s="5">
        <f>ABS(AG7-'Array Configuration'!$D$4)</f>
        <v>72.427761123556181</v>
      </c>
      <c r="AI7" s="5">
        <f>DEGREES(ACOS((COS(RADIANS(AF7))*COS(RADIANS(AH7))*SIN(RADIANS('Array Configuration'!$D$3)))+SIN(RADIANS(AF7))*COS(RADIANS('Array Configuration'!$D$3))))</f>
        <v>82.750707881229957</v>
      </c>
      <c r="AJ7" s="5">
        <f>IF(AND(AF7&gt;0,AI7&lt;90),(1187*EXP(-0.142/SIN(RADIANS(AF7))))*COS(RADIANS(AI7)),0)</f>
        <v>0.2265448899331082</v>
      </c>
      <c r="AL7" s="4">
        <v>0.28819444444444448</v>
      </c>
      <c r="AM7" s="5">
        <f t="shared" si="3"/>
        <v>-82.25</v>
      </c>
      <c r="AN7" s="5">
        <f>DEGREES(ASIN(SIN(RADIANS('Solar Calendar'!$B$7))*SIN(RADIANS('Array Configuration'!$D$5))+COS(RADIANS('Solar Calendar'!$B$7))*COS(RADIANS('Array Configuration'!$D$5))*COS(RADIANS(AM7))))</f>
        <v>1.3539082963067901</v>
      </c>
      <c r="AO7" s="5">
        <f>IFERROR(DEGREES(ACOS((SIN(RADIANS(AN7))*SIN(RADIANS('Array Configuration'!$D$5))-SIN(RADIANS('Solar Calendar'!$B$7)))/(COS(RADIANS('Solar Calendar'!AN7))*COS(RADIANS('Array Configuration'!$D$5)))))*SIGN(AM7), 0)</f>
        <v>-80.773944336613098</v>
      </c>
      <c r="AP7" s="5">
        <f>ABS(AO7-'Array Configuration'!$D$4)</f>
        <v>80.773944336613098</v>
      </c>
      <c r="AQ7" s="5">
        <f>DEGREES(ACOS((COS(RADIANS(AN7))*COS(RADIANS(AP7))*SIN(RADIANS('Array Configuration'!$D$3)))+SIN(RADIANS(AN7))*COS(RADIANS('Array Configuration'!$D$3))))</f>
        <v>85.511169368822522</v>
      </c>
      <c r="AR7" s="5">
        <f>IF(AND(AN7&gt;0,AQ7&lt;90),(1164*EXP(-0.149/SIN(RADIANS(AN7))))*COS(RADIANS(AQ7)),0)</f>
        <v>0.16627222589681664</v>
      </c>
      <c r="AT7" s="4">
        <v>0.30972222222222223</v>
      </c>
      <c r="AU7" s="5">
        <f t="shared" si="4"/>
        <v>-88.5</v>
      </c>
      <c r="AV7" s="5">
        <f>DEGREES(ASIN(SIN(RADIANS('Solar Calendar'!$C$7))*SIN(RADIANS('Array Configuration'!$D$5))+COS(RADIANS('Solar Calendar'!$C$7))*COS(RADIANS('Array Configuration'!$D$5))*COS(RADIANS(AU7))))</f>
        <v>1.0113905689132785</v>
      </c>
      <c r="AW7" s="5">
        <f>IFERROR(DEGREES(ACOS((SIN(RADIANS(AV7))*SIN(RADIANS('Array Configuration'!$D$5))-SIN(RADIANS('Solar Calendar'!$C$7)))/(COS(RADIANS('Solar Calendar'!AV7))*COS(RADIANS('Array Configuration'!$D$5)))))*SIGN(AU7), 0)</f>
        <v>-88.892201918943854</v>
      </c>
      <c r="AX7" s="5">
        <f>ABS(AW7-'Array Configuration'!$D$4)</f>
        <v>88.892201918943854</v>
      </c>
      <c r="AY7" s="5">
        <f>DEGREES(ACOS((COS(RADIANS(AV7))*COS(RADIANS(AX7))*SIN(RADIANS('Array Configuration'!$D$3)))+SIN(RADIANS(AV7))*COS(RADIANS('Array Configuration'!$D$3))))</f>
        <v>88.664712454093333</v>
      </c>
      <c r="AZ7" s="5">
        <f>IF(AND(AV7&gt;0,AY7&lt;90),(1164*EXP(-0.149/SIN(RADIANS(AV7))))*COS(RADIANS(AY7)),0)</f>
        <v>5.8523277197374546E-3</v>
      </c>
      <c r="BB7" s="4">
        <v>0.28541666666666665</v>
      </c>
      <c r="BC7" s="5">
        <f t="shared" si="5"/>
        <v>-96</v>
      </c>
      <c r="BD7" s="5">
        <f>DEGREES(ASIN(SIN(RADIANS('Solar Calendar'!$B$8))*SIN(RADIANS('Array Configuration'!$D$5))+COS(RADIANS('Solar Calendar'!$B$8))*COS(RADIANS('Array Configuration'!$D$5))*COS(RADIANS(BC7))))</f>
        <v>1.0739226049414223</v>
      </c>
      <c r="BE7" s="5">
        <f>IFERROR(DEGREES(ACOS((SIN(RADIANS(BD7))*SIN(RADIANS('Array Configuration'!$D$5))-SIN(RADIANS('Solar Calendar'!$B$8)))/(COS(RADIANS('Solar Calendar'!BD7))*COS(RADIANS('Array Configuration'!$D$5)))))*SIGN(BC7), 0)</f>
        <v>-99.071494582861007</v>
      </c>
      <c r="BF7" s="5">
        <f>ABS(BE7-'Array Configuration'!$D$4)</f>
        <v>99.071494582861007</v>
      </c>
      <c r="BG7" s="5">
        <f>DEGREES(ACOS((COS(RADIANS(BD7))*COS(RADIANS(BF7))*SIN(RADIANS('Array Configuration'!$D$3)))+SIN(RADIANS(BD7))*COS(RADIANS('Array Configuration'!$D$3))))</f>
        <v>92.157747862273183</v>
      </c>
      <c r="BH7" s="5">
        <f>IF(AND(BD7&gt;0,BG7&lt;90),(1130*EXP(-0.164/SIN(RADIANS(BD7))))*COS(RADIANS(BG7)),0)</f>
        <v>0</v>
      </c>
      <c r="BJ7" s="4">
        <v>0.26666666666666666</v>
      </c>
      <c r="BK7" s="5">
        <f t="shared" ref="BK7:BK37" si="23">(HOUR(BJ7)-HOUR(BJ$4))*15+(MINUTE(BJ7)-MINUTE(BJ$4))/4</f>
        <v>-101.75</v>
      </c>
      <c r="BL7" s="5">
        <f>DEGREES(ASIN(SIN(RADIANS('Solar Calendar'!$C$8))*SIN(RADIANS('Array Configuration'!$D$5))+COS(RADIANS('Solar Calendar'!$C$8))*COS(RADIANS('Array Configuration'!$D$5))*COS(RADIANS(BK7))))</f>
        <v>0.80076857549753255</v>
      </c>
      <c r="BM7" s="5">
        <f>IFERROR(DEGREES(ACOS((SIN(RADIANS(BL7))*SIN(RADIANS('Array Configuration'!$D$5))-SIN(RADIANS('Solar Calendar'!$C$8)))/(COS(RADIANS('Solar Calendar'!BL7))*COS(RADIANS('Array Configuration'!$D$5)))))*SIGN(BK7), 0)</f>
        <v>-106.43478469446733</v>
      </c>
      <c r="BN7" s="5">
        <f>ABS(BM7-'Array Configuration'!$D$4)</f>
        <v>106.43478469446733</v>
      </c>
      <c r="BO7" s="5">
        <f>DEGREES(ACOS((COS(RADIANS(BL7))*COS(RADIANS(BN7))*SIN(RADIANS('Array Configuration'!$D$3)))+SIN(RADIANS(BL7))*COS(RADIANS('Array Configuration'!$D$3))))</f>
        <v>94.932483473469773</v>
      </c>
      <c r="BP7" s="5">
        <f>IF(AND(BL7&gt;0,BO7&lt;90),(1130*EXP(-0.164/SIN(RADIANS(BL7))))*COS(RADIANS(BO7)),0)</f>
        <v>0</v>
      </c>
      <c r="BR7" s="4">
        <v>0.24791666666666667</v>
      </c>
      <c r="BS7" s="5">
        <f t="shared" si="6"/>
        <v>-108</v>
      </c>
      <c r="BT7" s="5">
        <f>DEGREES(ASIN(SIN(RADIANS('Solar Calendar'!$B$9))*SIN(RADIANS('Array Configuration'!$D$5))+COS(RADIANS('Solar Calendar'!$B$9))*COS(RADIANS('Array Configuration'!$D$5))*COS(RADIANS(BS7))))</f>
        <v>0.87657267610225953</v>
      </c>
      <c r="BU7" s="5">
        <f>IFERROR(DEGREES(ACOS((SIN(RADIANS(BT7))*SIN(RADIANS('Array Configuration'!$D$5))-SIN(RADIANS('Solar Calendar'!$B$9)))/(COS(RADIANS('Solar Calendar'!BT7))*COS(RADIANS('Array Configuration'!$D$5)))))*SIGN(BS7), 0)</f>
        <v>-114.48216661246606</v>
      </c>
      <c r="BV7" s="5">
        <f>ABS(BU7-'Array Configuration'!$D$4)</f>
        <v>114.48216661246606</v>
      </c>
      <c r="BW7" s="5">
        <f>DEGREES(ACOS((COS(RADIANS(BT7))*COS(RADIANS(BV7))*SIN(RADIANS('Array Configuration'!$D$3)))+SIN(RADIANS(BT7))*COS(RADIANS('Array Configuration'!$D$3))))</f>
        <v>97.514829202551738</v>
      </c>
      <c r="BX7" s="5">
        <f>IF(AND(BT7&gt;0,BW7&lt;90),(1106*EXP(-0.177/SIN(RADIANS(BT7))))*COS(RADIANS(BW7)),0)</f>
        <v>0</v>
      </c>
      <c r="BZ7" s="4">
        <v>0.23541666666666669</v>
      </c>
      <c r="CA7" s="5">
        <f t="shared" si="7"/>
        <v>-112.75</v>
      </c>
      <c r="CB7" s="5">
        <f>DEGREES(ASIN(SIN(RADIANS('Solar Calendar'!$C$9))*SIN(RADIANS('Array Configuration'!$D$5))+COS(RADIANS('Solar Calendar'!$C$9))*COS(RADIANS('Array Configuration'!$D$5))*COS(RADIANS(CA7))))</f>
        <v>0.43156943863895297</v>
      </c>
      <c r="CC7" s="5">
        <f>IFERROR(DEGREES(ACOS((SIN(RADIANS(CB7))*SIN(RADIANS('Array Configuration'!$D$5))-SIN(RADIANS('Solar Calendar'!$C$9)))/(COS(RADIANS('Solar Calendar'!CB7))*COS(RADIANS('Array Configuration'!$D$5)))))*SIGN(CA7), 0)</f>
        <v>-119.93293858594342</v>
      </c>
      <c r="CD7" s="5">
        <f>ABS(CC7-'Array Configuration'!$D$4)</f>
        <v>119.93293858594342</v>
      </c>
      <c r="CE7" s="5">
        <f>DEGREES(ACOS((COS(RADIANS(CB7))*COS(RADIANS(CD7))*SIN(RADIANS('Array Configuration'!$D$3)))+SIN(RADIANS(CB7))*COS(RADIANS('Array Configuration'!$D$3))))</f>
        <v>99.653444591052818</v>
      </c>
      <c r="CF7" s="5">
        <f>IF(AND(CB7&gt;0,CE7&lt;90),(1106*EXP(-0.177/SIN(RADIANS(CB7))))*COS(RADIANS(CE7)),0)</f>
        <v>0</v>
      </c>
      <c r="CH7" s="4">
        <v>0.22708333333333333</v>
      </c>
      <c r="CI7" s="5">
        <f t="shared" si="8"/>
        <v>-116.25</v>
      </c>
      <c r="CJ7" s="5">
        <f>DEGREES(ASIN(SIN(RADIANS('Solar Calendar'!$B$10))*SIN(RADIANS('Array Configuration'!$D$5))+COS(RADIANS('Solar Calendar'!$B$10))*COS(RADIANS('Array Configuration'!$D$5))*COS(RADIANS(CI7))))</f>
        <v>0.64343829234457361</v>
      </c>
      <c r="CK7" s="5">
        <f>IFERROR(DEGREES(ACOS((SIN(RADIANS(CJ7))*SIN(RADIANS('Array Configuration'!$D$5))-SIN(RADIANS('Solar Calendar'!$B$10)))/(COS(RADIANS('Solar Calendar'!CJ7))*COS(RADIANS('Array Configuration'!$D$5)))))*SIGN(CI7), 0)</f>
        <v>-124.22389672113515</v>
      </c>
      <c r="CL7" s="5">
        <f>ABS(CK7-'Array Configuration'!$D$4)</f>
        <v>124.22389672113515</v>
      </c>
      <c r="CM7" s="5">
        <f>DEGREES(ACOS((COS(RADIANS(CJ7))*COS(RADIANS(CL7))*SIN(RADIANS('Array Configuration'!$D$3)))+SIN(RADIANS(CJ7))*COS(RADIANS('Array Configuration'!$D$3))))</f>
        <v>100.7448308402498</v>
      </c>
      <c r="CN7" s="5">
        <f t="shared" si="9"/>
        <v>0</v>
      </c>
      <c r="CP7" s="4">
        <v>0.22708333333333333</v>
      </c>
      <c r="CQ7" s="5">
        <f t="shared" si="10"/>
        <v>-117</v>
      </c>
      <c r="CR7" s="5">
        <f>DEGREES(ASIN(SIN(RADIANS('Solar Calendar'!$C$10))*SIN(RADIANS('Array Configuration'!$D$5))+COS(RADIANS('Solar Calendar'!$C$10))*COS(RADIANS('Array Configuration'!$D$5))*COS(RADIANS(CQ7))))</f>
        <v>0.78621685275455955</v>
      </c>
      <c r="CS7" s="5">
        <f>IFERROR(DEGREES(ACOS((SIN(RADIANS(CR7))*SIN(RADIANS('Array Configuration'!$D$5))-SIN(RADIANS('Solar Calendar'!$C$10)))/(COS(RADIANS('Solar Calendar'!CR7))*COS(RADIANS('Array Configuration'!$D$5)))))*SIGN(CQ7), 0)</f>
        <v>-125.19616848230973</v>
      </c>
      <c r="CT7" s="5">
        <f>ABS(CS7-'Array Configuration'!$D$4)</f>
        <v>125.19616848230973</v>
      </c>
      <c r="CU7" s="5">
        <f>DEGREES(ACOS((COS(RADIANS(CR7))*COS(RADIANS(CT7))*SIN(RADIANS('Array Configuration'!$D$3)))+SIN(RADIANS(CR7))*COS(RADIANS('Array Configuration'!$D$3))))</f>
        <v>100.89326593081744</v>
      </c>
      <c r="CV7" s="5">
        <f>IF(AND(CR7&gt;0,CU7&lt;90),(1092*EXP(-0.185/SIN(RADIANS(CR7))))*COS(RADIANS(CU7)),0)</f>
        <v>0</v>
      </c>
      <c r="CX7" s="4">
        <v>0.23333333333333331</v>
      </c>
      <c r="CY7" s="5">
        <f t="shared" si="11"/>
        <v>-115.5</v>
      </c>
      <c r="CZ7" s="5">
        <f>DEGREES(ASIN(SIN(RADIANS('Solar Calendar'!$B$11))*SIN(RADIANS('Array Configuration'!$D$5))+COS(RADIANS('Solar Calendar'!$B$11))*COS(RADIANS('Array Configuration'!$D$5))*COS(RADIANS(CY7))))</f>
        <v>0.90427591671613061</v>
      </c>
      <c r="DA7" s="5">
        <f>IFERROR(DEGREES(ACOS((SIN(RADIANS(CZ7))*SIN(RADIANS('Array Configuration'!$D$5))-SIN(RADIANS('Solar Calendar'!$B$11)))/(COS(RADIANS('Solar Calendar'!CZ7))*COS(RADIANS('Array Configuration'!$D$5)))))*SIGN(CY7), 0)</f>
        <v>-123.55249853338009</v>
      </c>
      <c r="DB7" s="5">
        <f>ABS(DA7-'Array Configuration'!$D$4)</f>
        <v>123.55249853338009</v>
      </c>
      <c r="DC7" s="5">
        <f>DEGREES(ACOS((COS(RADIANS(CZ7))*COS(RADIANS(DB7))*SIN(RADIANS('Array Configuration'!$D$3)))+SIN(RADIANS(CZ7))*COS(RADIANS('Array Configuration'!$D$3))))</f>
        <v>100.29715141890225</v>
      </c>
      <c r="DD7" s="5">
        <f>IF(AND(CZ7&gt;0,DC7&lt;90),(1093*EXP(-0.186/SIN(RADIANS(CZ7))))*COS(RADIANS(DC7)),0)</f>
        <v>0</v>
      </c>
      <c r="DF7" s="4">
        <v>0.24374999999999999</v>
      </c>
      <c r="DG7" s="5">
        <f t="shared" si="12"/>
        <v>-112</v>
      </c>
      <c r="DH7" s="5">
        <f>DEGREES(ASIN(SIN(RADIANS('Solar Calendar'!$C$11))*SIN(RADIANS('Array Configuration'!$D$5))+COS(RADIANS('Solar Calendar'!$C$11))*COS(RADIANS('Array Configuration'!$D$5))*COS(RADIANS(DG7))))</f>
        <v>1.3392655575641181</v>
      </c>
      <c r="DI7" s="5">
        <f>IFERROR(DEGREES(ACOS((SIN(RADIANS(DH7))*SIN(RADIANS('Array Configuration'!$D$5))-SIN(RADIANS('Solar Calendar'!$C$11)))/(COS(RADIANS('Solar Calendar'!DH7))*COS(RADIANS('Array Configuration'!$D$5)))))*SIGN(DG7), 0)</f>
        <v>-119.75720127203526</v>
      </c>
      <c r="DJ7" s="5">
        <f>ABS(DI7-'Array Configuration'!$D$4)</f>
        <v>119.75720127203526</v>
      </c>
      <c r="DK7" s="5">
        <f>DEGREES(ACOS((COS(RADIANS(DH7))*COS(RADIANS(DJ7))*SIN(RADIANS('Array Configuration'!$D$3)))+SIN(RADIANS(DH7))*COS(RADIANS('Array Configuration'!$D$3))))</f>
        <v>98.735721528085605</v>
      </c>
      <c r="DL7" s="5">
        <f>IF(AND(DH7&gt;0,DK7&lt;90),(1093*EXP(-0.186/SIN(RADIANS(DH7))))*COS(RADIANS(DK7)),0)</f>
        <v>0</v>
      </c>
      <c r="DN7" s="4">
        <v>0.2590277777777778</v>
      </c>
      <c r="DO7" s="5">
        <f t="shared" si="13"/>
        <v>-106.5</v>
      </c>
      <c r="DP7" s="5">
        <f>DEGREES(ASIN(SIN(RADIANS('Solar Calendar'!$B$12))*SIN(RADIANS('Array Configuration'!$D$5))+COS(RADIANS('Solar Calendar'!$B$12))*COS(RADIANS('Array Configuration'!$D$5))*COS(RADIANS(DO7))))</f>
        <v>1.4197171354299116</v>
      </c>
      <c r="DQ7" s="5">
        <f>IFERROR(DEGREES(ACOS((SIN(RADIANS(DP7))*SIN(RADIANS('Array Configuration'!$D$5))-SIN(RADIANS('Solar Calendar'!$B$12)))/(COS(RADIANS('Solar Calendar'!DP7))*COS(RADIANS('Array Configuration'!$D$5)))))*SIGN(DO7), 0)</f>
        <v>-113.06052047872333</v>
      </c>
      <c r="DR7" s="5">
        <f>ABS(DQ7-'Array Configuration'!$D$4)</f>
        <v>113.06052047872333</v>
      </c>
      <c r="DS7" s="5">
        <f>DEGREES(ACOS((COS(RADIANS(DP7))*COS(RADIANS(DR7))*SIN(RADIANS('Array Configuration'!$D$3)))+SIN(RADIANS(DP7))*COS(RADIANS('Array Configuration'!$D$3))))</f>
        <v>96.541801599691141</v>
      </c>
      <c r="DT7" s="5">
        <f>IF(AND(DP7&gt;0,DS7&lt;90),(1107*EXP(-0.182/SIN(RADIANS(DP7))))*COS(RADIANS(DS7)),0)</f>
        <v>0</v>
      </c>
      <c r="DV7" s="4">
        <v>0.2722222222222222</v>
      </c>
      <c r="DW7" s="5">
        <f t="shared" si="14"/>
        <v>-101</v>
      </c>
      <c r="DX7" s="5">
        <f>DEGREES(ASIN(SIN(RADIANS('Solar Calendar'!$C$12))*SIN(RADIANS('Array Configuration'!$D$5))+COS(RADIANS('Solar Calendar'!$C$12))*COS(RADIANS('Array Configuration'!$D$5))*COS(RADIANS(DW7))))</f>
        <v>1.811068771415753</v>
      </c>
      <c r="DY7" s="5">
        <f>IFERROR(DEGREES(ACOS((SIN(RADIANS(DX7))*SIN(RADIANS('Array Configuration'!$D$5))-SIN(RADIANS('Solar Calendar'!$C$12)))/(COS(RADIANS('Solar Calendar'!DX7))*COS(RADIANS('Array Configuration'!$D$5)))))*SIGN(DW7), 0)</f>
        <v>-106.34718505053908</v>
      </c>
      <c r="DZ7" s="5">
        <f>ABS(DY7-'Array Configuration'!$D$4)</f>
        <v>106.34718505053908</v>
      </c>
      <c r="EA7" s="5">
        <f>DEGREES(ACOS((COS(RADIANS(DX7))*COS(RADIANS(DZ7))*SIN(RADIANS('Array Configuration'!$D$3)))+SIN(RADIANS(DX7))*COS(RADIANS('Array Configuration'!$D$3))))</f>
        <v>93.951765593210382</v>
      </c>
      <c r="EB7" s="5">
        <f>IF(AND(DX7&gt;0,EA7&lt;90),(1107*EXP(-0.182/SIN(RADIANS(DX7))))*COS(RADIANS(EA7)),0)</f>
        <v>0</v>
      </c>
      <c r="ED7" s="4">
        <v>0.28888888888888892</v>
      </c>
      <c r="EE7" s="5">
        <f t="shared" si="15"/>
        <v>-93.5</v>
      </c>
      <c r="EF7" s="5">
        <f>DEGREES(ASIN(SIN(RADIANS('Solar Calendar'!$B$13))*SIN(RADIANS('Array Configuration'!$D$5))+COS(RADIANS('Solar Calendar'!$B$13))*COS(RADIANS('Array Configuration'!$D$5))*COS(RADIANS(EE7))))</f>
        <v>2.0774233206820831</v>
      </c>
      <c r="EG7" s="5">
        <f>IFERROR(DEGREES(ACOS((SIN(RADIANS(EF7))*SIN(RADIANS('Array Configuration'!$D$5))-SIN(RADIANS('Solar Calendar'!$B$13)))/(COS(RADIANS('Solar Calendar'!EF7))*COS(RADIANS('Array Configuration'!$D$5)))))*SIGN(EE7), 0)</f>
        <v>-96.626367772959597</v>
      </c>
      <c r="EH7" s="5">
        <f>ABS(EG7-'Array Configuration'!$D$4)</f>
        <v>96.626367772959597</v>
      </c>
      <c r="EI7" s="5">
        <f>DEGREES(ACOS((COS(RADIANS(EF7))*COS(RADIANS(EH7))*SIN(RADIANS('Array Configuration'!$D$3)))+SIN(RADIANS(EF7))*COS(RADIANS('Array Configuration'!$D$3))))</f>
        <v>90.368475615350349</v>
      </c>
      <c r="EJ7" s="5">
        <f>IF(AND(EF7&gt;0,EI7&lt;90),(1136*EXP(-0.165/SIN(RADIANS(EF7))))*COS(RADIANS(EI7)),0)</f>
        <v>0</v>
      </c>
      <c r="EL7" s="4">
        <v>0.30208333333333331</v>
      </c>
      <c r="EM7" s="5">
        <f t="shared" si="16"/>
        <v>-87.5</v>
      </c>
      <c r="EN7" s="5">
        <f>DEGREES(ASIN(SIN(RADIANS('Solar Calendar'!$C$13))*SIN(RADIANS('Array Configuration'!$D$5))+COS(RADIANS('Solar Calendar'!$C$13))*COS(RADIANS('Array Configuration'!$D$5))*COS(RADIANS(EM7))))</f>
        <v>1.6854641896389626</v>
      </c>
      <c r="EO7" s="5">
        <f>IFERROR(DEGREES(ACOS((SIN(RADIANS(EN7))*SIN(RADIANS('Array Configuration'!$D$5))-SIN(RADIANS('Solar Calendar'!$C$13)))/(COS(RADIANS('Solar Calendar'!EN7))*COS(RADIANS('Array Configuration'!$D$5)))))*SIGN(EM7), 0)</f>
        <v>-88.15332886918803</v>
      </c>
      <c r="EP7" s="5">
        <f>ABS(EO7-'Array Configuration'!$D$4)</f>
        <v>88.15332886918803</v>
      </c>
      <c r="EQ7" s="5">
        <f>DEGREES(ACOS((COS(RADIANS(EN7))*COS(RADIANS(EP7))*SIN(RADIANS('Array Configuration'!$D$3)))+SIN(RADIANS(EN7))*COS(RADIANS('Array Configuration'!$D$3))))</f>
        <v>87.774614622011981</v>
      </c>
      <c r="ER7" s="5">
        <f>IF(AND(EN7&gt;0,EQ7&lt;90),(1136*EXP(-0.165/SIN(RADIANS(EN7))))*COS(RADIANS(EQ7)),0)</f>
        <v>0.16152271392715217</v>
      </c>
      <c r="ET7" s="4">
        <v>0.31805555555555554</v>
      </c>
      <c r="EU7" s="5">
        <f t="shared" si="17"/>
        <v>-80.5</v>
      </c>
      <c r="EV7" s="5">
        <f>DEGREES(ASIN(SIN(RADIANS('Solar Calendar'!$B$14))*SIN(RADIANS('Array Configuration'!$D$5))+COS(RADIANS('Solar Calendar'!$B$14))*COS(RADIANS('Array Configuration'!$D$5))*COS(RADIANS(EU7))))</f>
        <v>2.2179136563676392</v>
      </c>
      <c r="EW7" s="5">
        <f>IFERROR(DEGREES(ACOS((SIN(RADIANS(EV7))*SIN(RADIANS('Array Configuration'!$D$5))-SIN(RADIANS('Solar Calendar'!$B$14)))/(COS(RADIANS('Solar Calendar'!EV7))*COS(RADIANS('Array Configuration'!$D$5)))))*SIGN(EU7), 0)</f>
        <v>-79.208286373682512</v>
      </c>
      <c r="EX7" s="5">
        <f>ABS(EW7-'Array Configuration'!$D$4)</f>
        <v>79.208286373682512</v>
      </c>
      <c r="EY7" s="5">
        <f>DEGREES(ACOS((COS(RADIANS(EV7))*COS(RADIANS(EX7))*SIN(RADIANS('Array Configuration'!$D$3)))+SIN(RADIANS(EV7))*COS(RADIANS('Array Configuration'!$D$3))))</f>
        <v>84.158730457193002</v>
      </c>
      <c r="EZ7" s="5">
        <f t="shared" ref="EZ7:EZ51" si="24">IF(AND(EV7&gt;0,EY7&lt;90),(1166*EXP(-0.152/SIN(RADIANS(EV7))))*COS(RADIANS(EY7)),0)</f>
        <v>2.3366010920828266</v>
      </c>
      <c r="FB7" s="4">
        <v>0.33263888888888887</v>
      </c>
      <c r="FC7" s="5">
        <f t="shared" si="18"/>
        <v>-74.5</v>
      </c>
      <c r="FD7" s="5">
        <f>DEGREES(ASIN(SIN(RADIANS('Solar Calendar'!$C$14))*SIN(RADIANS('Array Configuration'!$D$5))+COS(RADIANS('Solar Calendar'!$C$14))*COS(RADIANS('Array Configuration'!$D$5))*COS(RADIANS(FC7))))</f>
        <v>2.4420678669553739</v>
      </c>
      <c r="FE7" s="5">
        <f>IFERROR(DEGREES(ACOS((SIN(RADIANS(FD7))*SIN(RADIANS('Array Configuration'!$D$5))-SIN(RADIANS('Solar Calendar'!$C$14)))/(COS(RADIANS('Solar Calendar'!FD7))*COS(RADIANS('Array Configuration'!$D$5)))))*SIGN(FC7), 0)</f>
        <v>-71.505779050051842</v>
      </c>
      <c r="FF7" s="5">
        <f>ABS(FE7-'Array Configuration'!$D$4)</f>
        <v>71.505779050051842</v>
      </c>
      <c r="FG7" s="5">
        <f>DEGREES(ACOS((COS(RADIANS(FD7))*COS(RADIANS(FF7))*SIN(RADIANS('Array Configuration'!$D$3)))+SIN(RADIANS(FD7))*COS(RADIANS('Array Configuration'!$D$3))))</f>
        <v>81.320976271495084</v>
      </c>
      <c r="FH7" s="5">
        <f>IF(AND(FD7&gt;0,FG7&lt;90),(1166*EXP(-0.152/SIN(RADIANS(FD7))))*COS(RADIANS(FG7)),0)</f>
        <v>4.9673491897062352</v>
      </c>
      <c r="FJ7" s="4">
        <v>0.30902777777777779</v>
      </c>
      <c r="FK7" s="5">
        <f t="shared" si="19"/>
        <v>-68</v>
      </c>
      <c r="FL7" s="5">
        <f>DEGREES(ASIN(SIN(RADIANS('Solar Calendar'!$B$15))*SIN(RADIANS('Array Configuration'!$D$5))+COS(RADIANS('Solar Calendar'!$B$15))*COS(RADIANS('Array Configuration'!$D$5))*COS(RADIANS(FK7))))</f>
        <v>1.9383622346625211</v>
      </c>
      <c r="FM7" s="5">
        <f>IFERROR(DEGREES(ACOS((SIN(RADIANS(FL7))*SIN(RADIANS('Array Configuration'!$D$5))-SIN(RADIANS('Solar Calendar'!$B$15)))/(COS(RADIANS('Solar Calendar'!FL7))*COS(RADIANS('Array Configuration'!$D$5)))))*SIGN(FK7), 0)</f>
        <v>-62.869436576527818</v>
      </c>
      <c r="FN7" s="5">
        <f>ABS(FM7-'Array Configuration'!$D$4)</f>
        <v>62.869436576527818</v>
      </c>
      <c r="FO7" s="5">
        <f>DEGREES(ACOS((COS(RADIANS(FL7))*COS(RADIANS(FN7))*SIN(RADIANS('Array Configuration'!$D$3)))+SIN(RADIANS(FL7))*COS(RADIANS('Array Configuration'!$D$3))))</f>
        <v>78.971782362794443</v>
      </c>
      <c r="FP7" s="5">
        <f>IF(AND(FL7&gt;0,FO7&lt;90),(1190*EXP(-0.142/SIN(RADIANS(FL7))))*COS(RADIANS(FO7)),0)</f>
        <v>3.4198528521331051</v>
      </c>
      <c r="FR7" s="4">
        <v>0.32430555555555557</v>
      </c>
      <c r="FS7" s="5">
        <f t="shared" si="20"/>
        <v>-63</v>
      </c>
      <c r="FT7" s="5">
        <f>DEGREES(ASIN(SIN(RADIANS('Solar Calendar'!$C$15))*SIN(RADIANS('Array Configuration'!$D$5))+COS(RADIANS('Solar Calendar'!$C$15))*COS(RADIANS('Array Configuration'!$D$5))*COS(RADIANS(FS7))))</f>
        <v>2.1712313105092425</v>
      </c>
      <c r="FU7" s="5">
        <f>IFERROR(DEGREES(ACOS((SIN(RADIANS(FT7))*SIN(RADIANS('Array Configuration'!$D$5))-SIN(RADIANS('Solar Calendar'!$C$15)))/(COS(RADIANS('Solar Calendar'!FT7))*COS(RADIANS('Array Configuration'!$D$5)))))*SIGN(FS7), 0)</f>
        <v>-57.027639343850467</v>
      </c>
      <c r="FV7" s="5">
        <f>ABS(FU7-'Array Configuration'!$D$4)</f>
        <v>57.027639343850467</v>
      </c>
      <c r="FW7" s="5">
        <f>DEGREES(ACOS((COS(RADIANS(FT7))*COS(RADIANS(FV7))*SIN(RADIANS('Array Configuration'!$D$3)))+SIN(RADIANS(FT7))*COS(RADIANS('Array Configuration'!$D$3))))</f>
        <v>76.941552496528232</v>
      </c>
      <c r="FX7" s="5">
        <f>IF(AND(FT7&gt;0,FW7&lt;90),(1190*EXP(-0.142/SIN(RADIANS(FT7))))*COS(RADIANS(FW7)),0)</f>
        <v>6.3354738410270102</v>
      </c>
      <c r="FZ7" s="4">
        <v>0.33819444444444446</v>
      </c>
      <c r="GA7" s="5">
        <f t="shared" si="21"/>
        <v>-59.5</v>
      </c>
      <c r="GB7" s="5">
        <f>DEGREES(ASIN(SIN(RADIANS('Solar Calendar'!$B$16))*SIN(RADIANS('Array Configuration'!$D$5))+COS(RADIANS('Solar Calendar'!$B$16))*COS(RADIANS('Array Configuration'!$D$5))*COS(RADIANS(GA7))))</f>
        <v>1.8434829799695549</v>
      </c>
      <c r="GC7" s="5">
        <f>IFERROR(DEGREES(ACOS((SIN(RADIANS(GB7))*SIN(RADIANS('Array Configuration'!$D$5))-SIN(RADIANS('Solar Calendar'!$B$16)))/(COS(RADIANS('Solar Calendar'!GB7))*COS(RADIANS('Array Configuration'!$D$5)))))*SIGN(GA7), 0)</f>
        <v>-52.738146702417794</v>
      </c>
      <c r="GD7" s="5">
        <f>ABS(GC7-'Array Configuration'!$D$4)</f>
        <v>52.738146702417794</v>
      </c>
      <c r="GE7" s="5">
        <f>DEGREES(ACOS((COS(RADIANS(GB7))*COS(RADIANS(GD7))*SIN(RADIANS('Array Configuration'!$D$3)))+SIN(RADIANS(GB7))*COS(RADIANS('Array Configuration'!$D$3))))</f>
        <v>75.991937432898496</v>
      </c>
      <c r="GF7" s="5">
        <f>IF(AND(GB7&gt;0,GE7&lt;90),(1204*EXP(-0.141/SIN(RADIANS(GB7))))*COS(RADIANS(GE7)),0)</f>
        <v>3.6392119879257434</v>
      </c>
      <c r="GH7" s="4">
        <v>0.34513888888888888</v>
      </c>
      <c r="GI7" s="5">
        <f t="shared" si="22"/>
        <v>-58.75</v>
      </c>
      <c r="GJ7" s="5">
        <f>DEGREES(ASIN(SIN(RADIANS('Solar Calendar'!$C$16))*SIN(RADIANS('Array Configuration'!$D$5))+COS(RADIANS('Solar Calendar'!$C$16))*COS(RADIANS('Array Configuration'!$D$5))*COS(RADIANS(GI7))))</f>
        <v>1.5092564326347631</v>
      </c>
      <c r="GK7" s="5">
        <f>IFERROR(DEGREES(ACOS((SIN(RADIANS(GJ7))*SIN(RADIANS('Array Configuration'!$D$5))-SIN(RADIANS('Solar Calendar'!$C$16)))/(COS(RADIANS('Solar Calendar'!GJ7))*COS(RADIANS('Array Configuration'!$D$5)))))*SIGN(GI7), 0)</f>
        <v>-51.653916501106593</v>
      </c>
      <c r="GL7" s="5">
        <f>ABS(GK7-'Array Configuration'!$D$4)</f>
        <v>51.653916501106593</v>
      </c>
      <c r="GM7" s="5">
        <f>DEGREES(ACOS((COS(RADIANS(GJ7))*COS(RADIANS(GL7))*SIN(RADIANS('Array Configuration'!$D$3)))+SIN(RADIANS(GJ7))*COS(RADIANS('Array Configuration'!$D$3))))</f>
        <v>76.00322446316838</v>
      </c>
      <c r="GN7" s="5">
        <f>IF(AND(GJ7&gt;0,GM7&lt;90),(1204*EXP(-0.141/SIN(RADIANS(GJ7))))*COS(RADIANS(GM7)),0)</f>
        <v>1.3780202878623475</v>
      </c>
    </row>
    <row r="8" spans="1:196" x14ac:dyDescent="0.25">
      <c r="A8" t="s">
        <v>3</v>
      </c>
      <c r="B8">
        <v>6.9</v>
      </c>
      <c r="C8">
        <v>11.6</v>
      </c>
      <c r="F8" s="4">
        <v>0.35625000000000001</v>
      </c>
      <c r="G8" s="5">
        <f>(HOUR(F8)-HOUR(F$4))*15+(MINUTE(F8)-MINUTE(F$4))/4</f>
        <v>-56.75</v>
      </c>
      <c r="H8" s="5">
        <f>DEGREES(ASIN(SIN(RADIANS('Solar Calendar'!$B$5))*SIN(RADIANS('Array Configuration'!$D$5))+COS(RADIANS('Solar Calendar'!$B$5))*COS(RADIANS('Array Configuration'!$D$5))*COS(RADIANS(G8))))</f>
        <v>3.5461728523055571</v>
      </c>
      <c r="I8" s="5">
        <f>IFERROR(DEGREES(ACOS((SIN(RADIANS(H8))*SIN(RADIANS('Array Configuration'!$D$5))-SIN(RADIANS('Solar Calendar'!$B$5)))/(COS(RADIANS('Solar Calendar'!H8))*COS(RADIANS('Array Configuration'!$D$5)))))*SIGN(G8), 0)</f>
        <v>-50.825383567412864</v>
      </c>
      <c r="J8" s="5">
        <f>ABS(I8-'Array Configuration'!$D$4)</f>
        <v>50.825383567412864</v>
      </c>
      <c r="K8" s="5">
        <f>DEGREES(ACOS((COS(RADIANS(H8))*COS(RADIANS(J8))*SIN(RADIANS('Array Configuration'!$D$3)))+SIN(RADIANS(H8))*COS(RADIANS('Array Configuration'!$D$3))))</f>
        <v>73.815377085156626</v>
      </c>
      <c r="L8" s="5">
        <f t="shared" ref="L8:L41" si="25">IF(AND(H8&gt;0,K8&lt;90),(1202*EXP(-0.141/SIN(RADIANS(H8))))*COS(RADIANS(K8)),0)</f>
        <v>34.28266579406548</v>
      </c>
      <c r="N8" s="4">
        <v>0.34930555555555598</v>
      </c>
      <c r="O8" s="5">
        <f t="shared" si="0"/>
        <v>-60.5</v>
      </c>
      <c r="P8" s="5">
        <f>DEGREES(ASIN(SIN(RADIANS('Solar Calendar'!$C$5))*SIN(RADIANS('Array Configuration'!$D$5))+COS(RADIANS('Solar Calendar'!$C$5))*COS(RADIANS('Array Configuration'!$D$5))*COS(RADIANS(O8))))</f>
        <v>3.246520699259138</v>
      </c>
      <c r="Q8" s="5">
        <f>IFERROR(DEGREES(ACOS((SIN(RADIANS(P8))*SIN(RADIANS('Array Configuration'!$D$5))-SIN(RADIANS('Solar Calendar'!$C$5)))/(COS(RADIANS('Solar Calendar'!P8))*COS(RADIANS('Array Configuration'!$D$5)))))*SIGN(O8), 0)</f>
        <v>-54.898609721756657</v>
      </c>
      <c r="R8" s="5">
        <f>ABS(Q8-'Array Configuration'!$D$4)</f>
        <v>54.898609721756657</v>
      </c>
      <c r="S8" s="5">
        <f>DEGREES(ACOS((COS(RADIANS(P8))*COS(RADIANS(R8))*SIN(RADIANS('Array Configuration'!$D$3)))+SIN(RADIANS(P8))*COS(RADIANS('Array Configuration'!$D$3))))</f>
        <v>75.279701044442092</v>
      </c>
      <c r="T8" s="5">
        <f t="shared" ref="T8:T43" si="26">IF(AND(P8&gt;0,S8&lt;90),(1202*EXP(-0.141/SIN(RADIANS(P8))))*COS(RADIANS(S8)),0)</f>
        <v>25.329399022836146</v>
      </c>
      <c r="V8" s="4">
        <v>0.33402777777777798</v>
      </c>
      <c r="W8" s="5">
        <f t="shared" si="1"/>
        <v>-66.5</v>
      </c>
      <c r="X8" s="5">
        <f>DEGREES(ASIN(SIN(RADIANS('Solar Calendar'!$B$6))*SIN(RADIANS('Array Configuration'!$D$5))+COS(RADIANS('Solar Calendar'!$B$6))*COS(RADIANS('Array Configuration'!$D$5))*COS(RADIANS(W8))))</f>
        <v>3.7760136530798514</v>
      </c>
      <c r="Y8" s="5">
        <f>IFERROR(DEGREES(ACOS((SIN(RADIANS(X8))*SIN(RADIANS('Array Configuration'!$D$5))-SIN(RADIANS('Solar Calendar'!$B$6)))/(COS(RADIANS('Solar Calendar'!X8))*COS(RADIANS('Array Configuration'!$D$5)))))*SIGN(W8), 0)</f>
        <v>-62.486678901248872</v>
      </c>
      <c r="Z8" s="5">
        <f>ABS(Y8-'Array Configuration'!$D$4)</f>
        <v>62.486678901248872</v>
      </c>
      <c r="AA8" s="5">
        <f>DEGREES(ACOS((COS(RADIANS(X8))*COS(RADIANS(Z8))*SIN(RADIANS('Array Configuration'!$D$3)))+SIN(RADIANS(X8))*COS(RADIANS('Array Configuration'!$D$3))))</f>
        <v>77.107975193054244</v>
      </c>
      <c r="AB8" s="5">
        <f t="shared" ref="AB8:AB46" si="27">IF(AND(X8&gt;0,AA8&lt;90),(1187*EXP(-0.142/SIN(RADIANS(X8))))*COS(RADIANS(AA8)),0)</f>
        <v>30.658194549309655</v>
      </c>
      <c r="AD8" s="4">
        <v>0.31736111111111098</v>
      </c>
      <c r="AE8" s="5">
        <f t="shared" si="2"/>
        <v>-72.25</v>
      </c>
      <c r="AF8" s="5">
        <f>DEGREES(ASIN(SIN(RADIANS('Solar Calendar'!$C$6))*SIN(RADIANS('Array Configuration'!$D$5))+COS(RADIANS('Solar Calendar'!$C$6))*COS(RADIANS('Array Configuration'!$D$5))*COS(RADIANS(AE8))))</f>
        <v>3.6439907614963323</v>
      </c>
      <c r="AG8" s="5">
        <f>IFERROR(DEGREES(ACOS((SIN(RADIANS(AF8))*SIN(RADIANS('Array Configuration'!$D$5))-SIN(RADIANS('Solar Calendar'!$C$6)))/(COS(RADIANS('Solar Calendar'!AF8))*COS(RADIANS('Array Configuration'!$D$5)))))*SIGN(AE8), 0)</f>
        <v>-69.622945286155243</v>
      </c>
      <c r="AH8" s="5">
        <f>ABS(AG8-'Array Configuration'!$D$4)</f>
        <v>69.622945286155243</v>
      </c>
      <c r="AI8" s="5">
        <f>DEGREES(ACOS((COS(RADIANS(AF8))*COS(RADIANS(AH8))*SIN(RADIANS('Array Configuration'!$D$3)))+SIN(RADIANS(AF8))*COS(RADIANS('Array Configuration'!$D$3))))</f>
        <v>79.558799849484615</v>
      </c>
      <c r="AJ8" s="5">
        <f t="shared" ref="AJ8:AJ49" si="28">IF(AND(AF8&gt;0,AI8&lt;90),(1187*EXP(-0.142/SIN(RADIANS(AF8))))*COS(RADIANS(AI8)),0)</f>
        <v>23.033574989564912</v>
      </c>
      <c r="AL8" s="4">
        <v>0.29861111111111099</v>
      </c>
      <c r="AM8" s="5">
        <f t="shared" si="3"/>
        <v>-78.5</v>
      </c>
      <c r="AN8" s="5">
        <f>DEGREES(ASIN(SIN(RADIANS('Solar Calendar'!$B$7))*SIN(RADIANS('Array Configuration'!$D$5))+COS(RADIANS('Solar Calendar'!$B$7))*COS(RADIANS('Array Configuration'!$D$5))*COS(RADIANS(AM8))))</f>
        <v>3.8389894630878283</v>
      </c>
      <c r="AO8" s="5">
        <f>IFERROR(DEGREES(ACOS((SIN(RADIANS(AN8))*SIN(RADIANS('Array Configuration'!$D$5))-SIN(RADIANS('Solar Calendar'!$B$7)))/(COS(RADIANS('Solar Calendar'!AN8))*COS(RADIANS('Array Configuration'!$D$5)))))*SIGN(AM8), 0)</f>
        <v>-77.983150480713363</v>
      </c>
      <c r="AP8" s="5">
        <f>ABS(AO8-'Array Configuration'!$D$4)</f>
        <v>77.983150480713363</v>
      </c>
      <c r="AQ8" s="5">
        <f>DEGREES(ACOS((COS(RADIANS(AN8))*COS(RADIANS(AP8))*SIN(RADIANS('Array Configuration'!$D$3)))+SIN(RADIANS(AN8))*COS(RADIANS('Array Configuration'!$D$3))))</f>
        <v>82.214650099528455</v>
      </c>
      <c r="AR8" s="5">
        <f t="shared" ref="AR8:AR52" si="29">IF(AND(AN8&gt;0,AQ8&lt;90),(1164*EXP(-0.149/SIN(RADIANS(AN8))))*COS(RADIANS(AQ8)),0)</f>
        <v>17.032268390905198</v>
      </c>
      <c r="AT8" s="4">
        <v>0.32013888888888897</v>
      </c>
      <c r="AU8" s="5">
        <f t="shared" si="4"/>
        <v>-84.75</v>
      </c>
      <c r="AV8" s="5">
        <f>DEGREES(ASIN(SIN(RADIANS('Solar Calendar'!$C$7))*SIN(RADIANS('Array Configuration'!$D$5))+COS(RADIANS('Solar Calendar'!$C$7))*COS(RADIANS('Array Configuration'!$D$5))*COS(RADIANS(AU8))))</f>
        <v>3.537382653646993</v>
      </c>
      <c r="AW8" s="5">
        <f>IFERROR(DEGREES(ACOS((SIN(RADIANS(AV8))*SIN(RADIANS('Array Configuration'!$D$5))-SIN(RADIANS('Solar Calendar'!$C$7)))/(COS(RADIANS('Solar Calendar'!AV8))*COS(RADIANS('Array Configuration'!$D$5)))))*SIGN(AU8), 0)</f>
        <v>-86.118173068483458</v>
      </c>
      <c r="AX8" s="5">
        <f>ABS(AW8-'Array Configuration'!$D$4)</f>
        <v>86.118173068483458</v>
      </c>
      <c r="AY8" s="5">
        <f>DEGREES(ACOS((COS(RADIANS(AV8))*COS(RADIANS(AX8))*SIN(RADIANS('Array Configuration'!$D$3)))+SIN(RADIANS(AV8))*COS(RADIANS('Array Configuration'!$D$3))))</f>
        <v>85.327743458286747</v>
      </c>
      <c r="AZ8" s="5">
        <f t="shared" ref="AZ8:AZ56" si="30">IF(AND(AV8&gt;0,AY8&lt;90),(1164*EXP(-0.149/SIN(RADIANS(AV8))))*COS(RADIANS(AY8)),0)</f>
        <v>8.4740115741350479</v>
      </c>
      <c r="BB8" s="4">
        <v>0.295833333333333</v>
      </c>
      <c r="BC8" s="5">
        <f t="shared" si="5"/>
        <v>-92.25</v>
      </c>
      <c r="BD8" s="5">
        <f>DEGREES(ASIN(SIN(RADIANS('Solar Calendar'!$B$8))*SIN(RADIANS('Array Configuration'!$D$5))+COS(RADIANS('Solar Calendar'!$B$8))*COS(RADIANS('Array Configuration'!$D$5))*COS(RADIANS(BC8))))</f>
        <v>3.579557895429561</v>
      </c>
      <c r="BE8" s="5">
        <f>IFERROR(DEGREES(ACOS((SIN(RADIANS(BD8))*SIN(RADIANS('Array Configuration'!$D$5))-SIN(RADIANS('Solar Calendar'!$B$8)))/(COS(RADIANS('Solar Calendar'!BD8))*COS(RADIANS('Array Configuration'!$D$5)))))*SIGN(BC8), 0)</f>
        <v>-96.315593044205059</v>
      </c>
      <c r="BF8" s="5">
        <f>ABS(BE8-'Array Configuration'!$D$4)</f>
        <v>96.315593044205059</v>
      </c>
      <c r="BG8" s="5">
        <f>DEGREES(ACOS((COS(RADIANS(BD8))*COS(RADIANS(BF8))*SIN(RADIANS('Array Configuration'!$D$3)))+SIN(RADIANS(BD8))*COS(RADIANS('Array Configuration'!$D$3))))</f>
        <v>88.852216442450484</v>
      </c>
      <c r="BH8" s="5">
        <f t="shared" ref="BH8:BH60" si="31">IF(AND(BD8&gt;0,BG8&lt;90),(1130*EXP(-0.164/SIN(RADIANS(BD8))))*COS(RADIANS(BG8)),0)</f>
        <v>1.6368216416824113</v>
      </c>
      <c r="BJ8" s="4">
        <v>0.27708333333333302</v>
      </c>
      <c r="BK8" s="5">
        <f t="shared" si="23"/>
        <v>-98</v>
      </c>
      <c r="BL8" s="5">
        <f>DEGREES(ASIN(SIN(RADIANS('Solar Calendar'!$C$8))*SIN(RADIANS('Array Configuration'!$D$5))+COS(RADIANS('Solar Calendar'!$C$8))*COS(RADIANS('Array Configuration'!$D$5))*COS(RADIANS(BK8))))</f>
        <v>3.2423260153258151</v>
      </c>
      <c r="BM8" s="5">
        <f>IFERROR(DEGREES(ACOS((SIN(RADIANS(BL8))*SIN(RADIANS('Array Configuration'!$D$5))-SIN(RADIANS('Solar Calendar'!$C$8)))/(COS(RADIANS('Solar Calendar'!BL8))*COS(RADIANS('Array Configuration'!$D$5)))))*SIGN(BK8), 0)</f>
        <v>-103.68832239959448</v>
      </c>
      <c r="BN8" s="5">
        <f>ABS(BM8-'Array Configuration'!$D$4)</f>
        <v>103.68832239959448</v>
      </c>
      <c r="BO8" s="5">
        <f>DEGREES(ACOS((COS(RADIANS(BL8))*COS(RADIANS(BN8))*SIN(RADIANS('Array Configuration'!$D$3)))+SIN(RADIANS(BL8))*COS(RADIANS('Array Configuration'!$D$3))))</f>
        <v>91.705555106902551</v>
      </c>
      <c r="BP8" s="5">
        <f t="shared" ref="BP8:BP63" si="32">IF(AND(BL8&gt;0,BO8&lt;90),(1130*EXP(-0.164/SIN(RADIANS(BL8))))*COS(RADIANS(BO8)),0)</f>
        <v>0</v>
      </c>
      <c r="BR8" s="4">
        <v>0.25833333333333303</v>
      </c>
      <c r="BS8" s="5">
        <f t="shared" si="6"/>
        <v>-104.25</v>
      </c>
      <c r="BT8" s="5">
        <f>DEGREES(ASIN(SIN(RADIANS('Solar Calendar'!$B$9))*SIN(RADIANS('Array Configuration'!$D$5))+COS(RADIANS('Solar Calendar'!$B$9))*COS(RADIANS('Array Configuration'!$D$5))*COS(RADIANS(BS8))))</f>
        <v>3.2020363885932084</v>
      </c>
      <c r="BU8" s="5">
        <f>IFERROR(DEGREES(ACOS((SIN(RADIANS(BT8))*SIN(RADIANS('Array Configuration'!$D$5))-SIN(RADIANS('Solar Calendar'!$B$9)))/(COS(RADIANS('Solar Calendar'!BT8))*COS(RADIANS('Array Configuration'!$D$5)))))*SIGN(BS8), 0)</f>
        <v>-111.74785907085489</v>
      </c>
      <c r="BV8" s="5">
        <f>ABS(BU8-'Array Configuration'!$D$4)</f>
        <v>111.74785907085489</v>
      </c>
      <c r="BW8" s="5">
        <f>DEGREES(ACOS((COS(RADIANS(BT8))*COS(RADIANS(BV8))*SIN(RADIANS('Array Configuration'!$D$3)))+SIN(RADIANS(BT8))*COS(RADIANS('Array Configuration'!$D$3))))</f>
        <v>94.429795891170741</v>
      </c>
      <c r="BX8" s="5">
        <f t="shared" ref="BX8:BX66" si="33">IF(AND(BT8&gt;0,BW8&lt;90),(1106*EXP(-0.177/SIN(RADIANS(BT8))))*COS(RADIANS(BW8)),0)</f>
        <v>0</v>
      </c>
      <c r="BZ8" s="4">
        <v>0.24583333333333299</v>
      </c>
      <c r="CA8" s="5">
        <f t="shared" si="7"/>
        <v>-109</v>
      </c>
      <c r="CB8" s="5">
        <f>DEGREES(ASIN(SIN(RADIANS('Solar Calendar'!$C$9))*SIN(RADIANS('Array Configuration'!$D$5))+COS(RADIANS('Solar Calendar'!$C$9))*COS(RADIANS('Array Configuration'!$D$5))*COS(RADIANS(CA8))))</f>
        <v>2.6522852794878191</v>
      </c>
      <c r="CC8" s="5">
        <f>IFERROR(DEGREES(ACOS((SIN(RADIANS(CB8))*SIN(RADIANS('Array Configuration'!$D$5))-SIN(RADIANS('Solar Calendar'!$C$9)))/(COS(RADIANS('Solar Calendar'!CB8))*COS(RADIANS('Array Configuration'!$D$5)))))*SIGN(CA8), 0)</f>
        <v>-117.19582929373759</v>
      </c>
      <c r="CD8" s="5">
        <f>ABS(CC8-'Array Configuration'!$D$4)</f>
        <v>117.19582929373759</v>
      </c>
      <c r="CE8" s="5">
        <f>DEGREES(ACOS((COS(RADIANS(CB8))*COS(RADIANS(CD8))*SIN(RADIANS('Array Configuration'!$D$3)))+SIN(RADIANS(CB8))*COS(RADIANS('Array Configuration'!$D$3))))</f>
        <v>96.69250533549625</v>
      </c>
      <c r="CF8" s="5">
        <f t="shared" ref="CF8:CF69" si="34">IF(AND(CB8&gt;0,CE8&lt;90),(1106*EXP(-0.177/SIN(RADIANS(CB8))))*COS(RADIANS(CE8)),0)</f>
        <v>0</v>
      </c>
      <c r="CH8" s="4">
        <v>0.23749999999999999</v>
      </c>
      <c r="CI8" s="5">
        <f t="shared" si="8"/>
        <v>-112.5</v>
      </c>
      <c r="CJ8" s="5">
        <f>DEGREES(ASIN(SIN(RADIANS('Solar Calendar'!$B$10))*SIN(RADIANS('Array Configuration'!$D$5))+COS(RADIANS('Solar Calendar'!$B$10))*COS(RADIANS('Array Configuration'!$D$5))*COS(RADIANS(CI8))))</f>
        <v>2.7673948844599847</v>
      </c>
      <c r="CK8" s="5">
        <f>IFERROR(DEGREES(ACOS((SIN(RADIANS(CJ8))*SIN(RADIANS('Array Configuration'!$D$5))-SIN(RADIANS('Solar Calendar'!$B$10)))/(COS(RADIANS('Solar Calendar'!CJ8))*COS(RADIANS('Array Configuration'!$D$5)))))*SIGN(CI8), 0)</f>
        <v>-121.4950918165946</v>
      </c>
      <c r="CL8" s="5">
        <f>ABS(CK8-'Array Configuration'!$D$4)</f>
        <v>121.4950918165946</v>
      </c>
      <c r="CM8" s="5">
        <f>DEGREES(ACOS((COS(RADIANS(CJ8))*COS(RADIANS(CL8))*SIN(RADIANS('Array Configuration'!$D$3)))+SIN(RADIANS(CJ8))*COS(RADIANS('Array Configuration'!$D$3))))</f>
        <v>97.904369479211397</v>
      </c>
      <c r="CN8" s="5">
        <f>IF(AND(CJ8&gt;0,CM8&lt;90),(1092*EXP(-0.185/SIN(RADIANS(CJ8))))*COS(RADIANS(CM8)),0)</f>
        <v>0</v>
      </c>
      <c r="CP8" s="4">
        <v>0.23749999999999999</v>
      </c>
      <c r="CQ8" s="5">
        <f t="shared" si="10"/>
        <v>-113.25</v>
      </c>
      <c r="CR8" s="5">
        <f>DEGREES(ASIN(SIN(RADIANS('Solar Calendar'!$C$10))*SIN(RADIANS('Array Configuration'!$D$5))+COS(RADIANS('Solar Calendar'!$C$10))*COS(RADIANS('Array Configuration'!$D$5))*COS(RADIANS(CQ8))))</f>
        <v>2.8865408155921051</v>
      </c>
      <c r="CS8" s="5">
        <f>IFERROR(DEGREES(ACOS((SIN(RADIANS(CR8))*SIN(RADIANS('Array Configuration'!$D$5))-SIN(RADIANS('Solar Calendar'!$C$10)))/(COS(RADIANS('Solar Calendar'!CR8))*COS(RADIANS('Array Configuration'!$D$5)))))*SIGN(CQ8), 0)</f>
        <v>-122.47165460745204</v>
      </c>
      <c r="CT8" s="5">
        <f>ABS(CS8-'Array Configuration'!$D$4)</f>
        <v>122.47165460745204</v>
      </c>
      <c r="CU8" s="5">
        <f>DEGREES(ACOS((COS(RADIANS(CR8))*COS(RADIANS(CT8))*SIN(RADIANS('Array Configuration'!$D$3)))+SIN(RADIANS(CR8))*COS(RADIANS('Array Configuration'!$D$3))))</f>
        <v>98.083281114547589</v>
      </c>
      <c r="CV8" s="5">
        <f t="shared" ref="CV8:CV71" si="35">IF(AND(CR8&gt;0,CU8&lt;90),(1092*EXP(-0.185/SIN(RADIANS(CR8))))*COS(RADIANS(CU8)),0)</f>
        <v>0</v>
      </c>
      <c r="CX8" s="4">
        <v>0.24374999999999999</v>
      </c>
      <c r="CY8" s="5">
        <f t="shared" si="11"/>
        <v>-111.75</v>
      </c>
      <c r="CZ8" s="5">
        <f>DEGREES(ASIN(SIN(RADIANS('Solar Calendar'!$B$11))*SIN(RADIANS('Array Configuration'!$D$5))+COS(RADIANS('Solar Calendar'!$B$11))*COS(RADIANS('Array Configuration'!$D$5))*COS(RADIANS(CY8))))</f>
        <v>3.0440933401767598</v>
      </c>
      <c r="DA8" s="5">
        <f>IFERROR(DEGREES(ACOS((SIN(RADIANS(CZ8))*SIN(RADIANS('Array Configuration'!$D$5))-SIN(RADIANS('Solar Calendar'!$B$11)))/(COS(RADIANS('Solar Calendar'!CZ8))*COS(RADIANS('Array Configuration'!$D$5)))))*SIGN(CY8), 0)</f>
        <v>-120.82927890419133</v>
      </c>
      <c r="DB8" s="5">
        <f>ABS(DA8-'Array Configuration'!$D$4)</f>
        <v>120.82927890419133</v>
      </c>
      <c r="DC8" s="5">
        <f>DEGREES(ACOS((COS(RADIANS(CZ8))*COS(RADIANS(DB8))*SIN(RADIANS('Array Configuration'!$D$3)))+SIN(RADIANS(CZ8))*COS(RADIANS('Array Configuration'!$D$3))))</f>
        <v>97.439554419870987</v>
      </c>
      <c r="DD8" s="5">
        <f t="shared" ref="DD8:DD70" si="36">IF(AND(CZ8&gt;0,DC8&lt;90),(1093*EXP(-0.186/SIN(RADIANS(CZ8))))*COS(RADIANS(DC8)),0)</f>
        <v>0</v>
      </c>
      <c r="DF8" s="4">
        <v>0.25416666666666698</v>
      </c>
      <c r="DG8" s="5">
        <f t="shared" si="12"/>
        <v>-108.25</v>
      </c>
      <c r="DH8" s="5">
        <f>DEGREES(ASIN(SIN(RADIANS('Solar Calendar'!$C$11))*SIN(RADIANS('Array Configuration'!$D$5))+COS(RADIANS('Solar Calendar'!$C$11))*COS(RADIANS('Array Configuration'!$D$5))*COS(RADIANS(DG8))))</f>
        <v>3.5634796636509094</v>
      </c>
      <c r="DI8" s="5">
        <f>IFERROR(DEGREES(ACOS((SIN(RADIANS(DH8))*SIN(RADIANS('Array Configuration'!$D$5))-SIN(RADIANS('Solar Calendar'!$C$11)))/(COS(RADIANS('Solar Calendar'!DH8))*COS(RADIANS('Array Configuration'!$D$5)))))*SIGN(DG8), 0)</f>
        <v>-117.03903194482217</v>
      </c>
      <c r="DJ8" s="5">
        <f>ABS(DI8-'Array Configuration'!$D$4)</f>
        <v>117.03903194482217</v>
      </c>
      <c r="DK8" s="5">
        <f>DEGREES(ACOS((COS(RADIANS(DH8))*COS(RADIANS(DJ8))*SIN(RADIANS('Array Configuration'!$D$3)))+SIN(RADIANS(DH8))*COS(RADIANS('Array Configuration'!$D$3))))</f>
        <v>95.778172671986312</v>
      </c>
      <c r="DL8" s="5">
        <f t="shared" ref="DL8:DL68" si="37">IF(AND(DH8&gt;0,DK8&lt;90),(1093*EXP(-0.186/SIN(RADIANS(DH8))))*COS(RADIANS(DK8)),0)</f>
        <v>0</v>
      </c>
      <c r="DN8" s="4">
        <v>0.26944444444444499</v>
      </c>
      <c r="DO8" s="5">
        <f t="shared" si="13"/>
        <v>-102.75</v>
      </c>
      <c r="DP8" s="5">
        <f>DEGREES(ASIN(SIN(RADIANS('Solar Calendar'!$B$12))*SIN(RADIANS('Array Configuration'!$D$5))+COS(RADIANS('Solar Calendar'!$B$12))*COS(RADIANS('Array Configuration'!$D$5))*COS(RADIANS(DO8))))</f>
        <v>3.7690278804184953</v>
      </c>
      <c r="DQ8" s="5">
        <f>IFERROR(DEGREES(ACOS((SIN(RADIANS(DP8))*SIN(RADIANS('Array Configuration'!$D$5))-SIN(RADIANS('Solar Calendar'!$B$12)))/(COS(RADIANS('Solar Calendar'!DP8))*COS(RADIANS('Array Configuration'!$D$5)))))*SIGN(DO8), 0)</f>
        <v>-110.33322439046172</v>
      </c>
      <c r="DR8" s="5">
        <f>ABS(DQ8-'Array Configuration'!$D$4)</f>
        <v>110.33322439046172</v>
      </c>
      <c r="DS8" s="5">
        <f>DEGREES(ACOS((COS(RADIANS(DP8))*COS(RADIANS(DR8))*SIN(RADIANS('Array Configuration'!$D$3)))+SIN(RADIANS(DP8))*COS(RADIANS('Array Configuration'!$D$3))))</f>
        <v>93.431488813240236</v>
      </c>
      <c r="DT8" s="5">
        <f t="shared" ref="DT8:DT65" si="38">IF(AND(DP8&gt;0,DS8&lt;90),(1107*EXP(-0.182/SIN(RADIANS(DP8))))*COS(RADIANS(DS8)),0)</f>
        <v>0</v>
      </c>
      <c r="DV8" s="4">
        <v>0.28263888888888899</v>
      </c>
      <c r="DW8" s="5">
        <f t="shared" si="14"/>
        <v>-97.25</v>
      </c>
      <c r="DX8" s="5">
        <f>DEGREES(ASIN(SIN(RADIANS('Solar Calendar'!$C$12))*SIN(RADIANS('Array Configuration'!$D$5))+COS(RADIANS('Solar Calendar'!$C$12))*COS(RADIANS('Array Configuration'!$D$5))*COS(RADIANS(DW8))))</f>
        <v>4.2535624850196339</v>
      </c>
      <c r="DY8" s="5">
        <f>IFERROR(DEGREES(ACOS((SIN(RADIANS(DX8))*SIN(RADIANS('Array Configuration'!$D$5))-SIN(RADIANS('Solar Calendar'!$C$12)))/(COS(RADIANS('Solar Calendar'!DX8))*COS(RADIANS('Array Configuration'!$D$5)))))*SIGN(DW8), 0)</f>
        <v>-103.61215322541945</v>
      </c>
      <c r="DZ8" s="5">
        <f>ABS(DY8-'Array Configuration'!$D$4)</f>
        <v>103.61215322541945</v>
      </c>
      <c r="EA8" s="5">
        <f>DEGREES(ACOS((COS(RADIANS(DX8))*COS(RADIANS(DZ8))*SIN(RADIANS('Array Configuration'!$D$3)))+SIN(RADIANS(DX8))*COS(RADIANS('Array Configuration'!$D$3))))</f>
        <v>90.728835729652545</v>
      </c>
      <c r="EB8" s="5">
        <f t="shared" ref="EB8:EB62" si="39">IF(AND(DX8&gt;0,EA8&lt;90),(1107*EXP(-0.182/SIN(RADIANS(DX8))))*COS(RADIANS(EA8)),0)</f>
        <v>0</v>
      </c>
      <c r="ED8" s="4">
        <v>0.29930555555555599</v>
      </c>
      <c r="EE8" s="5">
        <f t="shared" si="15"/>
        <v>-89.75</v>
      </c>
      <c r="EF8" s="5">
        <f>DEGREES(ASIN(SIN(RADIANS('Solar Calendar'!$B$13))*SIN(RADIANS('Array Configuration'!$D$5))+COS(RADIANS('Solar Calendar'!$B$13))*COS(RADIANS('Array Configuration'!$D$5))*COS(RADIANS(EE8))))</f>
        <v>4.5952147205646412</v>
      </c>
      <c r="EG8" s="5">
        <f>IFERROR(DEGREES(ACOS((SIN(RADIANS(EF8))*SIN(RADIANS('Array Configuration'!$D$5))-SIN(RADIANS('Solar Calendar'!$B$13)))/(COS(RADIANS('Solar Calendar'!EF8))*COS(RADIANS('Array Configuration'!$D$5)))))*SIGN(EE8), 0)</f>
        <v>-93.870195318046555</v>
      </c>
      <c r="EH8" s="5">
        <f>ABS(EG8-'Array Configuration'!$D$4)</f>
        <v>93.870195318046555</v>
      </c>
      <c r="EI8" s="5">
        <f>DEGREES(ACOS((COS(RADIANS(EF8))*COS(RADIANS(EH8))*SIN(RADIANS('Array Configuration'!$D$3)))+SIN(RADIANS(EF8))*COS(RADIANS('Array Configuration'!$D$3))))</f>
        <v>87.049085683265076</v>
      </c>
      <c r="EJ8" s="5">
        <f t="shared" ref="EJ8:EJ58" si="40">IF(AND(EF8&gt;0,EI8&lt;90),(1136*EXP(-0.165/SIN(RADIANS(EF8))))*COS(RADIANS(EI8)),0)</f>
        <v>7.4572929919955993</v>
      </c>
      <c r="EL8" s="4">
        <v>0.3125</v>
      </c>
      <c r="EM8" s="5">
        <f t="shared" si="16"/>
        <v>-83.75</v>
      </c>
      <c r="EN8" s="5">
        <f>DEGREES(ASIN(SIN(RADIANS('Solar Calendar'!$C$13))*SIN(RADIANS('Array Configuration'!$D$5))+COS(RADIANS('Solar Calendar'!$C$13))*COS(RADIANS('Array Configuration'!$D$5))*COS(RADIANS(EM8))))</f>
        <v>4.209823822380689</v>
      </c>
      <c r="EO8" s="5">
        <f>IFERROR(DEGREES(ACOS((SIN(RADIANS(EN8))*SIN(RADIANS('Array Configuration'!$D$5))-SIN(RADIANS('Solar Calendar'!$C$13)))/(COS(RADIANS('Solar Calendar'!EN8))*COS(RADIANS('Array Configuration'!$D$5)))))*SIGN(EM8), 0)</f>
        <v>-85.376323413526293</v>
      </c>
      <c r="EP8" s="5">
        <f>ABS(EO8-'Array Configuration'!$D$4)</f>
        <v>85.376323413526293</v>
      </c>
      <c r="EQ8" s="5">
        <f>DEGREES(ACOS((COS(RADIANS(EN8))*COS(RADIANS(EP8))*SIN(RADIANS('Array Configuration'!$D$3)))+SIN(RADIANS(EN8))*COS(RADIANS('Array Configuration'!$D$3))))</f>
        <v>84.438468164599357</v>
      </c>
      <c r="ER8" s="5">
        <f t="shared" ref="ER8:ER55" si="41">IF(AND(EN8&gt;0,EQ8&lt;90),(1136*EXP(-0.165/SIN(RADIANS(EN8))))*COS(RADIANS(EQ8)),0)</f>
        <v>11.630948422503963</v>
      </c>
      <c r="ET8" s="4">
        <v>0.328472222222222</v>
      </c>
      <c r="EU8" s="5">
        <f t="shared" si="17"/>
        <v>-76.75</v>
      </c>
      <c r="EV8" s="5">
        <f>DEGREES(ASIN(SIN(RADIANS('Solar Calendar'!$B$14))*SIN(RADIANS('Array Configuration'!$D$5))+COS(RADIANS('Solar Calendar'!$B$14))*COS(RADIANS('Array Configuration'!$D$5))*COS(RADIANS(EU8))))</f>
        <v>4.6892865080593955</v>
      </c>
      <c r="EW8" s="5">
        <f>IFERROR(DEGREES(ACOS((SIN(RADIANS(EV8))*SIN(RADIANS('Array Configuration'!$D$5))-SIN(RADIANS('Solar Calendar'!$B$14)))/(COS(RADIANS('Solar Calendar'!EV8))*COS(RADIANS('Array Configuration'!$D$5)))))*SIGN(EU8), 0)</f>
        <v>-76.406397657723417</v>
      </c>
      <c r="EX8" s="5">
        <f>ABS(EW8-'Array Configuration'!$D$4)</f>
        <v>76.406397657723417</v>
      </c>
      <c r="EY8" s="5">
        <f>DEGREES(ACOS((COS(RADIANS(EV8))*COS(RADIANS(EX8))*SIN(RADIANS('Array Configuration'!$D$3)))+SIN(RADIANS(EV8))*COS(RADIANS('Array Configuration'!$D$3))))</f>
        <v>80.873778492392816</v>
      </c>
      <c r="EZ8" s="5">
        <f t="shared" si="24"/>
        <v>28.810755423170736</v>
      </c>
      <c r="FB8" s="4">
        <v>0.343055555555556</v>
      </c>
      <c r="FC8" s="5">
        <f t="shared" si="18"/>
        <v>-70.75</v>
      </c>
      <c r="FD8" s="5">
        <f>DEGREES(ASIN(SIN(RADIANS('Solar Calendar'!$C$14))*SIN(RADIANS('Array Configuration'!$D$5))+COS(RADIANS('Solar Calendar'!$C$14))*COS(RADIANS('Array Configuration'!$D$5))*COS(RADIANS(FC8))))</f>
        <v>4.8194302382867349</v>
      </c>
      <c r="FE8" s="5">
        <f>IFERROR(DEGREES(ACOS((SIN(RADIANS(FD8))*SIN(RADIANS('Array Configuration'!$D$5))-SIN(RADIANS('Solar Calendar'!$C$14)))/(COS(RADIANS('Solar Calendar'!FD8))*COS(RADIANS('Array Configuration'!$D$5)))))*SIGN(FC8), 0)</f>
        <v>-68.681487590112184</v>
      </c>
      <c r="FF8" s="5">
        <f>ABS(FE8-'Array Configuration'!$D$4)</f>
        <v>68.681487590112184</v>
      </c>
      <c r="FG8" s="5">
        <f>DEGREES(ACOS((COS(RADIANS(FD8))*COS(RADIANS(FF8))*SIN(RADIANS('Array Configuration'!$D$3)))+SIN(RADIANS(FD8))*COS(RADIANS('Array Configuration'!$D$3))))</f>
        <v>78.137496390601726</v>
      </c>
      <c r="FH8" s="5">
        <f t="shared" ref="FH8:FH48" si="42">IF(AND(FD8&gt;0,FG8&lt;90),(1166*EXP(-0.152/SIN(RADIANS(FD8))))*COS(RADIANS(FG8)),0)</f>
        <v>39.257843236150272</v>
      </c>
      <c r="FJ8" s="4">
        <v>0.31944444444444497</v>
      </c>
      <c r="FK8" s="5">
        <f t="shared" si="19"/>
        <v>-64.25</v>
      </c>
      <c r="FL8" s="5">
        <f>DEGREES(ASIN(SIN(RADIANS('Solar Calendar'!$B$15))*SIN(RADIANS('Array Configuration'!$D$5))+COS(RADIANS('Solar Calendar'!$B$15))*COS(RADIANS('Array Configuration'!$D$5))*COS(RADIANS(FK8))))</f>
        <v>4.1594328116157149</v>
      </c>
      <c r="FM8" s="5">
        <f>IFERROR(DEGREES(ACOS((SIN(RADIANS(FL8))*SIN(RADIANS('Array Configuration'!$D$5))-SIN(RADIANS('Solar Calendar'!$B$15)))/(COS(RADIANS('Solar Calendar'!FL8))*COS(RADIANS('Array Configuration'!$D$5)))))*SIGN(FK8), 0)</f>
        <v>-60.035411396917937</v>
      </c>
      <c r="FN8" s="5">
        <f>ABS(FM8-'Array Configuration'!$D$4)</f>
        <v>60.035411396917937</v>
      </c>
      <c r="FO8" s="5">
        <f>DEGREES(ACOS((COS(RADIANS(FL8))*COS(RADIANS(FN8))*SIN(RADIANS('Array Configuration'!$D$3)))+SIN(RADIANS(FL8))*COS(RADIANS('Array Configuration'!$D$3))))</f>
        <v>75.972105893713106</v>
      </c>
      <c r="FP8" s="5">
        <f t="shared" ref="FP8:FP45" si="43">IF(AND(FL8&gt;0,FO8&lt;90),(1190*EXP(-0.142/SIN(RADIANS(FL8))))*COS(RADIANS(FO8)),0)</f>
        <v>40.721800636570492</v>
      </c>
      <c r="FR8" s="4">
        <v>0.33472222222222198</v>
      </c>
      <c r="FS8" s="5">
        <f t="shared" si="20"/>
        <v>-59.25</v>
      </c>
      <c r="FT8" s="5">
        <f>DEGREES(ASIN(SIN(RADIANS('Solar Calendar'!$C$15))*SIN(RADIANS('Array Configuration'!$D$5))+COS(RADIANS('Solar Calendar'!$C$15))*COS(RADIANS('Array Configuration'!$D$5))*COS(RADIANS(FS8))))</f>
        <v>4.2576139614407955</v>
      </c>
      <c r="FU8" s="5">
        <f>IFERROR(DEGREES(ACOS((SIN(RADIANS(FT8))*SIN(RADIANS('Array Configuration'!$D$5))-SIN(RADIANS('Solar Calendar'!$C$15)))/(COS(RADIANS('Solar Calendar'!FT8))*COS(RADIANS('Array Configuration'!$D$5)))))*SIGN(FS8), 0)</f>
        <v>-54.177751021413968</v>
      </c>
      <c r="FV8" s="5">
        <f>ABS(FU8-'Array Configuration'!$D$4)</f>
        <v>54.177751021413968</v>
      </c>
      <c r="FW8" s="5">
        <f>DEGREES(ACOS((COS(RADIANS(FT8))*COS(RADIANS(FV8))*SIN(RADIANS('Array Configuration'!$D$3)))+SIN(RADIANS(FT8))*COS(RADIANS('Array Configuration'!$D$3))))</f>
        <v>74.101107476106392</v>
      </c>
      <c r="FX8" s="5">
        <f t="shared" ref="FX8:FX42" si="44">IF(AND(FT8&gt;0,FW8&lt;90),(1190*EXP(-0.142/SIN(RADIANS(FT8))))*COS(RADIANS(FW8)),0)</f>
        <v>48.142977644269877</v>
      </c>
      <c r="FZ8" s="4">
        <v>0.34861111111111098</v>
      </c>
      <c r="GA8" s="5">
        <f t="shared" si="21"/>
        <v>-55.75</v>
      </c>
      <c r="GB8" s="5">
        <f>DEGREES(ASIN(SIN(RADIANS('Solar Calendar'!$B$16))*SIN(RADIANS('Array Configuration'!$D$5))+COS(RADIANS('Solar Calendar'!$B$16))*COS(RADIANS('Array Configuration'!$D$5))*COS(RADIANS(GA8))))</f>
        <v>3.8172322825873519</v>
      </c>
      <c r="GC8" s="5">
        <f>IFERROR(DEGREES(ACOS((SIN(RADIANS(GB8))*SIN(RADIANS('Array Configuration'!$D$5))-SIN(RADIANS('Solar Calendar'!$B$16)))/(COS(RADIANS('Solar Calendar'!GB8))*COS(RADIANS('Array Configuration'!$D$5)))))*SIGN(GA8), 0)</f>
        <v>-49.890344860702328</v>
      </c>
      <c r="GD8" s="5">
        <f>ABS(GC8-'Array Configuration'!$D$4)</f>
        <v>49.890344860702328</v>
      </c>
      <c r="GE8" s="5">
        <f>DEGREES(ACOS((COS(RADIANS(GB8))*COS(RADIANS(GD8))*SIN(RADIANS('Array Configuration'!$D$3)))+SIN(RADIANS(GB8))*COS(RADIANS('Array Configuration'!$D$3))))</f>
        <v>73.292885347014447</v>
      </c>
      <c r="GF8" s="5">
        <f t="shared" ref="GF8:GF40" si="45">IF(AND(GB8&gt;0,GE8&lt;90),(1204*EXP(-0.141/SIN(RADIANS(GB8))))*COS(RADIANS(GE8)),0)</f>
        <v>41.631482828187153</v>
      </c>
      <c r="GH8" s="4">
        <v>0.35555555555555601</v>
      </c>
      <c r="GI8" s="5">
        <f t="shared" si="22"/>
        <v>-55</v>
      </c>
      <c r="GJ8" s="5">
        <f>DEGREES(ASIN(SIN(RADIANS('Solar Calendar'!$C$16))*SIN(RADIANS('Array Configuration'!$D$5))+COS(RADIANS('Solar Calendar'!$C$16))*COS(RADIANS('Array Configuration'!$D$5))*COS(RADIANS(GI8))))</f>
        <v>3.4528658269559318</v>
      </c>
      <c r="GK8" s="5">
        <f>IFERROR(DEGREES(ACOS((SIN(RADIANS(GJ8))*SIN(RADIANS('Array Configuration'!$D$5))-SIN(RADIANS('Solar Calendar'!$C$16)))/(COS(RADIANS('Solar Calendar'!GJ8))*COS(RADIANS('Array Configuration'!$D$5)))))*SIGN(GI8), 0)</f>
        <v>-48.814171236943515</v>
      </c>
      <c r="GL8" s="5">
        <f>ABS(GK8-'Array Configuration'!$D$4)</f>
        <v>48.814171236943515</v>
      </c>
      <c r="GM8" s="5">
        <f>DEGREES(ACOS((COS(RADIANS(GJ8))*COS(RADIANS(GL8))*SIN(RADIANS('Array Configuration'!$D$3)))+SIN(RADIANS(GJ8))*COS(RADIANS('Array Configuration'!$D$3))))</f>
        <v>73.345043468580513</v>
      </c>
      <c r="GN8" s="5">
        <f t="shared" ref="GN8:GN40" si="46">IF(AND(GJ8&gt;0,GM8&lt;90),(1204*EXP(-0.141/SIN(RADIANS(GJ8))))*COS(RADIANS(GM8)),0)</f>
        <v>33.202857237820467</v>
      </c>
    </row>
    <row r="9" spans="1:196" ht="15.75" customHeight="1" x14ac:dyDescent="0.25">
      <c r="A9" s="13" t="s">
        <v>4</v>
      </c>
      <c r="B9" s="13">
        <v>16.899999999999999</v>
      </c>
      <c r="C9" s="13">
        <v>20</v>
      </c>
      <c r="F9" s="4">
        <v>0.36666666666666697</v>
      </c>
      <c r="G9" s="5">
        <f t="shared" ref="G9:G41" si="47">(HOUR(F9)-HOUR(F$4))*15+(MINUTE(F9)-MINUTE(F$4))/4</f>
        <v>-53</v>
      </c>
      <c r="H9" s="5">
        <f>DEGREES(ASIN(SIN(RADIANS('Solar Calendar'!$B$5))*SIN(RADIANS('Array Configuration'!$D$5))+COS(RADIANS('Solar Calendar'!$B$5))*COS(RADIANS('Array Configuration'!$D$5))*COS(RADIANS(G9))))</f>
        <v>5.4653398493596139</v>
      </c>
      <c r="I9" s="5">
        <f>IFERROR(DEGREES(ACOS((SIN(RADIANS(H9))*SIN(RADIANS('Array Configuration'!$D$5))-SIN(RADIANS('Solar Calendar'!$B$5)))/(COS(RADIANS('Solar Calendar'!H9))*COS(RADIANS('Array Configuration'!$D$5)))))*SIGN(G9), 0)</f>
        <v>-47.925978374135674</v>
      </c>
      <c r="J9" s="5">
        <f>ABS(I9-'Array Configuration'!$D$4)</f>
        <v>47.925978374135674</v>
      </c>
      <c r="K9" s="5">
        <f>DEGREES(ACOS((COS(RADIANS(H9))*COS(RADIANS(J9))*SIN(RADIANS('Array Configuration'!$D$3)))+SIN(RADIANS(H9))*COS(RADIANS('Array Configuration'!$D$3))))</f>
        <v>71.166706800959901</v>
      </c>
      <c r="L9" s="5">
        <f t="shared" si="25"/>
        <v>88.292380427485</v>
      </c>
      <c r="N9" s="4">
        <v>0.359722222222222</v>
      </c>
      <c r="O9" s="5">
        <f t="shared" si="0"/>
        <v>-56.75</v>
      </c>
      <c r="P9" s="5">
        <f>DEGREES(ASIN(SIN(RADIANS('Solar Calendar'!$C$5))*SIN(RADIANS('Array Configuration'!$D$5))+COS(RADIANS('Solar Calendar'!$C$5))*COS(RADIANS('Array Configuration'!$D$5))*COS(RADIANS(O9))))</f>
        <v>5.2779888386283327</v>
      </c>
      <c r="Q9" s="5">
        <f>IFERROR(DEGREES(ACOS((SIN(RADIANS(P9))*SIN(RADIANS('Array Configuration'!$D$5))-SIN(RADIANS('Solar Calendar'!$C$5)))/(COS(RADIANS('Solar Calendar'!P9))*COS(RADIANS('Array Configuration'!$D$5)))))*SIGN(O9), 0)</f>
        <v>-52.016736889845774</v>
      </c>
      <c r="R9" s="5">
        <f>ABS(Q9-'Array Configuration'!$D$4)</f>
        <v>52.016736889845774</v>
      </c>
      <c r="S9" s="5">
        <f>DEGREES(ACOS((COS(RADIANS(P9))*COS(RADIANS(R9))*SIN(RADIANS('Array Configuration'!$D$3)))+SIN(RADIANS(P9))*COS(RADIANS('Array Configuration'!$D$3))))</f>
        <v>72.49569807828837</v>
      </c>
      <c r="T9" s="5">
        <f t="shared" si="26"/>
        <v>78.065609179968192</v>
      </c>
      <c r="V9" s="4">
        <v>0.344444444444445</v>
      </c>
      <c r="W9" s="5">
        <f t="shared" si="1"/>
        <v>-62.75</v>
      </c>
      <c r="X9" s="5">
        <f>DEGREES(ASIN(SIN(RADIANS('Solar Calendar'!$B$6))*SIN(RADIANS('Array Configuration'!$D$5))+COS(RADIANS('Solar Calendar'!$B$6))*COS(RADIANS('Array Configuration'!$D$5))*COS(RADIANS(W9))))</f>
        <v>5.9885361864418689</v>
      </c>
      <c r="Y9" s="5">
        <f>IFERROR(DEGREES(ACOS((SIN(RADIANS(X9))*SIN(RADIANS('Array Configuration'!$D$5))-SIN(RADIANS('Solar Calendar'!$B$6)))/(COS(RADIANS('Solar Calendar'!X9))*COS(RADIANS('Array Configuration'!$D$5)))))*SIGN(W9), 0)</f>
        <v>-59.612463346400673</v>
      </c>
      <c r="Z9" s="5">
        <f>ABS(Y9-'Array Configuration'!$D$4)</f>
        <v>59.612463346400673</v>
      </c>
      <c r="AA9" s="5">
        <f>DEGREES(ACOS((COS(RADIANS(X9))*COS(RADIANS(Z9))*SIN(RADIANS('Array Configuration'!$D$3)))+SIN(RADIANS(X9))*COS(RADIANS('Array Configuration'!$D$3))))</f>
        <v>74.103121777183901</v>
      </c>
      <c r="AB9" s="5">
        <f t="shared" si="27"/>
        <v>83.357984276574911</v>
      </c>
      <c r="AD9" s="4">
        <v>0.327777777777778</v>
      </c>
      <c r="AE9" s="5">
        <f t="shared" si="2"/>
        <v>-68.5</v>
      </c>
      <c r="AF9" s="5">
        <f>DEGREES(ASIN(SIN(RADIANS('Solar Calendar'!$C$6))*SIN(RADIANS('Array Configuration'!$D$5))+COS(RADIANS('Solar Calendar'!$C$6))*COS(RADIANS('Array Configuration'!$D$5))*COS(RADIANS(AE9))))</f>
        <v>5.9915921314288605</v>
      </c>
      <c r="AG9" s="5">
        <f>IFERROR(DEGREES(ACOS((SIN(RADIANS(AF9))*SIN(RADIANS('Array Configuration'!$D$5))-SIN(RADIANS('Solar Calendar'!$C$6)))/(COS(RADIANS('Solar Calendar'!AF9))*COS(RADIANS('Array Configuration'!$D$5)))))*SIGN(AE9), 0)</f>
        <v>-66.774129887471148</v>
      </c>
      <c r="AH9" s="5">
        <f>ABS(AG9-'Array Configuration'!$D$4)</f>
        <v>66.774129887471148</v>
      </c>
      <c r="AI9" s="5">
        <f>DEGREES(ACOS((COS(RADIANS(AF9))*COS(RADIANS(AH9))*SIN(RADIANS('Array Configuration'!$D$3)))+SIN(RADIANS(AF9))*COS(RADIANS('Array Configuration'!$D$3))))</f>
        <v>76.401041364932027</v>
      </c>
      <c r="AJ9" s="5">
        <f t="shared" si="28"/>
        <v>71.604866343820802</v>
      </c>
      <c r="AL9" s="4">
        <v>0.30902777777777801</v>
      </c>
      <c r="AM9" s="5">
        <f t="shared" si="3"/>
        <v>-74.75</v>
      </c>
      <c r="AN9" s="5">
        <f>DEGREES(ASIN(SIN(RADIANS('Solar Calendar'!$B$7))*SIN(RADIANS('Array Configuration'!$D$5))+COS(RADIANS('Solar Calendar'!$B$7))*COS(RADIANS('Array Configuration'!$D$5))*COS(RADIANS(AM9))))</f>
        <v>6.2982821158021745</v>
      </c>
      <c r="AO9" s="5">
        <f>IFERROR(DEGREES(ACOS((SIN(RADIANS(AN9))*SIN(RADIANS('Array Configuration'!$D$5))-SIN(RADIANS('Solar Calendar'!$B$7)))/(COS(RADIANS('Solar Calendar'!AN9))*COS(RADIANS('Array Configuration'!$D$5)))))*SIGN(AM9), 0)</f>
        <v>-75.161408229762571</v>
      </c>
      <c r="AP9" s="5">
        <f>ABS(AO9-'Array Configuration'!$D$4)</f>
        <v>75.161408229762571</v>
      </c>
      <c r="AQ9" s="5">
        <f>DEGREES(ACOS((COS(RADIANS(AN9))*COS(RADIANS(AP9))*SIN(RADIANS('Array Configuration'!$D$3)))+SIN(RADIANS(AN9))*COS(RADIANS('Array Configuration'!$D$3))))</f>
        <v>78.936146123428884</v>
      </c>
      <c r="AR9" s="5">
        <f t="shared" si="29"/>
        <v>57.435220963179347</v>
      </c>
      <c r="AT9" s="4">
        <v>0.33055555555555599</v>
      </c>
      <c r="AU9" s="5">
        <f t="shared" si="4"/>
        <v>-81</v>
      </c>
      <c r="AV9" s="5">
        <f>DEGREES(ASIN(SIN(RADIANS('Solar Calendar'!$C$7))*SIN(RADIANS('Array Configuration'!$D$5))+COS(RADIANS('Solar Calendar'!$C$7))*COS(RADIANS('Array Configuration'!$D$5))*COS(RADIANS(AU9))))</f>
        <v>6.055060257827674</v>
      </c>
      <c r="AW9" s="5">
        <f>IFERROR(DEGREES(ACOS((SIN(RADIANS(AV9))*SIN(RADIANS('Array Configuration'!$D$5))-SIN(RADIANS('Solar Calendar'!$C$7)))/(COS(RADIANS('Solar Calendar'!AV9))*COS(RADIANS('Array Configuration'!$D$5)))))*SIGN(AU9), 0)</f>
        <v>-83.329003718452142</v>
      </c>
      <c r="AX9" s="5">
        <f>ABS(AW9-'Array Configuration'!$D$4)</f>
        <v>83.329003718452142</v>
      </c>
      <c r="AY9" s="5">
        <f>DEGREES(ACOS((COS(RADIANS(AV9))*COS(RADIANS(AX9))*SIN(RADIANS('Array Configuration'!$D$3)))+SIN(RADIANS(AV9))*COS(RADIANS('Array Configuration'!$D$3))))</f>
        <v>81.994974180751626</v>
      </c>
      <c r="AZ9" s="5">
        <f t="shared" si="30"/>
        <v>39.475098903193405</v>
      </c>
      <c r="BB9" s="4">
        <v>0.30625000000000002</v>
      </c>
      <c r="BC9" s="5">
        <f t="shared" si="5"/>
        <v>-88.5</v>
      </c>
      <c r="BD9" s="5">
        <f>DEGREES(ASIN(SIN(RADIANS('Solar Calendar'!$B$8))*SIN(RADIANS('Array Configuration'!$D$5))+COS(RADIANS('Solar Calendar'!$B$8))*COS(RADIANS('Array Configuration'!$D$5))*COS(RADIANS(BC9))))</f>
        <v>6.0985569270478317</v>
      </c>
      <c r="BE9" s="5">
        <f>IFERROR(DEGREES(ACOS((SIN(RADIANS(BD9))*SIN(RADIANS('Array Configuration'!$D$5))-SIN(RADIANS('Solar Calendar'!$B$8)))/(COS(RADIANS('Solar Calendar'!BD9))*COS(RADIANS('Array Configuration'!$D$5)))))*SIGN(BC9), 0)</f>
        <v>-93.564371353738437</v>
      </c>
      <c r="BF9" s="5">
        <f>ABS(BE9-'Array Configuration'!$D$4)</f>
        <v>93.564371353738437</v>
      </c>
      <c r="BG9" s="5">
        <f>DEGREES(ACOS((COS(RADIANS(BD9))*COS(RADIANS(BF9))*SIN(RADIANS('Array Configuration'!$D$3)))+SIN(RADIANS(BD9))*COS(RADIANS('Array Configuration'!$D$3))))</f>
        <v>85.534315838080857</v>
      </c>
      <c r="BH9" s="5">
        <f t="shared" si="31"/>
        <v>18.792669606052069</v>
      </c>
      <c r="BJ9" s="4">
        <v>0.28749999999999998</v>
      </c>
      <c r="BK9" s="5">
        <f t="shared" si="23"/>
        <v>-94.25</v>
      </c>
      <c r="BL9" s="5">
        <f>DEGREES(ASIN(SIN(RADIANS('Solar Calendar'!$C$8))*SIN(RADIANS('Array Configuration'!$D$5))+COS(RADIANS('Solar Calendar'!$C$8))*COS(RADIANS('Array Configuration'!$D$5))*COS(RADIANS(BK9))))</f>
        <v>5.712462808618505</v>
      </c>
      <c r="BM9" s="5">
        <f>IFERROR(DEGREES(ACOS((SIN(RADIANS(BL9))*SIN(RADIANS('Array Configuration'!$D$5))-SIN(RADIANS('Solar Calendar'!$C$8)))/(COS(RADIANS('Solar Calendar'!BL9))*COS(RADIANS('Array Configuration'!$D$5)))))*SIGN(BK9), 0)</f>
        <v>-100.96093213302798</v>
      </c>
      <c r="BN9" s="5">
        <f>ABS(BM9-'Array Configuration'!$D$4)</f>
        <v>100.96093213302798</v>
      </c>
      <c r="BO9" s="5">
        <f>DEGREES(ACOS((COS(RADIANS(BL9))*COS(RADIANS(BN9))*SIN(RADIANS('Array Configuration'!$D$3)))+SIN(RADIANS(BL9))*COS(RADIANS('Array Configuration'!$D$3))))</f>
        <v>88.454249429457107</v>
      </c>
      <c r="BP9" s="5">
        <f t="shared" si="32"/>
        <v>5.8678734309715086</v>
      </c>
      <c r="BR9" s="4">
        <v>0.26874999999999999</v>
      </c>
      <c r="BS9" s="5">
        <f t="shared" si="6"/>
        <v>-100.5</v>
      </c>
      <c r="BT9" s="5">
        <f>DEGREES(ASIN(SIN(RADIANS('Solar Calendar'!$B$9))*SIN(RADIANS('Array Configuration'!$D$5))+COS(RADIANS('Solar Calendar'!$B$9))*COS(RADIANS('Array Configuration'!$D$5))*COS(RADIANS(BS9))))</f>
        <v>5.5719444970429963</v>
      </c>
      <c r="BU9" s="5">
        <f>IFERROR(DEGREES(ACOS((SIN(RADIANS(BT9))*SIN(RADIANS('Array Configuration'!$D$5))-SIN(RADIANS('Solar Calendar'!$B$9)))/(COS(RADIANS('Solar Calendar'!BT9))*COS(RADIANS('Array Configuration'!$D$5)))))*SIGN(BS9), 0)</f>
        <v>-109.04581597194728</v>
      </c>
      <c r="BV9" s="5">
        <f>ABS(BU9-'Array Configuration'!$D$4)</f>
        <v>109.04581597194728</v>
      </c>
      <c r="BW9" s="5">
        <f>DEGREES(ACOS((COS(RADIANS(BT9))*COS(RADIANS(BV9))*SIN(RADIANS('Array Configuration'!$D$3)))+SIN(RADIANS(BT9))*COS(RADIANS('Array Configuration'!$D$3))))</f>
        <v>91.306137837833077</v>
      </c>
      <c r="BX9" s="5">
        <f t="shared" si="33"/>
        <v>0</v>
      </c>
      <c r="BZ9" s="4">
        <v>0.25624999999999998</v>
      </c>
      <c r="CA9" s="5">
        <f t="shared" si="7"/>
        <v>-105.25</v>
      </c>
      <c r="CB9" s="5">
        <f>DEGREES(ASIN(SIN(RADIANS('Solar Calendar'!$C$9))*SIN(RADIANS('Array Configuration'!$D$5))+COS(RADIANS('Solar Calendar'!$C$9))*COS(RADIANS('Array Configuration'!$D$5))*COS(RADIANS(CA9))))</f>
        <v>4.9277974879533399</v>
      </c>
      <c r="CC9" s="5">
        <f>IFERROR(DEGREES(ACOS((SIN(RADIANS(CB9))*SIN(RADIANS('Array Configuration'!$D$5))-SIN(RADIANS('Solar Calendar'!$C$9)))/(COS(RADIANS('Solar Calendar'!CB9))*COS(RADIANS('Array Configuration'!$D$5)))))*SIGN(CA9), 0)</f>
        <v>-114.49920772908926</v>
      </c>
      <c r="CD9" s="5">
        <f>ABS(CC9-'Array Configuration'!$D$4)</f>
        <v>114.49920772908926</v>
      </c>
      <c r="CE9" s="5">
        <f>DEGREES(ACOS((COS(RADIANS(CB9))*COS(RADIANS(CD9))*SIN(RADIANS('Array Configuration'!$D$3)))+SIN(RADIANS(CB9))*COS(RADIANS('Array Configuration'!$D$3))))</f>
        <v>93.682471986881794</v>
      </c>
      <c r="CF9" s="5">
        <f t="shared" si="34"/>
        <v>0</v>
      </c>
      <c r="CH9" s="4">
        <v>0.24791666666666701</v>
      </c>
      <c r="CI9" s="5">
        <f t="shared" si="8"/>
        <v>-108.75</v>
      </c>
      <c r="CJ9" s="5">
        <f>DEGREES(ASIN(SIN(RADIANS('Solar Calendar'!$B$10))*SIN(RADIANS('Array Configuration'!$D$5))+COS(RADIANS('Solar Calendar'!$B$10))*COS(RADIANS('Array Configuration'!$D$5))*COS(RADIANS(CI9))))</f>
        <v>4.953746708659919</v>
      </c>
      <c r="CK9" s="5">
        <f>IFERROR(DEGREES(ACOS((SIN(RADIANS(CJ9))*SIN(RADIANS('Array Configuration'!$D$5))-SIN(RADIANS('Solar Calendar'!$B$10)))/(COS(RADIANS('Solar Calendar'!CJ9))*COS(RADIANS('Array Configuration'!$D$5)))))*SIGN(CI9), 0)</f>
        <v>-118.81115340088741</v>
      </c>
      <c r="CL9" s="5">
        <f>ABS(CK9-'Array Configuration'!$D$4)</f>
        <v>118.81115340088741</v>
      </c>
      <c r="CM9" s="5">
        <f>DEGREES(ACOS((COS(RADIANS(CJ9))*COS(RADIANS(CL9))*SIN(RADIANS('Array Configuration'!$D$3)))+SIN(RADIANS(CJ9))*COS(RADIANS('Array Configuration'!$D$3))))</f>
        <v>95.005993685859593</v>
      </c>
      <c r="CN9" s="5">
        <f t="shared" ref="CN9:CN70" si="48">IF(AND(CJ9&gt;0,CM9&lt;90),(1092*EXP(-0.185/SIN(RADIANS(CJ9))))*COS(RADIANS(CM9)),0)</f>
        <v>0</v>
      </c>
      <c r="CP9" s="4">
        <v>0.24791666666666701</v>
      </c>
      <c r="CQ9" s="5">
        <f t="shared" si="10"/>
        <v>-109.5</v>
      </c>
      <c r="CR9" s="5">
        <f>DEGREES(ASIN(SIN(RADIANS('Solar Calendar'!$C$10))*SIN(RADIANS('Array Configuration'!$D$5))+COS(RADIANS('Solar Calendar'!$C$10))*COS(RADIANS('Array Configuration'!$D$5))*COS(RADIANS(CQ9))))</f>
        <v>5.0508767825821517</v>
      </c>
      <c r="CS9" s="5">
        <f>IFERROR(DEGREES(ACOS((SIN(RADIANS(CR9))*SIN(RADIANS('Array Configuration'!$D$5))-SIN(RADIANS('Solar Calendar'!$C$10)))/(COS(RADIANS('Solar Calendar'!CR9))*COS(RADIANS('Array Configuration'!$D$5)))))*SIGN(CQ9), 0)</f>
        <v>-119.79270411500843</v>
      </c>
      <c r="CT9" s="5">
        <f>ABS(CS9-'Array Configuration'!$D$4)</f>
        <v>119.79270411500843</v>
      </c>
      <c r="CU9" s="5">
        <f>DEGREES(ACOS((COS(RADIANS(CR9))*COS(RADIANS(CT9))*SIN(RADIANS('Array Configuration'!$D$3)))+SIN(RADIANS(CR9))*COS(RADIANS('Array Configuration'!$D$3))))</f>
        <v>95.213353192977465</v>
      </c>
      <c r="CV9" s="5">
        <f t="shared" si="35"/>
        <v>0</v>
      </c>
      <c r="CX9" s="4">
        <v>0.25416666666666698</v>
      </c>
      <c r="CY9" s="5">
        <f t="shared" si="11"/>
        <v>-108</v>
      </c>
      <c r="CZ9" s="5">
        <f>DEGREES(ASIN(SIN(RADIANS('Solar Calendar'!$B$11))*SIN(RADIANS('Array Configuration'!$D$5))+COS(RADIANS('Solar Calendar'!$B$11))*COS(RADIANS('Array Configuration'!$D$5))*COS(RADIANS(CY9))))</f>
        <v>5.2450042745273473</v>
      </c>
      <c r="DA9" s="5">
        <f>IFERROR(DEGREES(ACOS((SIN(RADIANS(CZ9))*SIN(RADIANS('Array Configuration'!$D$5))-SIN(RADIANS('Solar Calendar'!$B$11)))/(COS(RADIANS('Solar Calendar'!CZ9))*COS(RADIANS('Array Configuration'!$D$5)))))*SIGN(CY9), 0)</f>
        <v>-118.14982592902244</v>
      </c>
      <c r="DB9" s="5">
        <f>ABS(DA9-'Array Configuration'!$D$4)</f>
        <v>118.14982592902244</v>
      </c>
      <c r="DC9" s="5">
        <f>DEGREES(ACOS((COS(RADIANS(CZ9))*COS(RADIANS(DB9))*SIN(RADIANS('Array Configuration'!$D$3)))+SIN(RADIANS(CZ9))*COS(RADIANS('Array Configuration'!$D$3))))</f>
        <v>94.525509416616501</v>
      </c>
      <c r="DD9" s="5">
        <f t="shared" si="36"/>
        <v>0</v>
      </c>
      <c r="DF9" s="4">
        <v>0.264583333333333</v>
      </c>
      <c r="DG9" s="5">
        <f t="shared" si="12"/>
        <v>-104.5</v>
      </c>
      <c r="DH9" s="5">
        <f>DEGREES(ASIN(SIN(RADIANS('Solar Calendar'!$C$11))*SIN(RADIANS('Array Configuration'!$D$5))+COS(RADIANS('Solar Calendar'!$C$11))*COS(RADIANS('Array Configuration'!$D$5))*COS(RADIANS(DG9))))</f>
        <v>5.84183528137262</v>
      </c>
      <c r="DI9" s="5">
        <f>IFERROR(DEGREES(ACOS((SIN(RADIANS(DH9))*SIN(RADIANS('Array Configuration'!$D$5))-SIN(RADIANS('Solar Calendar'!$C$11)))/(COS(RADIANS('Solar Calendar'!DH9))*COS(RADIANS('Array Configuration'!$D$5)))))*SIGN(DG9), 0)</f>
        <v>-114.35958378111525</v>
      </c>
      <c r="DJ9" s="5">
        <f>ABS(DI9-'Array Configuration'!$D$4)</f>
        <v>114.35958378111525</v>
      </c>
      <c r="DK9" s="5">
        <f>DEGREES(ACOS((COS(RADIANS(DH9))*COS(RADIANS(DJ9))*SIN(RADIANS('Array Configuration'!$D$3)))+SIN(RADIANS(DH9))*COS(RADIANS('Array Configuration'!$D$3))))</f>
        <v>92.771906742318805</v>
      </c>
      <c r="DL9" s="5">
        <f t="shared" si="37"/>
        <v>0</v>
      </c>
      <c r="DN9" s="4">
        <v>0.27986111111111101</v>
      </c>
      <c r="DO9" s="5">
        <f t="shared" si="13"/>
        <v>-99</v>
      </c>
      <c r="DP9" s="5">
        <f>DEGREES(ASIN(SIN(RADIANS('Solar Calendar'!$B$12))*SIN(RADIANS('Array Configuration'!$D$5))+COS(RADIANS('Solar Calendar'!$B$12))*COS(RADIANS('Array Configuration'!$D$5))*COS(RADIANS(DO9))))</f>
        <v>6.1599350181166415</v>
      </c>
      <c r="DQ9" s="5">
        <f>IFERROR(DEGREES(ACOS((SIN(RADIANS(DP9))*SIN(RADIANS('Array Configuration'!$D$5))-SIN(RADIANS('Solar Calendar'!$B$12)))/(COS(RADIANS('Solar Calendar'!DP9))*COS(RADIANS('Array Configuration'!$D$5)))))*SIGN(DO9), 0)</f>
        <v>-107.6350246394579</v>
      </c>
      <c r="DR9" s="5">
        <f>ABS(DQ9-'Array Configuration'!$D$4)</f>
        <v>107.6350246394579</v>
      </c>
      <c r="DS9" s="5">
        <f>DEGREES(ACOS((COS(RADIANS(DP9))*COS(RADIANS(DR9))*SIN(RADIANS('Array Configuration'!$D$3)))+SIN(RADIANS(DP9))*COS(RADIANS('Array Configuration'!$D$3))))</f>
        <v>90.285037174223604</v>
      </c>
      <c r="DT9" s="5">
        <f t="shared" si="38"/>
        <v>0</v>
      </c>
      <c r="DV9" s="4">
        <v>0.29305555555555501</v>
      </c>
      <c r="DW9" s="5">
        <f t="shared" si="14"/>
        <v>-93.5</v>
      </c>
      <c r="DX9" s="5">
        <f>DEGREES(ASIN(SIN(RADIANS('Solar Calendar'!$C$12))*SIN(RADIANS('Array Configuration'!$D$5))+COS(RADIANS('Solar Calendar'!$C$12))*COS(RADIANS('Array Configuration'!$D$5))*COS(RADIANS(DW9))))</f>
        <v>6.724370863253057</v>
      </c>
      <c r="DY9" s="5">
        <f>IFERROR(DEGREES(ACOS((SIN(RADIANS(DX9))*SIN(RADIANS('Array Configuration'!$D$5))-SIN(RADIANS('Solar Calendar'!$C$12)))/(COS(RADIANS('Solar Calendar'!DX9))*COS(RADIANS('Array Configuration'!$D$5)))))*SIGN(DW9), 0)</f>
        <v>-100.8940691332197</v>
      </c>
      <c r="DZ9" s="5">
        <f>ABS(DY9-'Array Configuration'!$D$4)</f>
        <v>100.8940691332197</v>
      </c>
      <c r="EA9" s="5">
        <f>DEGREES(ACOS((COS(RADIANS(DX9))*COS(RADIANS(DZ9))*SIN(RADIANS('Array Configuration'!$D$3)))+SIN(RADIANS(DX9))*COS(RADIANS('Array Configuration'!$D$3))))</f>
        <v>87.48125695229983</v>
      </c>
      <c r="EB9" s="5">
        <f t="shared" si="39"/>
        <v>10.281046763297441</v>
      </c>
      <c r="ED9" s="4">
        <v>0.30972222222222201</v>
      </c>
      <c r="EE9" s="5">
        <f t="shared" si="15"/>
        <v>-86</v>
      </c>
      <c r="EF9" s="5">
        <f>DEGREES(ASIN(SIN(RADIANS('Solar Calendar'!$B$13))*SIN(RADIANS('Array Configuration'!$D$5))+COS(RADIANS('Solar Calendar'!$B$13))*COS(RADIANS('Array Configuration'!$D$5))*COS(RADIANS(EE9))))</f>
        <v>7.1212141210227466</v>
      </c>
      <c r="EG9" s="5">
        <f>IFERROR(DEGREES(ACOS((SIN(RADIANS(EF9))*SIN(RADIANS('Array Configuration'!$D$5))-SIN(RADIANS('Solar Calendar'!$B$13)))/(COS(RADIANS('Solar Calendar'!EF9))*COS(RADIANS('Array Configuration'!$D$5)))))*SIGN(EE9), 0)</f>
        <v>-91.111815168328704</v>
      </c>
      <c r="EH9" s="5">
        <f>ABS(EG9-'Array Configuration'!$D$4)</f>
        <v>91.111815168328704</v>
      </c>
      <c r="EI9" s="5">
        <f>DEGREES(ACOS((COS(RADIANS(EF9))*COS(RADIANS(EH9))*SIN(RADIANS('Array Configuration'!$D$3)))+SIN(RADIANS(EF9))*COS(RADIANS('Array Configuration'!$D$3))))</f>
        <v>83.720692349573767</v>
      </c>
      <c r="EJ9" s="5">
        <f t="shared" si="40"/>
        <v>32.829240411226507</v>
      </c>
      <c r="EL9" s="4">
        <v>0.32291666666666702</v>
      </c>
      <c r="EM9" s="5">
        <f t="shared" si="16"/>
        <v>-80</v>
      </c>
      <c r="EN9" s="5">
        <f>DEGREES(ASIN(SIN(RADIANS('Solar Calendar'!$C$13))*SIN(RADIANS('Array Configuration'!$D$5))+COS(RADIANS('Solar Calendar'!$C$13))*COS(RADIANS('Array Configuration'!$D$5))*COS(RADIANS(EM9))))</f>
        <v>6.724267439914918</v>
      </c>
      <c r="EO9" s="5">
        <f>IFERROR(DEGREES(ACOS((SIN(RADIANS(EN9))*SIN(RADIANS('Array Configuration'!$D$5))-SIN(RADIANS('Solar Calendar'!$C$13)))/(COS(RADIANS('Solar Calendar'!EN9))*COS(RADIANS('Array Configuration'!$D$5)))))*SIGN(EM9), 0)</f>
        <v>-82.581278541338222</v>
      </c>
      <c r="EP9" s="5">
        <f>ABS(EO9-'Array Configuration'!$D$4)</f>
        <v>82.581278541338222</v>
      </c>
      <c r="EQ9" s="5">
        <f>DEGREES(ACOS((COS(RADIANS(EN9))*COS(RADIANS(EP9))*SIN(RADIANS('Array Configuration'!$D$3)))+SIN(RADIANS(EN9))*COS(RADIANS('Array Configuration'!$D$3))))</f>
        <v>81.107339364062099</v>
      </c>
      <c r="ER9" s="5">
        <f t="shared" si="41"/>
        <v>42.909534592778378</v>
      </c>
      <c r="ET9" s="4">
        <v>0.33888888888888902</v>
      </c>
      <c r="EU9" s="5">
        <f t="shared" si="17"/>
        <v>-73</v>
      </c>
      <c r="EV9" s="5">
        <f>DEGREES(ASIN(SIN(RADIANS('Solar Calendar'!$B$14))*SIN(RADIANS('Array Configuration'!$D$5))+COS(RADIANS('Solar Calendar'!$B$14))*COS(RADIANS('Array Configuration'!$D$5))*COS(RADIANS(EU9))))</f>
        <v>7.1314076456770943</v>
      </c>
      <c r="EW9" s="5">
        <f>IFERROR(DEGREES(ACOS((SIN(RADIANS(EV9))*SIN(RADIANS('Array Configuration'!$D$5))-SIN(RADIANS('Solar Calendar'!$B$14)))/(COS(RADIANS('Solar Calendar'!EV9))*COS(RADIANS('Array Configuration'!$D$5)))))*SIGN(EU9), 0)</f>
        <v>-73.568930606501709</v>
      </c>
      <c r="EX9" s="5">
        <f>ABS(EW9-'Array Configuration'!$D$4)</f>
        <v>73.568930606501709</v>
      </c>
      <c r="EY9" s="5">
        <f>DEGREES(ACOS((COS(RADIANS(EV9))*COS(RADIANS(EX9))*SIN(RADIANS('Array Configuration'!$D$3)))+SIN(RADIANS(EV9))*COS(RADIANS('Array Configuration'!$D$3))))</f>
        <v>77.60926081559829</v>
      </c>
      <c r="EZ9" s="5">
        <f t="shared" si="24"/>
        <v>73.543666322814715</v>
      </c>
      <c r="FB9" s="4">
        <v>0.35347222222222202</v>
      </c>
      <c r="FC9" s="5">
        <f t="shared" si="18"/>
        <v>-67</v>
      </c>
      <c r="FD9" s="5">
        <f>DEGREES(ASIN(SIN(RADIANS('Solar Calendar'!$C$14))*SIN(RADIANS('Array Configuration'!$D$5))+COS(RADIANS('Solar Calendar'!$C$14))*COS(RADIANS('Array Configuration'!$D$5))*COS(RADIANS(FC9))))</f>
        <v>7.1510906924868936</v>
      </c>
      <c r="FE9" s="5">
        <f>IFERROR(DEGREES(ACOS((SIN(RADIANS(FD9))*SIN(RADIANS('Array Configuration'!$D$5))-SIN(RADIANS('Solar Calendar'!$C$14)))/(COS(RADIANS('Solar Calendar'!FD9))*COS(RADIANS('Array Configuration'!$D$5)))))*SIGN(FC9), 0)</f>
        <v>-65.809282293303298</v>
      </c>
      <c r="FF9" s="5">
        <f>ABS(FE9-'Array Configuration'!$D$4)</f>
        <v>65.809282293303298</v>
      </c>
      <c r="FG9" s="5">
        <f>DEGREES(ACOS((COS(RADIANS(FD9))*COS(RADIANS(FF9))*SIN(RADIANS('Array Configuration'!$D$3)))+SIN(RADIANS(FD9))*COS(RADIANS('Array Configuration'!$D$3))))</f>
        <v>74.98968850395093</v>
      </c>
      <c r="FH9" s="5">
        <f t="shared" si="42"/>
        <v>89.064574702042478</v>
      </c>
      <c r="FJ9" s="4">
        <v>0.32986111111111099</v>
      </c>
      <c r="FK9" s="5">
        <f t="shared" si="19"/>
        <v>-60.5</v>
      </c>
      <c r="FL9" s="5">
        <f>DEGREES(ASIN(SIN(RADIANS('Solar Calendar'!$B$15))*SIN(RADIANS('Array Configuration'!$D$5))+COS(RADIANS('Solar Calendar'!$B$15))*COS(RADIANS('Array Configuration'!$D$5))*COS(RADIANS(FK9))))</f>
        <v>6.3174104592761147</v>
      </c>
      <c r="FM9" s="5">
        <f>IFERROR(DEGREES(ACOS((SIN(RADIANS(FL9))*SIN(RADIANS('Array Configuration'!$D$5))-SIN(RADIANS('Solar Calendar'!$B$15)))/(COS(RADIANS('Solar Calendar'!FL9))*COS(RADIANS('Array Configuration'!$D$5)))))*SIGN(FK9), 0)</f>
        <v>-57.144925040223463</v>
      </c>
      <c r="FN9" s="5">
        <f>ABS(FM9-'Array Configuration'!$D$4)</f>
        <v>57.144925040223463</v>
      </c>
      <c r="FO9" s="5">
        <f>DEGREES(ACOS((COS(RADIANS(FL9))*COS(RADIANS(FN9))*SIN(RADIANS('Array Configuration'!$D$3)))+SIN(RADIANS(FL9))*COS(RADIANS('Array Configuration'!$D$3))))</f>
        <v>73.027819273142583</v>
      </c>
      <c r="FP9" s="5">
        <f t="shared" si="43"/>
        <v>95.574591424308366</v>
      </c>
      <c r="FR9" s="4">
        <v>0.34513888888888899</v>
      </c>
      <c r="FS9" s="5">
        <f t="shared" si="20"/>
        <v>-55.5</v>
      </c>
      <c r="FT9" s="5">
        <f>DEGREES(ASIN(SIN(RADIANS('Solar Calendar'!$C$15))*SIN(RADIANS('Array Configuration'!$D$5))+COS(RADIANS('Solar Calendar'!$C$15))*COS(RADIANS('Array Configuration'!$D$5))*COS(RADIANS(FS9))))</f>
        <v>6.2695987578188426</v>
      </c>
      <c r="FU9" s="5">
        <f>IFERROR(DEGREES(ACOS((SIN(RADIANS(FT9))*SIN(RADIANS('Array Configuration'!$D$5))-SIN(RADIANS('Solar Calendar'!$C$15)))/(COS(RADIANS('Solar Calendar'!FT9))*COS(RADIANS('Array Configuration'!$D$5)))))*SIGN(FS9), 0)</f>
        <v>-51.266989491711342</v>
      </c>
      <c r="FV9" s="5">
        <f>ABS(FU9-'Array Configuration'!$D$4)</f>
        <v>51.266989491711342</v>
      </c>
      <c r="FW9" s="5">
        <f>DEGREES(ACOS((COS(RADIANS(FT9))*COS(RADIANS(FV9))*SIN(RADIANS('Array Configuration'!$D$3)))+SIN(RADIANS(FT9))*COS(RADIANS('Array Configuration'!$D$3))))</f>
        <v>71.330874524068847</v>
      </c>
      <c r="FX9" s="5">
        <f t="shared" si="44"/>
        <v>103.78386255837549</v>
      </c>
      <c r="FZ9" s="4">
        <v>0.359027777777778</v>
      </c>
      <c r="GA9" s="5">
        <f t="shared" si="21"/>
        <v>-52</v>
      </c>
      <c r="GB9" s="5">
        <f>DEGREES(ASIN(SIN(RADIANS('Solar Calendar'!$B$16))*SIN(RADIANS('Array Configuration'!$D$5))+COS(RADIANS('Solar Calendar'!$B$16))*COS(RADIANS('Array Configuration'!$D$5))*COS(RADIANS(GA9))))</f>
        <v>5.709135524702404</v>
      </c>
      <c r="GC9" s="5">
        <f>IFERROR(DEGREES(ACOS((SIN(RADIANS(GB9))*SIN(RADIANS('Array Configuration'!$D$5))-SIN(RADIANS('Solar Calendar'!$B$16)))/(COS(RADIANS('Solar Calendar'!GB9))*COS(RADIANS('Array Configuration'!$D$5)))))*SIGN(GA9), 0)</f>
        <v>-46.98088799465922</v>
      </c>
      <c r="GD9" s="5">
        <f>ABS(GC9-'Array Configuration'!$D$4)</f>
        <v>46.98088799465922</v>
      </c>
      <c r="GE9" s="5">
        <f>DEGREES(ACOS((COS(RADIANS(GB9))*COS(RADIANS(GD9))*SIN(RADIANS('Array Configuration'!$D$3)))+SIN(RADIANS(GB9))*COS(RADIANS('Array Configuration'!$D$3))))</f>
        <v>70.675387131439535</v>
      </c>
      <c r="GF9" s="5">
        <f t="shared" si="45"/>
        <v>96.556886790546784</v>
      </c>
      <c r="GH9" s="4">
        <v>0.36597222222222198</v>
      </c>
      <c r="GI9" s="5">
        <f t="shared" si="22"/>
        <v>-51.25</v>
      </c>
      <c r="GJ9" s="5">
        <f>DEGREES(ASIN(SIN(RADIANS('Solar Calendar'!$C$16))*SIN(RADIANS('Array Configuration'!$D$5))+COS(RADIANS('Solar Calendar'!$C$16))*COS(RADIANS('Array Configuration'!$D$5))*COS(RADIANS(GI9))))</f>
        <v>5.3130597911367206</v>
      </c>
      <c r="GK9" s="5">
        <f>IFERROR(DEGREES(ACOS((SIN(RADIANS(GJ9))*SIN(RADIANS('Array Configuration'!$D$5))-SIN(RADIANS('Solar Calendar'!$C$16)))/(COS(RADIANS('Solar Calendar'!GJ9))*COS(RADIANS('Array Configuration'!$D$5)))))*SIGN(GI9), 0)</f>
        <v>-45.913228982938691</v>
      </c>
      <c r="GL9" s="5">
        <f>ABS(GK9-'Array Configuration'!$D$4)</f>
        <v>45.913228982938691</v>
      </c>
      <c r="GM9" s="5">
        <f>DEGREES(ACOS((COS(RADIANS(GJ9))*COS(RADIANS(GL9))*SIN(RADIANS('Array Configuration'!$D$3)))+SIN(RADIANS(GJ9))*COS(RADIANS('Array Configuration'!$D$3))))</f>
        <v>70.771131258393098</v>
      </c>
      <c r="GN9" s="5">
        <f t="shared" si="46"/>
        <v>86.490005388533859</v>
      </c>
    </row>
    <row r="10" spans="1:196" ht="15" customHeight="1" x14ac:dyDescent="0.25">
      <c r="A10" t="s">
        <v>5</v>
      </c>
      <c r="B10">
        <v>22.8</v>
      </c>
      <c r="C10">
        <v>23.5</v>
      </c>
      <c r="F10" s="4">
        <v>0.37708333333333299</v>
      </c>
      <c r="G10" s="5">
        <f t="shared" si="47"/>
        <v>-49.25</v>
      </c>
      <c r="H10" s="5">
        <f>DEGREES(ASIN(SIN(RADIANS('Solar Calendar'!$B$5))*SIN(RADIANS('Array Configuration'!$D$5))+COS(RADIANS('Solar Calendar'!$B$5))*COS(RADIANS('Array Configuration'!$D$5))*COS(RADIANS(G10))))</f>
        <v>7.2978005321763675</v>
      </c>
      <c r="I10" s="5">
        <f>IFERROR(DEGREES(ACOS((SIN(RADIANS(H10))*SIN(RADIANS('Array Configuration'!$D$5))-SIN(RADIANS('Solar Calendar'!$B$5)))/(COS(RADIANS('Solar Calendar'!H10))*COS(RADIANS('Array Configuration'!$D$5)))))*SIGN(G10), 0)</f>
        <v>-44.961434830104842</v>
      </c>
      <c r="J10" s="5">
        <f>ABS(I10-'Array Configuration'!$D$4)</f>
        <v>44.961434830104842</v>
      </c>
      <c r="K10" s="5">
        <f>DEGREES(ACOS((COS(RADIANS(H10))*COS(RADIANS(J10))*SIN(RADIANS('Array Configuration'!$D$3)))+SIN(RADIANS(H10))*COS(RADIANS('Array Configuration'!$D$3))))</f>
        <v>68.606232534352515</v>
      </c>
      <c r="L10" s="5">
        <f t="shared" si="25"/>
        <v>144.49784782149001</v>
      </c>
      <c r="N10" s="4">
        <v>0.37013888888888902</v>
      </c>
      <c r="O10" s="5">
        <f t="shared" si="0"/>
        <v>-53</v>
      </c>
      <c r="P10" s="5">
        <f>DEGREES(ASIN(SIN(RADIANS('Solar Calendar'!$C$5))*SIN(RADIANS('Array Configuration'!$D$5))+COS(RADIANS('Solar Calendar'!$C$5))*COS(RADIANS('Array Configuration'!$D$5))*COS(RADIANS(O10))))</f>
        <v>7.2303155532802776</v>
      </c>
      <c r="Q10" s="5">
        <f>IFERROR(DEGREES(ACOS((SIN(RADIANS(P10))*SIN(RADIANS('Array Configuration'!$D$5))-SIN(RADIANS('Solar Calendar'!$C$5)))/(COS(RADIANS('Solar Calendar'!P10))*COS(RADIANS('Array Configuration'!$D$5)))))*SIGN(O10), 0)</f>
        <v>-49.070964662663876</v>
      </c>
      <c r="R10" s="5">
        <f>ABS(Q10-'Array Configuration'!$D$4)</f>
        <v>49.070964662663876</v>
      </c>
      <c r="S10" s="5">
        <f>DEGREES(ACOS((COS(RADIANS(P10))*COS(RADIANS(R10))*SIN(RADIANS('Array Configuration'!$D$3)))+SIN(RADIANS(P10))*COS(RADIANS('Array Configuration'!$D$3))))</f>
        <v>69.788128515965923</v>
      </c>
      <c r="T10" s="5">
        <f t="shared" si="26"/>
        <v>135.4563344182942</v>
      </c>
      <c r="V10" s="4">
        <v>0.35486111111111102</v>
      </c>
      <c r="W10" s="5">
        <f t="shared" si="1"/>
        <v>-59</v>
      </c>
      <c r="X10" s="5">
        <f>DEGREES(ASIN(SIN(RADIANS('Solar Calendar'!$B$6))*SIN(RADIANS('Array Configuration'!$D$5))+COS(RADIANS('Solar Calendar'!$B$6))*COS(RADIANS('Array Configuration'!$D$5))*COS(RADIANS(W10))))</f>
        <v>8.1362129549754325</v>
      </c>
      <c r="Y10" s="5">
        <f>IFERROR(DEGREES(ACOS((SIN(RADIANS(X10))*SIN(RADIANS('Array Configuration'!$D$5))-SIN(RADIANS('Solar Calendar'!$B$6)))/(COS(RADIANS('Solar Calendar'!X10))*COS(RADIANS('Array Configuration'!$D$5)))))*SIGN(W10), 0)</f>
        <v>-56.677459412978529</v>
      </c>
      <c r="Z10" s="5">
        <f>ABS(Y10-'Array Configuration'!$D$4)</f>
        <v>56.677459412978529</v>
      </c>
      <c r="AA10" s="5">
        <f>DEGREES(ACOS((COS(RADIANS(X10))*COS(RADIANS(Z10))*SIN(RADIANS('Array Configuration'!$D$3)))+SIN(RADIANS(X10))*COS(RADIANS('Array Configuration'!$D$3))))</f>
        <v>71.154652359482469</v>
      </c>
      <c r="AB10" s="5">
        <f t="shared" si="27"/>
        <v>140.58113232936725</v>
      </c>
      <c r="AD10" s="4">
        <v>0.33819444444444402</v>
      </c>
      <c r="AE10" s="5">
        <f t="shared" si="2"/>
        <v>-64.75</v>
      </c>
      <c r="AF10" s="5">
        <f>DEGREES(ASIN(SIN(RADIANS('Solar Calendar'!$C$6))*SIN(RADIANS('Array Configuration'!$D$5))+COS(RADIANS('Solar Calendar'!$C$6))*COS(RADIANS('Array Configuration'!$D$5))*COS(RADIANS(AE10))))</f>
        <v>8.2891467348951835</v>
      </c>
      <c r="AG10" s="5">
        <f>IFERROR(DEGREES(ACOS((SIN(RADIANS(AF10))*SIN(RADIANS('Array Configuration'!$D$5))-SIN(RADIANS('Solar Calendar'!$C$6)))/(COS(RADIANS('Solar Calendar'!AF10))*COS(RADIANS('Array Configuration'!$D$5)))))*SIGN(AE10), 0)</f>
        <v>-63.872213955464829</v>
      </c>
      <c r="AH10" s="5">
        <f>ABS(AG10-'Array Configuration'!$D$4)</f>
        <v>63.872213955464829</v>
      </c>
      <c r="AI10" s="5">
        <f>DEGREES(ACOS((COS(RADIANS(AF10))*COS(RADIANS(AH10))*SIN(RADIANS('Array Configuration'!$D$3)))+SIN(RADIANS(AF10))*COS(RADIANS('Array Configuration'!$D$3))))</f>
        <v>73.282672975725845</v>
      </c>
      <c r="AJ10" s="5">
        <f t="shared" si="28"/>
        <v>127.51287481860867</v>
      </c>
      <c r="AL10" s="4">
        <v>0.31944444444444398</v>
      </c>
      <c r="AM10" s="5">
        <f t="shared" si="3"/>
        <v>-71</v>
      </c>
      <c r="AN10" s="5">
        <f>DEGREES(ASIN(SIN(RADIANS('Solar Calendar'!$B$7))*SIN(RADIANS('Array Configuration'!$D$5))+COS(RADIANS('Solar Calendar'!$B$7))*COS(RADIANS('Array Configuration'!$D$5))*COS(RADIANS(AM10))))</f>
        <v>8.725443425132335</v>
      </c>
      <c r="AO10" s="5">
        <f>IFERROR(DEGREES(ACOS((SIN(RADIANS(AN10))*SIN(RADIANS('Array Configuration'!$D$5))-SIN(RADIANS('Solar Calendar'!$B$7)))/(COS(RADIANS('Solar Calendar'!AN10))*COS(RADIANS('Array Configuration'!$D$5)))))*SIGN(AM10), 0)</f>
        <v>-72.298328252306106</v>
      </c>
      <c r="AP10" s="5">
        <f>ABS(AO10-'Array Configuration'!$D$4)</f>
        <v>72.298328252306106</v>
      </c>
      <c r="AQ10" s="5">
        <f>DEGREES(ACOS((COS(RADIANS(AN10))*COS(RADIANS(AP10))*SIN(RADIANS('Array Configuration'!$D$3)))+SIN(RADIANS(AN10))*COS(RADIANS('Array Configuration'!$D$3))))</f>
        <v>75.679545997007267</v>
      </c>
      <c r="AR10" s="5">
        <f t="shared" si="29"/>
        <v>107.81782004339526</v>
      </c>
      <c r="AT10" s="4">
        <v>0.34097222222222201</v>
      </c>
      <c r="AU10" s="5">
        <f t="shared" si="4"/>
        <v>-77.25</v>
      </c>
      <c r="AV10" s="5">
        <f>DEGREES(ASIN(SIN(RADIANS('Solar Calendar'!$C$7))*SIN(RADIANS('Array Configuration'!$D$5))+COS(RADIANS('Solar Calendar'!$C$7))*COS(RADIANS('Array Configuration'!$D$5))*COS(RADIANS(AU10))))</f>
        <v>8.5583650463686478</v>
      </c>
      <c r="AW10" s="5">
        <f>IFERROR(DEGREES(ACOS((SIN(RADIANS(AV10))*SIN(RADIANS('Array Configuration'!$D$5))-SIN(RADIANS('Solar Calendar'!$C$7)))/(COS(RADIANS('Solar Calendar'!AV10))*COS(RADIANS('Array Configuration'!$D$5)))))*SIGN(AU10), 0)</f>
        <v>-80.5137796459138</v>
      </c>
      <c r="AX10" s="5">
        <f>ABS(AW10-'Array Configuration'!$D$4)</f>
        <v>80.5137796459138</v>
      </c>
      <c r="AY10" s="5">
        <f>DEGREES(ACOS((COS(RADIANS(AV10))*COS(RADIANS(AX10))*SIN(RADIANS('Array Configuration'!$D$3)))+SIN(RADIANS(AV10))*COS(RADIANS('Array Configuration'!$D$3))))</f>
        <v>78.669525709262984</v>
      </c>
      <c r="AZ10" s="5">
        <f t="shared" si="30"/>
        <v>84.026254848397329</v>
      </c>
      <c r="BB10" s="4">
        <v>0.31666666666666698</v>
      </c>
      <c r="BC10" s="5">
        <f t="shared" si="5"/>
        <v>-84.75</v>
      </c>
      <c r="BD10" s="5">
        <f>DEGREES(ASIN(SIN(RADIANS('Solar Calendar'!$B$8))*SIN(RADIANS('Array Configuration'!$D$5))+COS(RADIANS('Solar Calendar'!$B$8))*COS(RADIANS('Array Configuration'!$D$5))*COS(RADIANS(BC10))))</f>
        <v>8.6251057236293143</v>
      </c>
      <c r="BE10" s="5">
        <f>IFERROR(DEGREES(ACOS((SIN(RADIANS(BD10))*SIN(RADIANS('Array Configuration'!$D$5))-SIN(RADIANS('Solar Calendar'!$B$8)))/(COS(RADIANS('Solar Calendar'!BD10))*COS(RADIANS('Array Configuration'!$D$5)))))*SIGN(BC10), 0)</f>
        <v>-90.807175345704124</v>
      </c>
      <c r="BF10" s="5">
        <f>ABS(BE10-'Array Configuration'!$D$4)</f>
        <v>90.807175345704124</v>
      </c>
      <c r="BG10" s="5">
        <f>DEGREES(ACOS((COS(RADIANS(BD10))*COS(RADIANS(BF10))*SIN(RADIANS('Array Configuration'!$D$3)))+SIN(RADIANS(BD10))*COS(RADIANS('Array Configuration'!$D$3))))</f>
        <v>82.207049061830631</v>
      </c>
      <c r="BH10" s="5">
        <f t="shared" si="31"/>
        <v>51.332188074288382</v>
      </c>
      <c r="BJ10" s="4">
        <v>0.297916666666667</v>
      </c>
      <c r="BK10" s="5">
        <f t="shared" si="23"/>
        <v>-90.5</v>
      </c>
      <c r="BL10" s="5">
        <f>DEGREES(ASIN(SIN(RADIANS('Solar Calendar'!$C$8))*SIN(RADIANS('Array Configuration'!$D$5))+COS(RADIANS('Solar Calendar'!$C$8))*COS(RADIANS('Array Configuration'!$D$5))*COS(RADIANS(BK10))))</f>
        <v>8.2054410770062631</v>
      </c>
      <c r="BM10" s="5">
        <f>IFERROR(DEGREES(ACOS((SIN(RADIANS(BL10))*SIN(RADIANS('Array Configuration'!$D$5))-SIN(RADIANS('Solar Calendar'!$C$8)))/(COS(RADIANS('Solar Calendar'!BL10))*COS(RADIANS('Array Configuration'!$D$5)))))*SIGN(BK10), 0)</f>
        <v>-98.242759502921814</v>
      </c>
      <c r="BN10" s="5">
        <f>ABS(BM10-'Array Configuration'!$D$4)</f>
        <v>98.242759502921814</v>
      </c>
      <c r="BO10" s="5">
        <f>DEGREES(ACOS((COS(RADIANS(BL10))*COS(RADIANS(BN10))*SIN(RADIANS('Array Configuration'!$D$3)))+SIN(RADIANS(BL10))*COS(RADIANS('Array Configuration'!$D$3))))</f>
        <v>85.182038997668926</v>
      </c>
      <c r="BP10" s="5">
        <f t="shared" si="32"/>
        <v>30.079335375414605</v>
      </c>
      <c r="BR10" s="4">
        <v>0.27916666666666701</v>
      </c>
      <c r="BS10" s="5">
        <f t="shared" si="6"/>
        <v>-96.75</v>
      </c>
      <c r="BT10" s="5">
        <f>DEGREES(ASIN(SIN(RADIANS('Solar Calendar'!$B$9))*SIN(RADIANS('Array Configuration'!$D$5))+COS(RADIANS('Solar Calendar'!$B$9))*COS(RADIANS('Array Configuration'!$D$5))*COS(RADIANS(BS10))))</f>
        <v>7.9805894157782182</v>
      </c>
      <c r="BU10" s="5">
        <f>IFERROR(DEGREES(ACOS((SIN(RADIANS(BT10))*SIN(RADIANS('Array Configuration'!$D$5))-SIN(RADIANS('Solar Calendar'!$B$9)))/(COS(RADIANS('Solar Calendar'!BT10))*COS(RADIANS('Array Configuration'!$D$5)))))*SIGN(BS10), 0)</f>
        <v>-106.36754776218945</v>
      </c>
      <c r="BV10" s="5">
        <f>ABS(BU10-'Array Configuration'!$D$4)</f>
        <v>106.36754776218945</v>
      </c>
      <c r="BW10" s="5">
        <f>DEGREES(ACOS((COS(RADIANS(BT10))*COS(RADIANS(BV10))*SIN(RADIANS('Array Configuration'!$D$3)))+SIN(RADIANS(BT10))*COS(RADIANS('Array Configuration'!$D$3))))</f>
        <v>88.148259385487449</v>
      </c>
      <c r="BX10" s="5">
        <f t="shared" si="33"/>
        <v>9.9877517207788138</v>
      </c>
      <c r="BZ10" s="4">
        <v>0.266666666666667</v>
      </c>
      <c r="CA10" s="5">
        <f t="shared" si="7"/>
        <v>-101.5</v>
      </c>
      <c r="CB10" s="5">
        <f>DEGREES(ASIN(SIN(RADIANS('Solar Calendar'!$C$9))*SIN(RADIANS('Array Configuration'!$D$5))+COS(RADIANS('Solar Calendar'!$C$9))*COS(RADIANS('Array Configuration'!$D$5))*COS(RADIANS(CA10))))</f>
        <v>7.2523528682418359</v>
      </c>
      <c r="CC10" s="5">
        <f>IFERROR(DEGREES(ACOS((SIN(RADIANS(CB10))*SIN(RADIANS('Array Configuration'!$D$5))-SIN(RADIANS('Solar Calendar'!$C$9)))/(COS(RADIANS('Solar Calendar'!CB10))*COS(RADIANS('Array Configuration'!$D$5)))))*SIGN(CA10), 0)</f>
        <v>-111.835698316627</v>
      </c>
      <c r="CD10" s="5">
        <f>ABS(CC10-'Array Configuration'!$D$4)</f>
        <v>111.835698316627</v>
      </c>
      <c r="CE10" s="5">
        <f>DEGREES(ACOS((COS(RADIANS(CB10))*COS(RADIANS(CD10))*SIN(RADIANS('Array Configuration'!$D$3)))+SIN(RADIANS(CB10))*COS(RADIANS('Array Configuration'!$D$3))))</f>
        <v>90.628604989900182</v>
      </c>
      <c r="CF10" s="5">
        <f t="shared" si="34"/>
        <v>0</v>
      </c>
      <c r="CH10" s="4">
        <v>0.25833333333333303</v>
      </c>
      <c r="CI10" s="5">
        <f t="shared" si="8"/>
        <v>-105</v>
      </c>
      <c r="CJ10" s="5">
        <f>DEGREES(ASIN(SIN(RADIANS('Solar Calendar'!$B$10))*SIN(RADIANS('Array Configuration'!$D$5))+COS(RADIANS('Solar Calendar'!$B$10))*COS(RADIANS('Array Configuration'!$D$5))*COS(RADIANS(CI10))))</f>
        <v>7.196768444998372</v>
      </c>
      <c r="CK10" s="5">
        <f>IFERROR(DEGREES(ACOS((SIN(RADIANS(CJ10))*SIN(RADIANS('Array Configuration'!$D$5))-SIN(RADIANS('Solar Calendar'!$B$10)))/(COS(RADIANS('Solar Calendar'!CJ10))*COS(RADIANS('Array Configuration'!$D$5)))))*SIGN(CI10), 0)</f>
        <v>-116.16572606692392</v>
      </c>
      <c r="CL10" s="5">
        <f>ABS(CK10-'Array Configuration'!$D$4)</f>
        <v>116.16572606692392</v>
      </c>
      <c r="CM10" s="5">
        <f>DEGREES(ACOS((COS(RADIANS(CJ10))*COS(RADIANS(CL10))*SIN(RADIANS('Array Configuration'!$D$3)))+SIN(RADIANS(CJ10))*COS(RADIANS('Array Configuration'!$D$3))))</f>
        <v>92.055653863777337</v>
      </c>
      <c r="CN10" s="5">
        <f t="shared" si="48"/>
        <v>0</v>
      </c>
      <c r="CP10" s="4">
        <v>0.25833333333333303</v>
      </c>
      <c r="CQ10" s="5">
        <f t="shared" si="10"/>
        <v>-105.75</v>
      </c>
      <c r="CR10" s="5">
        <f>DEGREES(ASIN(SIN(RADIANS('Solar Calendar'!$C$10))*SIN(RADIANS('Array Configuration'!$D$5))+COS(RADIANS('Solar Calendar'!$C$10))*COS(RADIANS('Array Configuration'!$D$5))*COS(RADIANS(CQ10))))</f>
        <v>7.2735198179411755</v>
      </c>
      <c r="CS10" s="5">
        <f>IFERROR(DEGREES(ACOS((SIN(RADIANS(CR10))*SIN(RADIANS('Array Configuration'!$D$5))-SIN(RADIANS('Solar Calendar'!$C$10)))/(COS(RADIANS('Solar Calendar'!CR10))*COS(RADIANS('Array Configuration'!$D$5)))))*SIGN(CQ10), 0)</f>
        <v>-117.15321127194665</v>
      </c>
      <c r="CT10" s="5">
        <f>ABS(CS10-'Array Configuration'!$D$4)</f>
        <v>117.15321127194665</v>
      </c>
      <c r="CU10" s="5">
        <f>DEGREES(ACOS((COS(RADIANS(CR10))*COS(RADIANS(CT10))*SIN(RADIANS('Array Configuration'!$D$3)))+SIN(RADIANS(CR10))*COS(RADIANS('Array Configuration'!$D$3))))</f>
        <v>92.289579851457574</v>
      </c>
      <c r="CV10" s="5">
        <f t="shared" si="35"/>
        <v>0</v>
      </c>
      <c r="CX10" s="4">
        <v>0.264583333333333</v>
      </c>
      <c r="CY10" s="5">
        <f t="shared" si="11"/>
        <v>-104.25</v>
      </c>
      <c r="CZ10" s="5">
        <f>DEGREES(ASIN(SIN(RADIANS('Solar Calendar'!$B$11))*SIN(RADIANS('Array Configuration'!$D$5))+COS(RADIANS('Solar Calendar'!$B$11))*COS(RADIANS('Array Configuration'!$D$5))*COS(RADIANS(CY10))))</f>
        <v>7.5013113054902663</v>
      </c>
      <c r="DA10" s="5">
        <f>IFERROR(DEGREES(ACOS((SIN(RADIANS(CZ10))*SIN(RADIANS('Array Configuration'!$D$5))-SIN(RADIANS('Solar Calendar'!$B$11)))/(COS(RADIANS('Solar Calendar'!CZ10))*COS(RADIANS('Array Configuration'!$D$5)))))*SIGN(CY10), 0)</f>
        <v>-115.50764598951572</v>
      </c>
      <c r="DB10" s="5">
        <f>ABS(DA10-'Array Configuration'!$D$4)</f>
        <v>115.50764598951572</v>
      </c>
      <c r="DC10" s="5">
        <f>DEGREES(ACOS((COS(RADIANS(CZ10))*COS(RADIANS(DB10))*SIN(RADIANS('Array Configuration'!$D$3)))+SIN(RADIANS(CZ10))*COS(RADIANS('Array Configuration'!$D$3))))</f>
        <v>91.560825925429427</v>
      </c>
      <c r="DD10" s="5">
        <f t="shared" si="36"/>
        <v>0</v>
      </c>
      <c r="DF10" s="4">
        <v>0.27500000000000002</v>
      </c>
      <c r="DG10" s="5">
        <f t="shared" si="12"/>
        <v>-100.75</v>
      </c>
      <c r="DH10" s="5">
        <f>DEGREES(ASIN(SIN(RADIANS('Solar Calendar'!$C$11))*SIN(RADIANS('Array Configuration'!$D$5))+COS(RADIANS('Solar Calendar'!$C$11))*COS(RADIANS('Array Configuration'!$D$5))*COS(RADIANS(DG10))))</f>
        <v>8.1686742151706468</v>
      </c>
      <c r="DI10" s="5">
        <f>IFERROR(DEGREES(ACOS((SIN(RADIANS(DH10))*SIN(RADIANS('Array Configuration'!$D$5))-SIN(RADIANS('Solar Calendar'!$C$11)))/(COS(RADIANS('Solar Calendar'!DH10))*COS(RADIANS('Array Configuration'!$D$5)))))*SIGN(DG10), 0)</f>
        <v>-111.71151719854359</v>
      </c>
      <c r="DJ10" s="5">
        <f>ABS(DI10-'Array Configuration'!$D$4)</f>
        <v>111.71151719854359</v>
      </c>
      <c r="DK10" s="5">
        <f>DEGREES(ACOS((COS(RADIANS(DH10))*COS(RADIANS(DJ10))*SIN(RADIANS('Array Configuration'!$D$3)))+SIN(RADIANS(DH10))*COS(RADIANS('Array Configuration'!$D$3))))</f>
        <v>89.722077157941811</v>
      </c>
      <c r="DL10" s="5">
        <f t="shared" si="37"/>
        <v>1.4318807121942028</v>
      </c>
      <c r="DN10" s="4">
        <v>0.29027777777777802</v>
      </c>
      <c r="DO10" s="5">
        <f t="shared" si="13"/>
        <v>-95.25</v>
      </c>
      <c r="DP10" s="5">
        <f>DEGREES(ASIN(SIN(RADIANS('Solar Calendar'!$B$12))*SIN(RADIANS('Array Configuration'!$D$5))+COS(RADIANS('Solar Calendar'!$B$12))*COS(RADIANS('Array Configuration'!$D$5))*COS(RADIANS(DO10))))</f>
        <v>8.5867749906234678</v>
      </c>
      <c r="DQ10" s="5">
        <f>IFERROR(DEGREES(ACOS((SIN(RADIANS(DP10))*SIN(RADIANS('Array Configuration'!$D$5))-SIN(RADIANS('Solar Calendar'!$B$12)))/(COS(RADIANS('Solar Calendar'!DP10))*COS(RADIANS('Array Configuration'!$D$5)))))*SIGN(DO10), 0)</f>
        <v>-104.95719102979169</v>
      </c>
      <c r="DR10" s="5">
        <f>ABS(DQ10-'Array Configuration'!$D$4)</f>
        <v>104.95719102979169</v>
      </c>
      <c r="DS10" s="5">
        <f>DEGREES(ACOS((COS(RADIANS(DP10))*COS(RADIANS(DR10))*SIN(RADIANS('Array Configuration'!$D$3)))+SIN(RADIANS(DP10))*COS(RADIANS('Array Configuration'!$D$3))))</f>
        <v>87.10662742281788</v>
      </c>
      <c r="DT10" s="5">
        <f t="shared" si="38"/>
        <v>16.514118764070208</v>
      </c>
      <c r="DV10" s="4">
        <v>0.30347222222222198</v>
      </c>
      <c r="DW10" s="5">
        <f t="shared" si="14"/>
        <v>-89.75</v>
      </c>
      <c r="DX10" s="5">
        <f>DEGREES(ASIN(SIN(RADIANS('Solar Calendar'!$C$12))*SIN(RADIANS('Array Configuration'!$D$5))+COS(RADIANS('Solar Calendar'!$C$12))*COS(RADIANS('Array Configuration'!$D$5))*COS(RADIANS(DW10))))</f>
        <v>9.217813224518066</v>
      </c>
      <c r="DY10" s="5">
        <f>IFERROR(DEGREES(ACOS((SIN(RADIANS(DX10))*SIN(RADIANS('Array Configuration'!$D$5))-SIN(RADIANS('Solar Calendar'!$C$12)))/(COS(RADIANS('Solar Calendar'!DX10))*COS(RADIANS('Array Configuration'!$D$5)))))*SIGN(DW10), 0)</f>
        <v>-98.183090346466685</v>
      </c>
      <c r="DZ10" s="5">
        <f>ABS(DY10-'Array Configuration'!$D$4)</f>
        <v>98.183090346466685</v>
      </c>
      <c r="EA10" s="5">
        <f>DEGREES(ACOS((COS(RADIANS(DX10))*COS(RADIANS(DZ10))*SIN(RADIANS('Array Configuration'!$D$3)))+SIN(RADIANS(DX10))*COS(RADIANS('Array Configuration'!$D$3))))</f>
        <v>84.212455391517452</v>
      </c>
      <c r="EB10" s="5">
        <f t="shared" si="39"/>
        <v>35.838563872626814</v>
      </c>
      <c r="ED10" s="4">
        <v>0.32013888888888897</v>
      </c>
      <c r="EE10" s="5">
        <f t="shared" si="15"/>
        <v>-82.25</v>
      </c>
      <c r="EF10" s="5">
        <f>DEGREES(ASIN(SIN(RADIANS('Solar Calendar'!$B$13))*SIN(RADIANS('Array Configuration'!$D$5))+COS(RADIANS('Solar Calendar'!$B$13))*COS(RADIANS('Array Configuration'!$D$5))*COS(RADIANS(EE10))))</f>
        <v>9.6495730358502758</v>
      </c>
      <c r="EG10" s="5">
        <f>IFERROR(DEGREES(ACOS((SIN(RADIANS(EF10))*SIN(RADIANS('Array Configuration'!$D$5))-SIN(RADIANS('Solar Calendar'!$B$13)))/(COS(RADIANS('Solar Calendar'!EF10))*COS(RADIANS('Array Configuration'!$D$5)))))*SIGN(EE10), 0)</f>
        <v>-88.34037614290753</v>
      </c>
      <c r="EH10" s="5">
        <f>ABS(EG10-'Array Configuration'!$D$4)</f>
        <v>88.34037614290753</v>
      </c>
      <c r="EI10" s="5">
        <f>DEGREES(ACOS((COS(RADIANS(EF10))*COS(RADIANS(EH10))*SIN(RADIANS('Array Configuration'!$D$3)))+SIN(RADIANS(EF10))*COS(RADIANS('Array Configuration'!$D$3))))</f>
        <v>80.386224123505329</v>
      </c>
      <c r="EJ10" s="5">
        <f t="shared" si="40"/>
        <v>70.893798899492822</v>
      </c>
      <c r="EL10" s="4">
        <v>0.33333333333333298</v>
      </c>
      <c r="EM10" s="5">
        <f t="shared" si="16"/>
        <v>-76.25</v>
      </c>
      <c r="EN10" s="5">
        <f>DEGREES(ASIN(SIN(RADIANS('Solar Calendar'!$C$13))*SIN(RADIANS('Array Configuration'!$D$5))+COS(RADIANS('Solar Calendar'!$C$13))*COS(RADIANS('Array Configuration'!$D$5))*COS(RADIANS(EM10))))</f>
        <v>9.2226939804097867</v>
      </c>
      <c r="EO10" s="5">
        <f>IFERROR(DEGREES(ACOS((SIN(RADIANS(EN10))*SIN(RADIANS('Array Configuration'!$D$5))-SIN(RADIANS('Solar Calendar'!$C$13)))/(COS(RADIANS('Solar Calendar'!EN10))*COS(RADIANS('Array Configuration'!$D$5)))))*SIGN(EM10), 0)</f>
        <v>-79.757245238533613</v>
      </c>
      <c r="EP10" s="5">
        <f>ABS(EO10-'Array Configuration'!$D$4)</f>
        <v>79.757245238533613</v>
      </c>
      <c r="EQ10" s="5">
        <f>DEGREES(ACOS((COS(RADIANS(EN10))*COS(RADIANS(EP10))*SIN(RADIANS('Array Configuration'!$D$3)))+SIN(RADIANS(EN10))*COS(RADIANS('Array Configuration'!$D$3))))</f>
        <v>77.784393325937984</v>
      </c>
      <c r="ER10" s="5">
        <f t="shared" si="41"/>
        <v>85.855857221749076</v>
      </c>
      <c r="ET10" s="4">
        <v>0.34930555555555498</v>
      </c>
      <c r="EU10" s="5">
        <f t="shared" si="17"/>
        <v>-69.25</v>
      </c>
      <c r="EV10" s="5">
        <f>DEGREES(ASIN(SIN(RADIANS('Solar Calendar'!$B$14))*SIN(RADIANS('Array Configuration'!$D$5))+COS(RADIANS('Solar Calendar'!$B$14))*COS(RADIANS('Array Configuration'!$D$5))*COS(RADIANS(EU10))))</f>
        <v>9.5378146455825288</v>
      </c>
      <c r="EW10" s="5">
        <f>IFERROR(DEGREES(ACOS((SIN(RADIANS(EV10))*SIN(RADIANS('Array Configuration'!$D$5))-SIN(RADIANS('Solar Calendar'!$B$14)))/(COS(RADIANS('Solar Calendar'!EV10))*COS(RADIANS('Array Configuration'!$D$5)))))*SIGN(EU10), 0)</f>
        <v>-70.685574230917723</v>
      </c>
      <c r="EX10" s="5">
        <f>ABS(EW10-'Array Configuration'!$D$4)</f>
        <v>70.685574230917723</v>
      </c>
      <c r="EY10" s="5">
        <f>DEGREES(ACOS((COS(RADIANS(EV10))*COS(RADIANS(EX10))*SIN(RADIANS('Array Configuration'!$D$3)))+SIN(RADIANS(EV10))*COS(RADIANS('Array Configuration'!$D$3))))</f>
        <v>74.369305105966291</v>
      </c>
      <c r="EZ10" s="5">
        <f t="shared" si="24"/>
        <v>125.53447470990832</v>
      </c>
      <c r="FB10" s="4">
        <v>0.36388888888888898</v>
      </c>
      <c r="FC10" s="5">
        <f t="shared" si="18"/>
        <v>-63.25</v>
      </c>
      <c r="FD10" s="5">
        <f>DEGREES(ASIN(SIN(RADIANS('Solar Calendar'!$C$14))*SIN(RADIANS('Array Configuration'!$D$5))+COS(RADIANS('Solar Calendar'!$C$14))*COS(RADIANS('Array Configuration'!$D$5))*COS(RADIANS(FC10))))</f>
        <v>9.4302887739217613</v>
      </c>
      <c r="FE10" s="5">
        <f>IFERROR(DEGREES(ACOS((SIN(RADIANS(FD10))*SIN(RADIANS('Array Configuration'!$D$5))-SIN(RADIANS('Solar Calendar'!$C$14)))/(COS(RADIANS('Solar Calendar'!FD10))*COS(RADIANS('Array Configuration'!$D$5)))))*SIGN(FC10), 0)</f>
        <v>-62.880084256324196</v>
      </c>
      <c r="FF10" s="5">
        <f>ABS(FE10-'Array Configuration'!$D$4)</f>
        <v>62.880084256324196</v>
      </c>
      <c r="FG10" s="5">
        <f>DEGREES(ACOS((COS(RADIANS(FD10))*COS(RADIANS(FF10))*SIN(RADIANS('Array Configuration'!$D$3)))+SIN(RADIANS(FD10))*COS(RADIANS('Array Configuration'!$D$3))))</f>
        <v>71.883059690677726</v>
      </c>
      <c r="FH10" s="5">
        <f t="shared" si="42"/>
        <v>143.38640932895643</v>
      </c>
      <c r="FJ10" s="4">
        <v>0.34027777777777801</v>
      </c>
      <c r="FK10" s="5">
        <f t="shared" si="19"/>
        <v>-56.75</v>
      </c>
      <c r="FL10" s="5">
        <f>DEGREES(ASIN(SIN(RADIANS('Solar Calendar'!$B$15))*SIN(RADIANS('Array Configuration'!$D$5))+COS(RADIANS('Solar Calendar'!$B$15))*COS(RADIANS('Array Configuration'!$D$5))*COS(RADIANS(FK10))))</f>
        <v>8.4054209020109152</v>
      </c>
      <c r="FM10" s="5">
        <f>IFERROR(DEGREES(ACOS((SIN(RADIANS(FL10))*SIN(RADIANS('Array Configuration'!$D$5))-SIN(RADIANS('Solar Calendar'!$B$15)))/(COS(RADIANS('Solar Calendar'!FL10))*COS(RADIANS('Array Configuration'!$D$5)))))*SIGN(FK10), 0)</f>
        <v>-54.19101197999116</v>
      </c>
      <c r="FN10" s="5">
        <f>ABS(FM10-'Array Configuration'!$D$4)</f>
        <v>54.19101197999116</v>
      </c>
      <c r="FO10" s="5">
        <f>DEGREES(ACOS((COS(RADIANS(FL10))*COS(RADIANS(FN10))*SIN(RADIANS('Array Configuration'!$D$3)))+SIN(RADIANS(FL10))*COS(RADIANS('Array Configuration'!$D$3))))</f>
        <v>70.146294935331767</v>
      </c>
      <c r="FP10" s="5">
        <f t="shared" si="43"/>
        <v>152.9868836654841</v>
      </c>
      <c r="FR10" s="4">
        <v>0.35555555555555601</v>
      </c>
      <c r="FS10" s="5">
        <f t="shared" si="20"/>
        <v>-51.75</v>
      </c>
      <c r="FT10" s="5">
        <f>DEGREES(ASIN(SIN(RADIANS('Solar Calendar'!$C$15))*SIN(RADIANS('Array Configuration'!$D$5))+COS(RADIANS('Solar Calendar'!$C$15))*COS(RADIANS('Array Configuration'!$D$5))*COS(RADIANS(FS10))))</f>
        <v>8.2002928671460094</v>
      </c>
      <c r="FU10" s="5">
        <f>IFERROR(DEGREES(ACOS((SIN(RADIANS(FT10))*SIN(RADIANS('Array Configuration'!$D$5))-SIN(RADIANS('Solar Calendar'!$C$15)))/(COS(RADIANS('Solar Calendar'!FT10))*COS(RADIANS('Array Configuration'!$D$5)))))*SIGN(FS10), 0)</f>
        <v>-48.290030013344378</v>
      </c>
      <c r="FV10" s="5">
        <f>ABS(FU10-'Array Configuration'!$D$4)</f>
        <v>48.290030013344378</v>
      </c>
      <c r="FW10" s="5">
        <f>DEGREES(ACOS((COS(RADIANS(FT10))*COS(RADIANS(FV10))*SIN(RADIANS('Array Configuration'!$D$3)))+SIN(RADIANS(FT10))*COS(RADIANS('Array Configuration'!$D$3))))</f>
        <v>68.639617147708776</v>
      </c>
      <c r="FX10" s="5">
        <f t="shared" si="44"/>
        <v>160.16295264937503</v>
      </c>
      <c r="FZ10" s="4">
        <v>0.36944444444444402</v>
      </c>
      <c r="GA10" s="5">
        <f t="shared" si="21"/>
        <v>-48.25</v>
      </c>
      <c r="GB10" s="5">
        <f>DEGREES(ASIN(SIN(RADIANS('Solar Calendar'!$B$16))*SIN(RADIANS('Array Configuration'!$D$5))+COS(RADIANS('Solar Calendar'!$B$16))*COS(RADIANS('Array Configuration'!$D$5))*COS(RADIANS(GA10))))</f>
        <v>7.5124498761851664</v>
      </c>
      <c r="GC10" s="5">
        <f>IFERROR(DEGREES(ACOS((SIN(RADIANS(GB10))*SIN(RADIANS('Array Configuration'!$D$5))-SIN(RADIANS('Solar Calendar'!$B$16)))/(COS(RADIANS('Solar Calendar'!GB10))*COS(RADIANS('Array Configuration'!$D$5)))))*SIGN(GA10), 0)</f>
        <v>-44.00578779994666</v>
      </c>
      <c r="GD10" s="5">
        <f>ABS(GC10-'Array Configuration'!$D$4)</f>
        <v>44.00578779994666</v>
      </c>
      <c r="GE10" s="5">
        <f>DEGREES(ACOS((COS(RADIANS(GB10))*COS(RADIANS(GD10))*SIN(RADIANS('Array Configuration'!$D$3)))+SIN(RADIANS(GB10))*COS(RADIANS('Array Configuration'!$D$3))))</f>
        <v>68.149043940793774</v>
      </c>
      <c r="GF10" s="5">
        <f t="shared" si="45"/>
        <v>152.4139343857164</v>
      </c>
      <c r="GH10" s="4">
        <v>0.37638888888888899</v>
      </c>
      <c r="GI10" s="5">
        <f t="shared" si="22"/>
        <v>-47.5</v>
      </c>
      <c r="GJ10" s="5">
        <f>DEGREES(ASIN(SIN(RADIANS('Solar Calendar'!$C$16))*SIN(RADIANS('Array Configuration'!$D$5))+COS(RADIANS('Solar Calendar'!$C$16))*COS(RADIANS('Array Configuration'!$D$5))*COS(RADIANS(GI10))))</f>
        <v>7.0831855390773502</v>
      </c>
      <c r="GK10" s="5">
        <f>IFERROR(DEGREES(ACOS((SIN(RADIANS(GJ10))*SIN(RADIANS('Array Configuration'!$D$5))-SIN(RADIANS('Solar Calendar'!$C$16)))/(COS(RADIANS('Solar Calendar'!GJ10))*COS(RADIANS('Array Configuration'!$D$5)))))*SIGN(GI10), 0)</f>
        <v>-42.947456895673788</v>
      </c>
      <c r="GL10" s="5">
        <f>ABS(GK10-'Array Configuration'!$D$4)</f>
        <v>42.947456895673788</v>
      </c>
      <c r="GM10" s="5">
        <f>DEGREES(ACOS((COS(RADIANS(GJ10))*COS(RADIANS(GL10))*SIN(RADIANS('Array Configuration'!$D$3)))+SIN(RADIANS(GJ10))*COS(RADIANS('Array Configuration'!$D$3))))</f>
        <v>68.291210059192309</v>
      </c>
      <c r="GN10" s="5">
        <f t="shared" si="46"/>
        <v>141.93878676569727</v>
      </c>
    </row>
    <row r="11" spans="1:196" x14ac:dyDescent="0.25">
      <c r="A11" s="13" t="s">
        <v>6</v>
      </c>
      <c r="B11" s="13">
        <v>22.6</v>
      </c>
      <c r="C11" s="13">
        <v>20.6</v>
      </c>
      <c r="F11" s="4">
        <v>0.38750000000000001</v>
      </c>
      <c r="G11" s="5">
        <f t="shared" si="47"/>
        <v>-45.5</v>
      </c>
      <c r="H11" s="5">
        <f>DEGREES(ASIN(SIN(RADIANS('Solar Calendar'!$B$5))*SIN(RADIANS('Array Configuration'!$D$5))+COS(RADIANS('Solar Calendar'!$B$5))*COS(RADIANS('Array Configuration'!$D$5))*COS(RADIANS(G11))))</f>
        <v>9.0366152391483006</v>
      </c>
      <c r="I11" s="5">
        <f>IFERROR(DEGREES(ACOS((SIN(RADIANS(H11))*SIN(RADIANS('Array Configuration'!$D$5))-SIN(RADIANS('Solar Calendar'!$B$5)))/(COS(RADIANS('Solar Calendar'!H11))*COS(RADIANS('Array Configuration'!$D$5)))))*SIGN(G11), 0)</f>
        <v>-41.928278474911387</v>
      </c>
      <c r="J11" s="5">
        <f>ABS(I11-'Array Configuration'!$D$4)</f>
        <v>41.928278474911387</v>
      </c>
      <c r="K11" s="5">
        <f>DEGREES(ACOS((COS(RADIANS(H11))*COS(RADIANS(J11))*SIN(RADIANS('Array Configuration'!$D$3)))+SIN(RADIANS(H11))*COS(RADIANS('Array Configuration'!$D$3))))</f>
        <v>66.144395584042698</v>
      </c>
      <c r="L11" s="5">
        <f t="shared" si="25"/>
        <v>198.097455571951</v>
      </c>
      <c r="N11" s="4">
        <v>0.38055555555555498</v>
      </c>
      <c r="O11" s="5">
        <f t="shared" si="0"/>
        <v>-49.25</v>
      </c>
      <c r="P11" s="5">
        <f>DEGREES(ASIN(SIN(RADIANS('Solar Calendar'!$C$5))*SIN(RADIANS('Array Configuration'!$D$5))+COS(RADIANS('Solar Calendar'!$C$5))*COS(RADIANS('Array Configuration'!$D$5))*COS(RADIANS(O11))))</f>
        <v>9.0964800573603526</v>
      </c>
      <c r="Q11" s="5">
        <f>IFERROR(DEGREES(ACOS((SIN(RADIANS(P11))*SIN(RADIANS('Array Configuration'!$D$5))-SIN(RADIANS('Solar Calendar'!$C$5)))/(COS(RADIANS('Solar Calendar'!P11))*COS(RADIANS('Array Configuration'!$D$5)))))*SIGN(O11), 0)</f>
        <v>-46.056530410760999</v>
      </c>
      <c r="R11" s="5">
        <f>ABS(Q11-'Array Configuration'!$D$4)</f>
        <v>46.056530410760999</v>
      </c>
      <c r="S11" s="5">
        <f>DEGREES(ACOS((COS(RADIANS(P11))*COS(RADIANS(R11))*SIN(RADIANS('Array Configuration'!$D$3)))+SIN(RADIANS(P11))*COS(RADIANS('Array Configuration'!$D$3))))</f>
        <v>67.166479394232908</v>
      </c>
      <c r="T11" s="5">
        <f t="shared" si="26"/>
        <v>191.19202568042456</v>
      </c>
      <c r="V11" s="4">
        <v>0.36527777777777798</v>
      </c>
      <c r="W11" s="5">
        <f t="shared" si="1"/>
        <v>-55.25</v>
      </c>
      <c r="X11" s="5">
        <f>DEGREES(ASIN(SIN(RADIANS('Solar Calendar'!$B$6))*SIN(RADIANS('Array Configuration'!$D$5))+COS(RADIANS('Solar Calendar'!$B$6))*COS(RADIANS('Array Configuration'!$D$5))*COS(RADIANS(W11))))</f>
        <v>10.211906633263</v>
      </c>
      <c r="Y11" s="5">
        <f>IFERROR(DEGREES(ACOS((SIN(RADIANS(X11))*SIN(RADIANS('Array Configuration'!$D$5))-SIN(RADIANS('Solar Calendar'!$B$6)))/(COS(RADIANS('Solar Calendar'!X11))*COS(RADIANS('Array Configuration'!$D$5)))))*SIGN(W11), 0)</f>
        <v>-53.674581841735019</v>
      </c>
      <c r="Z11" s="5">
        <f>ABS(Y11-'Array Configuration'!$D$4)</f>
        <v>53.674581841735019</v>
      </c>
      <c r="AA11" s="5">
        <f>DEGREES(ACOS((COS(RADIANS(X11))*COS(RADIANS(Z11))*SIN(RADIANS('Array Configuration'!$D$3)))+SIN(RADIANS(X11))*COS(RADIANS('Array Configuration'!$D$3))))</f>
        <v>68.270308556182897</v>
      </c>
      <c r="AB11" s="5">
        <f t="shared" si="27"/>
        <v>197.27481276201306</v>
      </c>
      <c r="AD11" s="4">
        <v>0.34861111111111098</v>
      </c>
      <c r="AE11" s="5">
        <f t="shared" si="2"/>
        <v>-61</v>
      </c>
      <c r="AF11" s="5">
        <f>DEGREES(ASIN(SIN(RADIANS('Solar Calendar'!$C$6))*SIN(RADIANS('Array Configuration'!$D$5))+COS(RADIANS('Solar Calendar'!$C$6))*COS(RADIANS('Array Configuration'!$D$5))*COS(RADIANS(AE11))))</f>
        <v>10.529695556252785</v>
      </c>
      <c r="AG11" s="5">
        <f>IFERROR(DEGREES(ACOS((SIN(RADIANS(AF11))*SIN(RADIANS('Array Configuration'!$D$5))-SIN(RADIANS('Solar Calendar'!$C$6)))/(COS(RADIANS('Solar Calendar'!AF11))*COS(RADIANS('Array Configuration'!$D$5)))))*SIGN(AE11), 0)</f>
        <v>-60.908341716894185</v>
      </c>
      <c r="AH11" s="5">
        <f>ABS(AG11-'Array Configuration'!$D$4)</f>
        <v>60.908341716894185</v>
      </c>
      <c r="AI11" s="5">
        <f>DEGREES(ACOS((COS(RADIANS(AF11))*COS(RADIANS(AH11))*SIN(RADIANS('Array Configuration'!$D$3)))+SIN(RADIANS(AF11))*COS(RADIANS('Array Configuration'!$D$3))))</f>
        <v>70.20970203484832</v>
      </c>
      <c r="AJ11" s="5">
        <f t="shared" si="28"/>
        <v>184.77646126718224</v>
      </c>
      <c r="AL11" s="4">
        <v>0.32986111111111099</v>
      </c>
      <c r="AM11" s="5">
        <f t="shared" si="3"/>
        <v>-67.25</v>
      </c>
      <c r="AN11" s="5">
        <f>DEGREES(ASIN(SIN(RADIANS('Solar Calendar'!$B$7))*SIN(RADIANS('Array Configuration'!$D$5))+COS(RADIANS('Solar Calendar'!$B$7))*COS(RADIANS('Array Configuration'!$D$5))*COS(RADIANS(AM11))))</f>
        <v>11.11383015955794</v>
      </c>
      <c r="AO11" s="5">
        <f>IFERROR(DEGREES(ACOS((SIN(RADIANS(AN11))*SIN(RADIANS('Array Configuration'!$D$5))-SIN(RADIANS('Solar Calendar'!$B$7)))/(COS(RADIANS('Solar Calendar'!AN11))*COS(RADIANS('Array Configuration'!$D$5)))))*SIGN(AM11), 0)</f>
        <v>-69.383531884112458</v>
      </c>
      <c r="AP11" s="5">
        <f>ABS(AO11-'Array Configuration'!$D$4)</f>
        <v>69.383531884112458</v>
      </c>
      <c r="AQ11" s="5">
        <f>DEGREES(ACOS((COS(RADIANS(AN11))*COS(RADIANS(AP11))*SIN(RADIANS('Array Configuration'!$D$3)))+SIN(RADIANS(AN11))*COS(RADIANS('Array Configuration'!$D$3))))</f>
        <v>72.449215011972058</v>
      </c>
      <c r="AR11" s="5">
        <f t="shared" si="29"/>
        <v>162.03541643644888</v>
      </c>
      <c r="AT11" s="4">
        <v>0.35138888888888897</v>
      </c>
      <c r="AU11" s="5">
        <f t="shared" si="4"/>
        <v>-73.5</v>
      </c>
      <c r="AV11" s="5">
        <f>DEGREES(ASIN(SIN(RADIANS('Solar Calendar'!$C$7))*SIN(RADIANS('Array Configuration'!$D$5))+COS(RADIANS('Solar Calendar'!$C$7))*COS(RADIANS('Array Configuration'!$D$5))*COS(RADIANS(AU11))))</f>
        <v>11.041049088587974</v>
      </c>
      <c r="AW11" s="5">
        <f>IFERROR(DEGREES(ACOS((SIN(RADIANS(AV11))*SIN(RADIANS('Array Configuration'!$D$5))-SIN(RADIANS('Solar Calendar'!$C$7)))/(COS(RADIANS('Solar Calendar'!AV11))*COS(RADIANS('Array Configuration'!$D$5)))))*SIGN(AU11), 0)</f>
        <v>-77.661435603259676</v>
      </c>
      <c r="AX11" s="5">
        <f>ABS(AW11-'Array Configuration'!$D$4)</f>
        <v>77.661435603259676</v>
      </c>
      <c r="AY11" s="5">
        <f>DEGREES(ACOS((COS(RADIANS(AV11))*COS(RADIANS(AX11))*SIN(RADIANS('Array Configuration'!$D$3)))+SIN(RADIANS(AV11))*COS(RADIANS('Array Configuration'!$D$3))))</f>
        <v>75.354716980459983</v>
      </c>
      <c r="AZ11" s="5">
        <f t="shared" si="30"/>
        <v>135.17600369709518</v>
      </c>
      <c r="BB11" s="4">
        <v>0.327083333333333</v>
      </c>
      <c r="BC11" s="5">
        <f t="shared" si="5"/>
        <v>-81</v>
      </c>
      <c r="BD11" s="5">
        <f>DEGREES(ASIN(SIN(RADIANS('Solar Calendar'!$B$8))*SIN(RADIANS('Array Configuration'!$D$5))+COS(RADIANS('Solar Calendar'!$B$8))*COS(RADIANS('Array Configuration'!$D$5))*COS(RADIANS(BC11))))</f>
        <v>11.153364070673286</v>
      </c>
      <c r="BE11" s="5">
        <f>IFERROR(DEGREES(ACOS((SIN(RADIANS(BD11))*SIN(RADIANS('Array Configuration'!$D$5))-SIN(RADIANS('Solar Calendar'!$B$8)))/(COS(RADIANS('Solar Calendar'!BD11))*COS(RADIANS('Array Configuration'!$D$5)))))*SIGN(BC11), 0)</f>
        <v>-88.033056532340936</v>
      </c>
      <c r="BF11" s="5">
        <f>ABS(BE11-'Array Configuration'!$D$4)</f>
        <v>88.033056532340936</v>
      </c>
      <c r="BG11" s="5">
        <f>DEGREES(ACOS((COS(RADIANS(BD11))*COS(RADIANS(BF11))*SIN(RADIANS('Array Configuration'!$D$3)))+SIN(RADIANS(BD11))*COS(RADIANS('Array Configuration'!$D$3))))</f>
        <v>78.873309003113761</v>
      </c>
      <c r="BH11" s="5">
        <f t="shared" si="31"/>
        <v>93.407632215200906</v>
      </c>
      <c r="BJ11" s="4">
        <v>0.30833333333333302</v>
      </c>
      <c r="BK11" s="5">
        <f t="shared" si="23"/>
        <v>-86.75</v>
      </c>
      <c r="BL11" s="5">
        <f>DEGREES(ASIN(SIN(RADIANS('Solar Calendar'!$C$8))*SIN(RADIANS('Array Configuration'!$D$5))+COS(RADIANS('Solar Calendar'!$C$8))*COS(RADIANS('Array Configuration'!$D$5))*COS(RADIANS(BK11))))</f>
        <v>10.715611773636047</v>
      </c>
      <c r="BM11" s="5">
        <f>IFERROR(DEGREES(ACOS((SIN(RADIANS(BL11))*SIN(RADIANS('Array Configuration'!$D$5))-SIN(RADIANS('Solar Calendar'!$C$8)))/(COS(RADIANS('Solar Calendar'!BL11))*COS(RADIANS('Array Configuration'!$D$5)))))*SIGN(BK11), 0)</f>
        <v>-95.52360352341654</v>
      </c>
      <c r="BN11" s="5">
        <f>ABS(BM11-'Array Configuration'!$D$4)</f>
        <v>95.52360352341654</v>
      </c>
      <c r="BO11" s="5">
        <f>DEGREES(ACOS((COS(RADIANS(BL11))*COS(RADIANS(BN11))*SIN(RADIANS('Array Configuration'!$D$3)))+SIN(RADIANS(BL11))*COS(RADIANS('Array Configuration'!$D$3))))</f>
        <v>81.892092892639724</v>
      </c>
      <c r="BP11" s="5">
        <f t="shared" si="32"/>
        <v>65.970932577904577</v>
      </c>
      <c r="BR11" s="4">
        <v>0.28958333333333303</v>
      </c>
      <c r="BS11" s="5">
        <f t="shared" si="6"/>
        <v>-93</v>
      </c>
      <c r="BT11" s="5">
        <f>DEGREES(ASIN(SIN(RADIANS('Solar Calendar'!$B$9))*SIN(RADIANS('Array Configuration'!$D$5))+COS(RADIANS('Solar Calendar'!$B$9))*COS(RADIANS('Array Configuration'!$D$5))*COS(RADIANS(BS11))))</f>
        <v>10.422442212931447</v>
      </c>
      <c r="BU11" s="5">
        <f>IFERROR(DEGREES(ACOS((SIN(RADIANS(BT11))*SIN(RADIANS('Array Configuration'!$D$5))-SIN(RADIANS('Solar Calendar'!$B$9)))/(COS(RADIANS('Solar Calendar'!BT11))*COS(RADIANS('Array Configuration'!$D$5)))))*SIGN(BS11), 0)</f>
        <v>-103.7041621609427</v>
      </c>
      <c r="BV11" s="5">
        <f>ABS(BU11-'Array Configuration'!$D$4)</f>
        <v>103.7041621609427</v>
      </c>
      <c r="BW11" s="5">
        <f>DEGREES(ACOS((COS(RADIANS(BT11))*COS(RADIANS(BV11))*SIN(RADIANS('Array Configuration'!$D$3)))+SIN(RADIANS(BT11))*COS(RADIANS('Array Configuration'!$D$3))))</f>
        <v>84.960078801563938</v>
      </c>
      <c r="BX11" s="5">
        <f t="shared" si="33"/>
        <v>36.523699194860761</v>
      </c>
      <c r="BZ11" s="4">
        <v>0.27708333333333302</v>
      </c>
      <c r="CA11" s="5">
        <f t="shared" si="7"/>
        <v>-97.75</v>
      </c>
      <c r="CB11" s="5">
        <f>DEGREES(ASIN(SIN(RADIANS('Solar Calendar'!$C$9))*SIN(RADIANS('Array Configuration'!$D$5))+COS(RADIANS('Solar Calendar'!$C$9))*COS(RADIANS('Array Configuration'!$D$5))*COS(RADIANS(CA11))))</f>
        <v>9.6204155914635923</v>
      </c>
      <c r="CC11" s="5">
        <f>IFERROR(DEGREES(ACOS((SIN(RADIANS(CB11))*SIN(RADIANS('Array Configuration'!$D$5))-SIN(RADIANS('Solar Calendar'!$C$9)))/(COS(RADIANS('Solar Calendar'!CB11))*COS(RADIANS('Array Configuration'!$D$5)))))*SIGN(CA11), 0)</f>
        <v>-109.1974923486998</v>
      </c>
      <c r="CD11" s="5">
        <f>ABS(CC11-'Array Configuration'!$D$4)</f>
        <v>109.1974923486998</v>
      </c>
      <c r="CE11" s="5">
        <f>DEGREES(ACOS((COS(RADIANS(CB11))*COS(RADIANS(CD11))*SIN(RADIANS('Array Configuration'!$D$3)))+SIN(RADIANS(CB11))*COS(RADIANS('Array Configuration'!$D$3))))</f>
        <v>87.535569168345091</v>
      </c>
      <c r="CF11" s="5">
        <f t="shared" si="34"/>
        <v>16.490953429324435</v>
      </c>
      <c r="CH11" s="4">
        <v>0.26874999999999999</v>
      </c>
      <c r="CI11" s="5">
        <f t="shared" si="8"/>
        <v>-101.25</v>
      </c>
      <c r="CJ11" s="5">
        <f>DEGREES(ASIN(SIN(RADIANS('Solar Calendar'!$B$10))*SIN(RADIANS('Array Configuration'!$D$5))+COS(RADIANS('Solar Calendar'!$B$10))*COS(RADIANS('Array Configuration'!$D$5))*COS(RADIANS(CI11))))</f>
        <v>9.4909592353432508</v>
      </c>
      <c r="CK11" s="5">
        <f>IFERROR(DEGREES(ACOS((SIN(RADIANS(CJ11))*SIN(RADIANS('Array Configuration'!$D$5))-SIN(RADIANS('Solar Calendar'!$B$10)))/(COS(RADIANS('Solar Calendar'!CJ11))*COS(RADIANS('Array Configuration'!$D$5)))))*SIGN(CI11), 0)</f>
        <v>-113.55198507665482</v>
      </c>
      <c r="CL11" s="5">
        <f>ABS(CK11-'Array Configuration'!$D$4)</f>
        <v>113.55198507665482</v>
      </c>
      <c r="CM11" s="5">
        <f>DEGREES(ACOS((COS(RADIANS(CJ11))*COS(RADIANS(CL11))*SIN(RADIANS('Array Configuration'!$D$3)))+SIN(RADIANS(CJ11))*COS(RADIANS('Array Configuration'!$D$3))))</f>
        <v>89.058643895323584</v>
      </c>
      <c r="CN11" s="5">
        <f t="shared" si="48"/>
        <v>5.8422370374571262</v>
      </c>
      <c r="CP11" s="4">
        <v>0.26874999999999999</v>
      </c>
      <c r="CQ11" s="5">
        <f t="shared" si="10"/>
        <v>-102</v>
      </c>
      <c r="CR11" s="5">
        <f>DEGREES(ASIN(SIN(RADIANS('Solar Calendar'!$C$10))*SIN(RADIANS('Array Configuration'!$D$5))+COS(RADIANS('Solar Calendar'!$C$10))*COS(RADIANS('Array Configuration'!$D$5))*COS(RADIANS(CQ11))))</f>
        <v>9.5489880212417617</v>
      </c>
      <c r="CS11" s="5">
        <f>IFERROR(DEGREES(ACOS((SIN(RADIANS(CR11))*SIN(RADIANS('Array Configuration'!$D$5))-SIN(RADIANS('Solar Calendar'!$C$10)))/(COS(RADIANS('Solar Calendar'!CR11))*COS(RADIANS('Array Configuration'!$D$5)))))*SIGN(CQ11), 0)</f>
        <v>-114.54659252556067</v>
      </c>
      <c r="CT11" s="5">
        <f>ABS(CS11-'Array Configuration'!$D$4)</f>
        <v>114.54659252556067</v>
      </c>
      <c r="CU11" s="5">
        <f>DEGREES(ACOS((COS(RADIANS(CR11))*COS(RADIANS(CT11))*SIN(RADIANS('Array Configuration'!$D$3)))+SIN(RADIANS(CR11))*COS(RADIANS('Array Configuration'!$D$3))))</f>
        <v>89.317393550281324</v>
      </c>
      <c r="CV11" s="5">
        <f t="shared" si="35"/>
        <v>4.2651930722556095</v>
      </c>
      <c r="CX11" s="4">
        <v>0.27500000000000002</v>
      </c>
      <c r="CY11" s="5">
        <f t="shared" si="11"/>
        <v>-100.5</v>
      </c>
      <c r="CZ11" s="5">
        <f>DEGREES(ASIN(SIN(RADIANS('Solar Calendar'!$B$11))*SIN(RADIANS('Array Configuration'!$D$5))+COS(RADIANS('Solar Calendar'!$B$11))*COS(RADIANS('Array Configuration'!$D$5))*COS(RADIANS(CY11))))</f>
        <v>9.8075387674865304</v>
      </c>
      <c r="DA11" s="5">
        <f>IFERROR(DEGREES(ACOS((SIN(RADIANS(CZ11))*SIN(RADIANS('Array Configuration'!$D$5))-SIN(RADIANS('Solar Calendar'!$B$11)))/(COS(RADIANS('Solar Calendar'!CZ11))*COS(RADIANS('Array Configuration'!$D$5)))))*SIGN(CY11), 0)</f>
        <v>-112.895779762629</v>
      </c>
      <c r="DB11" s="5">
        <f>ABS(DA11-'Array Configuration'!$D$4)</f>
        <v>112.895779762629</v>
      </c>
      <c r="DC11" s="5">
        <f>DEGREES(ACOS((COS(RADIANS(CZ11))*COS(RADIANS(DB11))*SIN(RADIANS('Array Configuration'!$D$3)))+SIN(RADIANS(CZ11))*COS(RADIANS('Array Configuration'!$D$3))))</f>
        <v>88.55067117834983</v>
      </c>
      <c r="DD11" s="5">
        <f t="shared" si="36"/>
        <v>9.2767311857451951</v>
      </c>
      <c r="DF11" s="4">
        <v>0.28541666666666698</v>
      </c>
      <c r="DG11" s="5">
        <f t="shared" si="12"/>
        <v>-97</v>
      </c>
      <c r="DH11" s="5">
        <f>DEGREES(ASIN(SIN(RADIANS('Solar Calendar'!$C$11))*SIN(RADIANS('Array Configuration'!$D$5))+COS(RADIANS('Solar Calendar'!$C$11))*COS(RADIANS('Array Configuration'!$D$5))*COS(RADIANS(DG11))))</f>
        <v>10.538546213586073</v>
      </c>
      <c r="DI11" s="5">
        <f>IFERROR(DEGREES(ACOS((SIN(RADIANS(DH11))*SIN(RADIANS('Array Configuration'!$D$5))-SIN(RADIANS('Solar Calendar'!$C$11)))/(COS(RADIANS('Solar Calendar'!DH11))*COS(RADIANS('Array Configuration'!$D$5)))))*SIGN(DG11), 0)</f>
        <v>-109.08704831168376</v>
      </c>
      <c r="DJ11" s="5">
        <f>ABS(DI11-'Array Configuration'!$D$4)</f>
        <v>109.08704831168376</v>
      </c>
      <c r="DK11" s="5">
        <f>DEGREES(ACOS((COS(RADIANS(DH11))*COS(RADIANS(DJ11))*SIN(RADIANS('Array Configuration'!$D$3)))+SIN(RADIANS(DH11))*COS(RADIANS('Array Configuration'!$D$3))))</f>
        <v>86.63325938003392</v>
      </c>
      <c r="DL11" s="5">
        <f t="shared" si="37"/>
        <v>23.216381477686163</v>
      </c>
      <c r="DN11" s="4">
        <v>0.30069444444444399</v>
      </c>
      <c r="DO11" s="5">
        <f t="shared" si="13"/>
        <v>-91.5</v>
      </c>
      <c r="DP11" s="5">
        <f>DEGREES(ASIN(SIN(RADIANS('Solar Calendar'!$B$12))*SIN(RADIANS('Array Configuration'!$D$5))+COS(RADIANS('Solar Calendar'!$B$12))*COS(RADIANS('Array Configuration'!$D$5))*COS(RADIANS(DO11))))</f>
        <v>11.044044346044087</v>
      </c>
      <c r="DQ11" s="5">
        <f>IFERROR(DEGREES(ACOS((SIN(RADIANS(DP11))*SIN(RADIANS('Array Configuration'!$D$5))-SIN(RADIANS('Solar Calendar'!$B$12)))/(COS(RADIANS('Solar Calendar'!DP11))*COS(RADIANS('Array Configuration'!$D$5)))))*SIGN(DO11), 0)</f>
        <v>-102.29058590745112</v>
      </c>
      <c r="DR11" s="5">
        <f>ABS(DQ11-'Array Configuration'!$D$4)</f>
        <v>102.29058590745112</v>
      </c>
      <c r="DS11" s="5">
        <f>DEGREES(ACOS((COS(RADIANS(DP11))*COS(RADIANS(DR11))*SIN(RADIANS('Array Configuration'!$D$3)))+SIN(RADIANS(DP11))*COS(RADIANS('Array Configuration'!$D$3))))</f>
        <v>83.899988733069307</v>
      </c>
      <c r="DT11" s="5">
        <f t="shared" si="38"/>
        <v>45.490626435803598</v>
      </c>
      <c r="DV11" s="4">
        <v>0.31388888888888899</v>
      </c>
      <c r="DW11" s="5">
        <f t="shared" si="14"/>
        <v>-86</v>
      </c>
      <c r="DX11" s="5">
        <f>DEGREES(ASIN(SIN(RADIANS('Solar Calendar'!$C$12))*SIN(RADIANS('Array Configuration'!$D$5))+COS(RADIANS('Solar Calendar'!$C$12))*COS(RADIANS('Array Configuration'!$D$5))*COS(RADIANS(DW11))))</f>
        <v>11.728284820130295</v>
      </c>
      <c r="DY11" s="5">
        <f>IFERROR(DEGREES(ACOS((SIN(RADIANS(DX11))*SIN(RADIANS('Array Configuration'!$D$5))-SIN(RADIANS('Solar Calendar'!$C$12)))/(COS(RADIANS('Solar Calendar'!DX11))*COS(RADIANS('Array Configuration'!$D$5)))))*SIGN(DW11), 0)</f>
        <v>-95.468992780280757</v>
      </c>
      <c r="DZ11" s="5">
        <f>ABS(DY11-'Array Configuration'!$D$4)</f>
        <v>95.468992780280757</v>
      </c>
      <c r="EA11" s="5">
        <f>DEGREES(ACOS((COS(RADIANS(DX11))*COS(RADIANS(DZ11))*SIN(RADIANS('Array Configuration'!$D$3)))+SIN(RADIANS(DX11))*COS(RADIANS('Array Configuration'!$D$3))))</f>
        <v>80.925558423126716</v>
      </c>
      <c r="EB11" s="5">
        <f t="shared" si="39"/>
        <v>71.314651491710521</v>
      </c>
      <c r="ED11" s="4">
        <v>0.33055555555555599</v>
      </c>
      <c r="EE11" s="5">
        <f t="shared" si="15"/>
        <v>-78.5</v>
      </c>
      <c r="EF11" s="5">
        <f>DEGREES(ASIN(SIN(RADIANS('Solar Calendar'!$B$13))*SIN(RADIANS('Array Configuration'!$D$5))+COS(RADIANS('Solar Calendar'!$B$13))*COS(RADIANS('Array Configuration'!$D$5))*COS(RADIANS(EE11))))</f>
        <v>12.174363035063481</v>
      </c>
      <c r="EG11" s="5">
        <f>IFERROR(DEGREES(ACOS((SIN(RADIANS(EF11))*SIN(RADIANS('Array Configuration'!$D$5))-SIN(RADIANS('Solar Calendar'!$B$13)))/(COS(RADIANS('Solar Calendar'!EF11))*COS(RADIANS('Array Configuration'!$D$5)))))*SIGN(EE11), 0)</f>
        <v>-85.544716230742836</v>
      </c>
      <c r="EH11" s="5">
        <f>ABS(EG11-'Array Configuration'!$D$4)</f>
        <v>85.544716230742836</v>
      </c>
      <c r="EI11" s="5">
        <f>DEGREES(ACOS((COS(RADIANS(EF11))*COS(RADIANS(EH11))*SIN(RADIANS('Array Configuration'!$D$3)))+SIN(RADIANS(EF11))*COS(RADIANS('Array Configuration'!$D$3))))</f>
        <v>77.048567066733398</v>
      </c>
      <c r="EJ11" s="5">
        <f t="shared" si="40"/>
        <v>116.43224432549538</v>
      </c>
      <c r="EL11" s="4">
        <v>0.34375</v>
      </c>
      <c r="EM11" s="5">
        <f t="shared" si="16"/>
        <v>-72.5</v>
      </c>
      <c r="EN11" s="5">
        <f>DEGREES(ASIN(SIN(RADIANS('Solar Calendar'!$C$13))*SIN(RADIANS('Array Configuration'!$D$5))+COS(RADIANS('Solar Calendar'!$C$13))*COS(RADIANS('Array Configuration'!$D$5))*COS(RADIANS(EM11))))</f>
        <v>11.698791343179014</v>
      </c>
      <c r="EO11" s="5">
        <f>IFERROR(DEGREES(ACOS((SIN(RADIANS(EN11))*SIN(RADIANS('Array Configuration'!$D$5))-SIN(RADIANS('Solar Calendar'!$C$13)))/(COS(RADIANS('Solar Calendar'!EN11))*COS(RADIANS('Array Configuration'!$D$5)))))*SIGN(EM11), 0)</f>
        <v>-76.893109118463485</v>
      </c>
      <c r="EP11" s="5">
        <f>ABS(EO11-'Array Configuration'!$D$4)</f>
        <v>76.893109118463485</v>
      </c>
      <c r="EQ11" s="5">
        <f>DEGREES(ACOS((COS(RADIANS(EN11))*COS(RADIANS(EP11))*SIN(RADIANS('Array Configuration'!$D$3)))+SIN(RADIANS(EN11))*COS(RADIANS('Array Configuration'!$D$3))))</f>
        <v>74.473017447481183</v>
      </c>
      <c r="ER11" s="5">
        <f t="shared" si="41"/>
        <v>134.77512201666102</v>
      </c>
      <c r="ET11" s="4">
        <v>0.359722222222222</v>
      </c>
      <c r="EU11" s="5">
        <f t="shared" si="17"/>
        <v>-65.5</v>
      </c>
      <c r="EV11" s="5">
        <f>DEGREES(ASIN(SIN(RADIANS('Solar Calendar'!$B$14))*SIN(RADIANS('Array Configuration'!$D$5))+COS(RADIANS('Solar Calendar'!$B$14))*COS(RADIANS('Array Configuration'!$D$5))*COS(RADIANS(EU11))))</f>
        <v>11.901715003746745</v>
      </c>
      <c r="EW11" s="5">
        <f>IFERROR(DEGREES(ACOS((SIN(RADIANS(EV11))*SIN(RADIANS('Array Configuration'!$D$5))-SIN(RADIANS('Solar Calendar'!$B$14)))/(COS(RADIANS('Solar Calendar'!EV11))*COS(RADIANS('Array Configuration'!$D$5)))))*SIGN(EU11), 0)</f>
        <v>-67.746042065078711</v>
      </c>
      <c r="EX11" s="5">
        <f>ABS(EW11-'Array Configuration'!$D$4)</f>
        <v>67.746042065078711</v>
      </c>
      <c r="EY11" s="5">
        <f>DEGREES(ACOS((COS(RADIANS(EV11))*COS(RADIANS(EX11))*SIN(RADIANS('Array Configuration'!$D$3)))+SIN(RADIANS(EV11))*COS(RADIANS('Array Configuration'!$D$3))))</f>
        <v>71.158579678728415</v>
      </c>
      <c r="EZ11" s="5">
        <f t="shared" si="24"/>
        <v>180.19646667381878</v>
      </c>
      <c r="FB11" s="4">
        <v>0.374305555555555</v>
      </c>
      <c r="FC11" s="5">
        <f t="shared" si="18"/>
        <v>-59.5</v>
      </c>
      <c r="FD11" s="5">
        <f>DEGREES(ASIN(SIN(RADIANS('Solar Calendar'!$C$14))*SIN(RADIANS('Array Configuration'!$D$5))+COS(RADIANS('Solar Calendar'!$C$14))*COS(RADIANS('Array Configuration'!$D$5))*COS(RADIANS(FC11))))</f>
        <v>11.649888980006978</v>
      </c>
      <c r="FE11" s="5">
        <f>IFERROR(DEGREES(ACOS((SIN(RADIANS(FD11))*SIN(RADIANS('Array Configuration'!$D$5))-SIN(RADIANS('Solar Calendar'!$C$14)))/(COS(RADIANS('Solar Calendar'!FD11))*COS(RADIANS('Array Configuration'!$D$5)))))*SIGN(FC11), 0)</f>
        <v>-59.885069570953185</v>
      </c>
      <c r="FF11" s="5">
        <f>ABS(FE11-'Array Configuration'!$D$4)</f>
        <v>59.885069570953185</v>
      </c>
      <c r="FG11" s="5">
        <f>DEGREES(ACOS((COS(RADIANS(FD11))*COS(RADIANS(FF11))*SIN(RADIANS('Array Configuration'!$D$3)))+SIN(RADIANS(FD11))*COS(RADIANS('Array Configuration'!$D$3))))</f>
        <v>68.823941224127836</v>
      </c>
      <c r="FH11" s="5">
        <f t="shared" si="42"/>
        <v>198.41772746067846</v>
      </c>
      <c r="FJ11" s="4">
        <v>0.35069444444444497</v>
      </c>
      <c r="FK11" s="5">
        <f t="shared" si="19"/>
        <v>-53</v>
      </c>
      <c r="FL11" s="5">
        <f>DEGREES(ASIN(SIN(RADIANS('Solar Calendar'!$B$15))*SIN(RADIANS('Array Configuration'!$D$5))+COS(RADIANS('Solar Calendar'!$B$15))*COS(RADIANS('Array Configuration'!$D$5))*COS(RADIANS(FK11))))</f>
        <v>10.416252951304253</v>
      </c>
      <c r="FM11" s="5">
        <f>IFERROR(DEGREES(ACOS((SIN(RADIANS(FL11))*SIN(RADIANS('Array Configuration'!$D$5))-SIN(RADIANS('Solar Calendar'!$B$15)))/(COS(RADIANS('Solar Calendar'!FL11))*COS(RADIANS('Array Configuration'!$D$5)))))*SIGN(FK11), 0)</f>
        <v>-51.167244629811385</v>
      </c>
      <c r="FN11" s="5">
        <f>ABS(FM11-'Array Configuration'!$D$4)</f>
        <v>51.167244629811385</v>
      </c>
      <c r="FO11" s="5">
        <f>DEGREES(ACOS((COS(RADIANS(FL11))*COS(RADIANS(FN11))*SIN(RADIANS('Array Configuration'!$D$3)))+SIN(RADIANS(FL11))*COS(RADIANS('Array Configuration'!$D$3))))</f>
        <v>67.335960434976698</v>
      </c>
      <c r="FP11" s="5">
        <f t="shared" si="43"/>
        <v>209.06374996406086</v>
      </c>
      <c r="FR11" s="4">
        <v>0.36597222222222198</v>
      </c>
      <c r="FS11" s="5">
        <f t="shared" si="20"/>
        <v>-48</v>
      </c>
      <c r="FT11" s="5">
        <f>DEGREES(ASIN(SIN(RADIANS('Solar Calendar'!$C$15))*SIN(RADIANS('Array Configuration'!$D$5))+COS(RADIANS('Solar Calendar'!$C$15))*COS(RADIANS('Array Configuration'!$D$5))*COS(RADIANS(FS11))))</f>
        <v>10.042530916885445</v>
      </c>
      <c r="FU11" s="5">
        <f>IFERROR(DEGREES(ACOS((SIN(RADIANS(FT11))*SIN(RADIANS('Array Configuration'!$D$5))-SIN(RADIANS('Solar Calendar'!$C$15)))/(COS(RADIANS('Solar Calendar'!FT11))*COS(RADIANS('Array Configuration'!$D$5)))))*SIGN(FS11), 0)</f>
        <v>-45.242259986315148</v>
      </c>
      <c r="FV11" s="5">
        <f>ABS(FU11-'Array Configuration'!$D$4)</f>
        <v>45.242259986315148</v>
      </c>
      <c r="FW11" s="5">
        <f>DEGREES(ACOS((COS(RADIANS(FT11))*COS(RADIANS(FV11))*SIN(RADIANS('Array Configuration'!$D$3)))+SIN(RADIANS(FT11))*COS(RADIANS('Array Configuration'!$D$3))))</f>
        <v>66.037237550958565</v>
      </c>
      <c r="FX11" s="5">
        <f t="shared" si="44"/>
        <v>214.078055234581</v>
      </c>
      <c r="FZ11" s="4">
        <v>0.37986111111111098</v>
      </c>
      <c r="GA11" s="5">
        <f t="shared" si="21"/>
        <v>-44.5</v>
      </c>
      <c r="GB11" s="5">
        <f>DEGREES(ASIN(SIN(RADIANS('Solar Calendar'!$B$16))*SIN(RADIANS('Array Configuration'!$D$5))+COS(RADIANS('Solar Calendar'!$B$16))*COS(RADIANS('Array Configuration'!$D$5))*COS(RADIANS(GA11))))</f>
        <v>9.2202332316949214</v>
      </c>
      <c r="GC11" s="5">
        <f>IFERROR(DEGREES(ACOS((SIN(RADIANS(GB11))*SIN(RADIANS('Array Configuration'!$D$5))-SIN(RADIANS('Solar Calendar'!$B$16)))/(COS(RADIANS('Solar Calendar'!GB11))*COS(RADIANS('Array Configuration'!$D$5)))))*SIGN(GA11), 0)</f>
        <v>-40.96186421640693</v>
      </c>
      <c r="GD11" s="5">
        <f>ABS(GC11-'Array Configuration'!$D$4)</f>
        <v>40.96186421640693</v>
      </c>
      <c r="GE11" s="5">
        <f>DEGREES(ACOS((COS(RADIANS(GB11))*COS(RADIANS(GD11))*SIN(RADIANS('Array Configuration'!$D$3)))+SIN(RADIANS(GB11))*COS(RADIANS('Array Configuration'!$D$3))))</f>
        <v>65.724560244964422</v>
      </c>
      <c r="GF11" s="5">
        <f t="shared" si="45"/>
        <v>205.31739918187688</v>
      </c>
      <c r="GH11" s="4">
        <v>0.38680555555555601</v>
      </c>
      <c r="GI11" s="5">
        <f t="shared" si="22"/>
        <v>-43.75</v>
      </c>
      <c r="GJ11" s="5">
        <f>DEGREES(ASIN(SIN(RADIANS('Solar Calendar'!$C$16))*SIN(RADIANS('Array Configuration'!$D$5))+COS(RADIANS('Solar Calendar'!$C$16))*COS(RADIANS('Array Configuration'!$D$5))*COS(RADIANS(GI11))))</f>
        <v>8.75641307147745</v>
      </c>
      <c r="GK11" s="5">
        <f>IFERROR(DEGREES(ACOS((SIN(RADIANS(GJ11))*SIN(RADIANS('Array Configuration'!$D$5))-SIN(RADIANS('Solar Calendar'!$C$16)))/(COS(RADIANS('Solar Calendar'!GJ11))*COS(RADIANS('Array Configuration'!$D$5)))))*SIGN(GI11), 0)</f>
        <v>-39.914042596441384</v>
      </c>
      <c r="GL11" s="5">
        <f>ABS(GK11-'Array Configuration'!$D$4)</f>
        <v>39.914042596441384</v>
      </c>
      <c r="GM11" s="5">
        <f>DEGREES(ACOS((COS(RADIANS(GJ11))*COS(RADIANS(GL11))*SIN(RADIANS('Array Configuration'!$D$3)))+SIN(RADIANS(GJ11))*COS(RADIANS('Array Configuration'!$D$3))))</f>
        <v>65.916071897575506</v>
      </c>
      <c r="GN11" s="5">
        <f t="shared" si="46"/>
        <v>194.5896901817014</v>
      </c>
    </row>
    <row r="12" spans="1:196" x14ac:dyDescent="0.25">
      <c r="A12" t="s">
        <v>7</v>
      </c>
      <c r="B12">
        <v>16.399999999999999</v>
      </c>
      <c r="C12">
        <v>12.3</v>
      </c>
      <c r="F12" s="4">
        <v>0.39791666666666697</v>
      </c>
      <c r="G12" s="5">
        <f t="shared" si="47"/>
        <v>-41.75</v>
      </c>
      <c r="H12" s="5">
        <f>DEGREES(ASIN(SIN(RADIANS('Solar Calendar'!$B$5))*SIN(RADIANS('Array Configuration'!$D$5))+COS(RADIANS('Solar Calendar'!$B$5))*COS(RADIANS('Array Configuration'!$D$5))*COS(RADIANS(G12))))</f>
        <v>10.674671872298417</v>
      </c>
      <c r="I12" s="5">
        <f>IFERROR(DEGREES(ACOS((SIN(RADIANS(H12))*SIN(RADIANS('Array Configuration'!$D$5))-SIN(RADIANS('Solar Calendar'!$B$5)))/(COS(RADIANS('Solar Calendar'!H12))*COS(RADIANS('Array Configuration'!$D$5)))))*SIGN(G12), 0)</f>
        <v>-38.823936498896259</v>
      </c>
      <c r="J12" s="5">
        <f>ABS(I12-'Array Configuration'!$D$4)</f>
        <v>38.823936498896259</v>
      </c>
      <c r="K12" s="5">
        <f>DEGREES(ACOS((COS(RADIANS(H12))*COS(RADIANS(J12))*SIN(RADIANS('Array Configuration'!$D$3)))+SIN(RADIANS(H12))*COS(RADIANS('Array Configuration'!$D$3))))</f>
        <v>63.792803036186513</v>
      </c>
      <c r="L12" s="5">
        <f t="shared" si="25"/>
        <v>247.94989799731275</v>
      </c>
      <c r="N12" s="4">
        <v>0.390972222222222</v>
      </c>
      <c r="O12" s="5">
        <f t="shared" si="0"/>
        <v>-45.5</v>
      </c>
      <c r="P12" s="5">
        <f>DEGREES(ASIN(SIN(RADIANS('Solar Calendar'!$C$5))*SIN(RADIANS('Array Configuration'!$D$5))+COS(RADIANS('Solar Calendar'!$C$5))*COS(RADIANS('Array Configuration'!$D$5))*COS(RADIANS(O12))))</f>
        <v>10.869212626929473</v>
      </c>
      <c r="Q12" s="5">
        <f>IFERROR(DEGREES(ACOS((SIN(RADIANS(P12))*SIN(RADIANS('Array Configuration'!$D$5))-SIN(RADIANS('Solar Calendar'!$C$5)))/(COS(RADIANS('Solar Calendar'!P12))*COS(RADIANS('Array Configuration'!$D$5)))))*SIGN(O12), 0)</f>
        <v>-42.969465454786096</v>
      </c>
      <c r="R12" s="5">
        <f>ABS(Q12-'Array Configuration'!$D$4)</f>
        <v>42.969465454786096</v>
      </c>
      <c r="S12" s="5">
        <f>DEGREES(ACOS((COS(RADIANS(P12))*COS(RADIANS(R12))*SIN(RADIANS('Array Configuration'!$D$3)))+SIN(RADIANS(P12))*COS(RADIANS('Array Configuration'!$D$3))))</f>
        <v>64.641433677316172</v>
      </c>
      <c r="T12" s="5">
        <f t="shared" si="26"/>
        <v>243.7215472541441</v>
      </c>
      <c r="V12" s="4">
        <v>0.375694444444445</v>
      </c>
      <c r="W12" s="5">
        <f t="shared" si="1"/>
        <v>-51.5</v>
      </c>
      <c r="X12" s="5">
        <f>DEGREES(ASIN(SIN(RADIANS('Solar Calendar'!$B$6))*SIN(RADIANS('Array Configuration'!$D$5))+COS(RADIANS('Solar Calendar'!$B$6))*COS(RADIANS('Array Configuration'!$D$5))*COS(RADIANS(W12))))</f>
        <v>12.208120422381686</v>
      </c>
      <c r="Y12" s="5">
        <f>IFERROR(DEGREES(ACOS((SIN(RADIANS(X12))*SIN(RADIANS('Array Configuration'!$D$5))-SIN(RADIANS('Solar Calendar'!$B$6)))/(COS(RADIANS('Solar Calendar'!X12))*COS(RADIANS('Array Configuration'!$D$5)))))*SIGN(W12), 0)</f>
        <v>-50.597308325984237</v>
      </c>
      <c r="Z12" s="5">
        <f>ABS(Y12-'Array Configuration'!$D$4)</f>
        <v>50.597308325984237</v>
      </c>
      <c r="AA12" s="5">
        <f>DEGREES(ACOS((COS(RADIANS(X12))*COS(RADIANS(Z12))*SIN(RADIANS('Array Configuration'!$D$3)))+SIN(RADIANS(X12))*COS(RADIANS('Array Configuration'!$D$3))))</f>
        <v>65.458972430934708</v>
      </c>
      <c r="AB12" s="5">
        <f t="shared" si="27"/>
        <v>251.89862129319289</v>
      </c>
      <c r="AD12" s="4">
        <v>0.359027777777778</v>
      </c>
      <c r="AE12" s="5">
        <f t="shared" si="2"/>
        <v>-57.25</v>
      </c>
      <c r="AF12" s="5">
        <f>DEGREES(ASIN(SIN(RADIANS('Solar Calendar'!$C$6))*SIN(RADIANS('Array Configuration'!$D$5))+COS(RADIANS('Solar Calendar'!$C$6))*COS(RADIANS('Array Configuration'!$D$5))*COS(RADIANS(AE12))))</f>
        <v>12.705883760656002</v>
      </c>
      <c r="AG12" s="5">
        <f>IFERROR(DEGREES(ACOS((SIN(RADIANS(AF12))*SIN(RADIANS('Array Configuration'!$D$5))-SIN(RADIANS('Solar Calendar'!$C$6)))/(COS(RADIANS('Solar Calendar'!AF12))*COS(RADIANS('Array Configuration'!$D$5)))))*SIGN(AE12), 0)</f>
        <v>-57.873961648619421</v>
      </c>
      <c r="AH12" s="5">
        <f>ABS(AG12-'Array Configuration'!$D$4)</f>
        <v>57.873961648619421</v>
      </c>
      <c r="AI12" s="5">
        <f>DEGREES(ACOS((COS(RADIANS(AF12))*COS(RADIANS(AH12))*SIN(RADIANS('Array Configuration'!$D$3)))+SIN(RADIANS(AF12))*COS(RADIANS('Array Configuration'!$D$3))))</f>
        <v>67.189056864408158</v>
      </c>
      <c r="AJ12" s="5">
        <f t="shared" si="28"/>
        <v>241.29675585252787</v>
      </c>
      <c r="AL12" s="4">
        <v>0.34027777777777801</v>
      </c>
      <c r="AM12" s="5">
        <f t="shared" si="3"/>
        <v>-63.5</v>
      </c>
      <c r="AN12" s="5">
        <f>DEGREES(ASIN(SIN(RADIANS('Solar Calendar'!$B$7))*SIN(RADIANS('Array Configuration'!$D$5))+COS(RADIANS('Solar Calendar'!$B$7))*COS(RADIANS('Array Configuration'!$D$5))*COS(RADIANS(AM12))))</f>
        <v>13.456430005296097</v>
      </c>
      <c r="AO12" s="5">
        <f>IFERROR(DEGREES(ACOS((SIN(RADIANS(AN12))*SIN(RADIANS('Array Configuration'!$D$5))-SIN(RADIANS('Solar Calendar'!$B$7)))/(COS(RADIANS('Solar Calendar'!AN12))*COS(RADIANS('Array Configuration'!$D$5)))))*SIGN(AM12), 0)</f>
        <v>-66.406651963898881</v>
      </c>
      <c r="AP12" s="5">
        <f>ABS(AO12-'Array Configuration'!$D$4)</f>
        <v>66.406651963898881</v>
      </c>
      <c r="AQ12" s="5">
        <f>DEGREES(ACOS((COS(RADIANS(AN12))*COS(RADIANS(AP12))*SIN(RADIANS('Array Configuration'!$D$3)))+SIN(RADIANS(AN12))*COS(RADIANS('Array Configuration'!$D$3))))</f>
        <v>69.250122778081632</v>
      </c>
      <c r="AR12" s="5">
        <f t="shared" si="29"/>
        <v>217.38764529969066</v>
      </c>
      <c r="AT12" s="4">
        <v>0.36180555555555599</v>
      </c>
      <c r="AU12" s="5">
        <f t="shared" si="4"/>
        <v>-69.75</v>
      </c>
      <c r="AV12" s="5">
        <f>DEGREES(ASIN(SIN(RADIANS('Solar Calendar'!$C$7))*SIN(RADIANS('Array Configuration'!$D$5))+COS(RADIANS('Solar Calendar'!$C$7))*COS(RADIANS('Array Configuration'!$D$5))*COS(RADIANS(AU12))))</f>
        <v>13.496593878991034</v>
      </c>
      <c r="AW12" s="5">
        <f>IFERROR(DEGREES(ACOS((SIN(RADIANS(AV12))*SIN(RADIANS('Array Configuration'!$D$5))-SIN(RADIANS('Solar Calendar'!$C$7)))/(COS(RADIANS('Solar Calendar'!AV12))*COS(RADIANS('Array Configuration'!$D$5)))))*SIGN(AU12), 0)</f>
        <v>-74.760706025171061</v>
      </c>
      <c r="AX12" s="5">
        <f>ABS(AW12-'Array Configuration'!$D$4)</f>
        <v>74.760706025171061</v>
      </c>
      <c r="AY12" s="5">
        <f>DEGREES(ACOS((COS(RADIANS(AV12))*COS(RADIANS(AX12))*SIN(RADIANS('Array Configuration'!$D$3)))+SIN(RADIANS(AV12))*COS(RADIANS('Array Configuration'!$D$3))))</f>
        <v>72.054160894053027</v>
      </c>
      <c r="AZ12" s="5">
        <f t="shared" si="30"/>
        <v>189.4114398244387</v>
      </c>
      <c r="BB12" s="4">
        <v>0.33750000000000002</v>
      </c>
      <c r="BC12" s="5">
        <f t="shared" si="5"/>
        <v>-77.25</v>
      </c>
      <c r="BD12" s="5">
        <f>DEGREES(ASIN(SIN(RADIANS('Solar Calendar'!$B$8))*SIN(RADIANS('Array Configuration'!$D$5))+COS(RADIANS('Solar Calendar'!$B$8))*COS(RADIANS('Array Configuration'!$D$5))*COS(RADIANS(BC12))))</f>
        <v>13.677386014581135</v>
      </c>
      <c r="BE12" s="5">
        <f>IFERROR(DEGREES(ACOS((SIN(RADIANS(BD12))*SIN(RADIANS('Array Configuration'!$D$5))-SIN(RADIANS('Solar Calendar'!$B$8)))/(COS(RADIANS('Solar Calendar'!BD12))*COS(RADIANS('Array Configuration'!$D$5)))))*SIGN(BC12), 0)</f>
        <v>-85.230692580411599</v>
      </c>
      <c r="BF12" s="5">
        <f>ABS(BE12-'Array Configuration'!$D$4)</f>
        <v>85.230692580411599</v>
      </c>
      <c r="BG12" s="5">
        <f>DEGREES(ACOS((COS(RADIANS(BD12))*COS(RADIANS(BF12))*SIN(RADIANS('Array Configuration'!$D$3)))+SIN(RADIANS(BD12))*COS(RADIANS('Array Configuration'!$D$3))))</f>
        <v>75.535952077946092</v>
      </c>
      <c r="BH12" s="5">
        <f t="shared" si="31"/>
        <v>141.0605092494956</v>
      </c>
      <c r="BJ12" s="4">
        <v>0.31874999999999998</v>
      </c>
      <c r="BK12" s="5">
        <f t="shared" si="23"/>
        <v>-83</v>
      </c>
      <c r="BL12" s="5">
        <f>DEGREES(ASIN(SIN(RADIANS('Solar Calendar'!$C$8))*SIN(RADIANS('Array Configuration'!$D$5))+COS(RADIANS('Solar Calendar'!$C$8))*COS(RADIANS('Array Configuration'!$D$5))*COS(RADIANS(BK12))))</f>
        <v>13.237346171143926</v>
      </c>
      <c r="BM12" s="5">
        <f>IFERROR(DEGREES(ACOS((SIN(RADIANS(BL12))*SIN(RADIANS('Array Configuration'!$D$5))-SIN(RADIANS('Solar Calendar'!$C$8)))/(COS(RADIANS('Solar Calendar'!BL12))*COS(RADIANS('Array Configuration'!$D$5)))))*SIGN(BK12), 0)</f>
        <v>-92.792843400549884</v>
      </c>
      <c r="BN12" s="5">
        <f>ABS(BM12-'Array Configuration'!$D$4)</f>
        <v>92.792843400549884</v>
      </c>
      <c r="BO12" s="5">
        <f>DEGREES(ACOS((COS(RADIANS(BL12))*COS(RADIANS(BN12))*SIN(RADIANS('Array Configuration'!$D$3)))+SIN(RADIANS(BL12))*COS(RADIANS('Array Configuration'!$D$3))))</f>
        <v>78.587347953989337</v>
      </c>
      <c r="BP12" s="5">
        <f t="shared" si="32"/>
        <v>109.25059239038009</v>
      </c>
      <c r="BR12" s="4">
        <v>0.3</v>
      </c>
      <c r="BS12" s="5">
        <f t="shared" si="6"/>
        <v>-89.25</v>
      </c>
      <c r="BT12" s="5">
        <f>DEGREES(ASIN(SIN(RADIANS('Solar Calendar'!$B$9))*SIN(RADIANS('Array Configuration'!$D$5))+COS(RADIANS('Solar Calendar'!$B$9))*COS(RADIANS('Array Configuration'!$D$5))*COS(RADIANS(BS12))))</f>
        <v>12.892102461607244</v>
      </c>
      <c r="BU12" s="5">
        <f>IFERROR(DEGREES(ACOS((SIN(RADIANS(BT12))*SIN(RADIANS('Array Configuration'!$D$5))-SIN(RADIANS('Solar Calendar'!$B$9)))/(COS(RADIANS('Solar Calendar'!BT12))*COS(RADIANS('Array Configuration'!$D$5)))))*SIGN(BS12), 0)</f>
        <v>-101.04631719194911</v>
      </c>
      <c r="BV12" s="5">
        <f>ABS(BU12-'Array Configuration'!$D$4)</f>
        <v>101.04631719194911</v>
      </c>
      <c r="BW12" s="5">
        <f>DEGREES(ACOS((COS(RADIANS(BT12))*COS(RADIANS(BV12))*SIN(RADIANS('Array Configuration'!$D$3)))+SIN(RADIANS(BT12))*COS(RADIANS('Array Configuration'!$D$3))))</f>
        <v>81.745103415329766</v>
      </c>
      <c r="BX12" s="5">
        <f t="shared" si="33"/>
        <v>71.830744498569445</v>
      </c>
      <c r="BZ12" s="4">
        <v>0.28749999999999998</v>
      </c>
      <c r="CA12" s="5">
        <f t="shared" si="7"/>
        <v>-94</v>
      </c>
      <c r="CB12" s="5">
        <f>DEGREES(ASIN(SIN(RADIANS('Solar Calendar'!$C$9))*SIN(RADIANS('Array Configuration'!$D$5))+COS(RADIANS('Solar Calendar'!$C$9))*COS(RADIANS('Array Configuration'!$D$5))*COS(RADIANS(CA12))))</f>
        <v>12.026631599003412</v>
      </c>
      <c r="CC12" s="5">
        <f>IFERROR(DEGREES(ACOS((SIN(RADIANS(CB12))*SIN(RADIANS('Array Configuration'!$D$5))-SIN(RADIANS('Solar Calendar'!$C$9)))/(COS(RADIANS('Solar Calendar'!CB12))*COS(RADIANS('Array Configuration'!$D$5)))))*SIGN(CA12), 0)</f>
        <v>-106.57632799693998</v>
      </c>
      <c r="CD12" s="5">
        <f>ABS(CC12-'Array Configuration'!$D$4)</f>
        <v>106.57632799693998</v>
      </c>
      <c r="CE12" s="5">
        <f>DEGREES(ACOS((COS(RADIANS(CB12))*COS(RADIANS(CD12))*SIN(RADIANS('Array Configuration'!$D$3)))+SIN(RADIANS(CB12))*COS(RADIANS('Array Configuration'!$D$3))))</f>
        <v>84.407512757167424</v>
      </c>
      <c r="CF12" s="5">
        <f t="shared" si="34"/>
        <v>46.092418693780189</v>
      </c>
      <c r="CH12" s="4">
        <v>0.27916666666666701</v>
      </c>
      <c r="CI12" s="5">
        <f t="shared" si="8"/>
        <v>-97.5</v>
      </c>
      <c r="CJ12" s="5">
        <f>DEGREES(ASIN(SIN(RADIANS('Solar Calendar'!$B$10))*SIN(RADIANS('Array Configuration'!$D$5))+COS(RADIANS('Solar Calendar'!$B$10))*COS(RADIANS('Array Configuration'!$D$5))*COS(RADIANS(CI12))))</f>
        <v>11.83101975218618</v>
      </c>
      <c r="CK12" s="5">
        <f>IFERROR(DEGREES(ACOS((SIN(RADIANS(CJ12))*SIN(RADIANS('Array Configuration'!$D$5))-SIN(RADIANS('Solar Calendar'!$B$10)))/(COS(RADIANS('Solar Calendar'!CJ12))*COS(RADIANS('Array Configuration'!$D$5)))))*SIGN(CI12), 0)</f>
        <v>-110.96263560324621</v>
      </c>
      <c r="CL12" s="5">
        <f>ABS(CK12-'Array Configuration'!$D$4)</f>
        <v>110.96263560324621</v>
      </c>
      <c r="CM12" s="5">
        <f>DEGREES(ACOS((COS(RADIANS(CJ12))*COS(RADIANS(CL12))*SIN(RADIANS('Array Configuration'!$D$3)))+SIN(RADIANS(CJ12))*COS(RADIANS('Array Configuration'!$D$3))))</f>
        <v>86.01967800265605</v>
      </c>
      <c r="CN12" s="5">
        <f t="shared" si="48"/>
        <v>30.746395231956786</v>
      </c>
      <c r="CP12" s="4">
        <v>0.27916666666666701</v>
      </c>
      <c r="CQ12" s="5">
        <f t="shared" si="10"/>
        <v>-98.25</v>
      </c>
      <c r="CR12" s="5">
        <f>DEGREES(ASIN(SIN(RADIANS('Solar Calendar'!$C$10))*SIN(RADIANS('Array Configuration'!$D$5))+COS(RADIANS('Solar Calendar'!$C$10))*COS(RADIANS('Array Configuration'!$D$5))*COS(RADIANS(CQ12))))</f>
        <v>11.872002566396093</v>
      </c>
      <c r="CS12" s="5">
        <f>IFERROR(DEGREES(ACOS((SIN(RADIANS(CR12))*SIN(RADIANS('Array Configuration'!$D$5))-SIN(RADIANS('Solar Calendar'!$C$10)))/(COS(RADIANS('Solar Calendar'!CR12))*COS(RADIANS('Array Configuration'!$D$5)))))*SIGN(CQ12), 0)</f>
        <v>-111.96578950291601</v>
      </c>
      <c r="CT12" s="5">
        <f>ABS(CS12-'Array Configuration'!$D$4)</f>
        <v>111.96578950291601</v>
      </c>
      <c r="CU12" s="5">
        <f>DEGREES(ACOS((COS(RADIANS(CR12))*COS(RADIANS(CT12))*SIN(RADIANS('Array Configuration'!$D$3)))+SIN(RADIANS(CR12))*COS(RADIANS('Array Configuration'!$D$3))))</f>
        <v>86.301636883162345</v>
      </c>
      <c r="CV12" s="5">
        <f t="shared" si="35"/>
        <v>28.659377796852095</v>
      </c>
      <c r="CX12" s="4">
        <v>0.28541666666666698</v>
      </c>
      <c r="CY12" s="5">
        <f t="shared" si="11"/>
        <v>-96.75</v>
      </c>
      <c r="CZ12" s="5">
        <f>DEGREES(ASIN(SIN(RADIANS('Solar Calendar'!$B$11))*SIN(RADIANS('Array Configuration'!$D$5))+COS(RADIANS('Solar Calendar'!$B$11))*COS(RADIANS('Array Configuration'!$D$5))*COS(RADIANS(CY12))))</f>
        <v>12.158407978367356</v>
      </c>
      <c r="DA12" s="5">
        <f>IFERROR(DEGREES(ACOS((SIN(RADIANS(CZ12))*SIN(RADIANS('Array Configuration'!$D$5))-SIN(RADIANS('Solar Calendar'!$B$11)))/(COS(RADIANS('Solar Calendar'!CZ12))*COS(RADIANS('Array Configuration'!$D$5)))))*SIGN(CY12), 0)</f>
        <v>-110.30679708812181</v>
      </c>
      <c r="DB12" s="5">
        <f>ABS(DA12-'Array Configuration'!$D$4)</f>
        <v>110.30679708812181</v>
      </c>
      <c r="DC12" s="5">
        <f>DEGREES(ACOS((COS(RADIANS(CZ12))*COS(RADIANS(DB12))*SIN(RADIANS('Array Configuration'!$D$3)))+SIN(RADIANS(CZ12))*COS(RADIANS('Array Configuration'!$D$3))))</f>
        <v>85.499646354677878</v>
      </c>
      <c r="DD12" s="5">
        <f t="shared" si="36"/>
        <v>35.461761554930305</v>
      </c>
      <c r="DF12" s="4">
        <v>0.295833333333333</v>
      </c>
      <c r="DG12" s="5">
        <f t="shared" si="12"/>
        <v>-93.25</v>
      </c>
      <c r="DH12" s="5">
        <f>DEGREES(ASIN(SIN(RADIANS('Solar Calendar'!$C$11))*SIN(RADIANS('Array Configuration'!$D$5))+COS(RADIANS('Solar Calendar'!$C$11))*COS(RADIANS('Array Configuration'!$D$5))*COS(RADIANS(DG12))))</f>
        <v>12.946173501333893</v>
      </c>
      <c r="DI12" s="5">
        <f>IFERROR(DEGREES(ACOS((SIN(RADIANS(DH12))*SIN(RADIANS('Array Configuration'!$D$5))-SIN(RADIANS('Solar Calendar'!$C$11)))/(COS(RADIANS('Solar Calendar'!DH12))*COS(RADIANS('Array Configuration'!$D$5)))))*SIGN(DG12), 0)</f>
        <v>-106.47792371279471</v>
      </c>
      <c r="DJ12" s="5">
        <f>ABS(DI12-'Array Configuration'!$D$4)</f>
        <v>106.47792371279471</v>
      </c>
      <c r="DK12" s="5">
        <f>DEGREES(ACOS((COS(RADIANS(DH12))*COS(RADIANS(DJ12))*SIN(RADIANS('Array Configuration'!$D$3)))+SIN(RADIANS(DH12))*COS(RADIANS('Array Configuration'!$D$3))))</f>
        <v>83.509526380543321</v>
      </c>
      <c r="DL12" s="5">
        <f t="shared" si="37"/>
        <v>53.861994821909242</v>
      </c>
      <c r="DN12" s="4">
        <v>0.31111111111111101</v>
      </c>
      <c r="DO12" s="5">
        <f t="shared" si="13"/>
        <v>-87.75</v>
      </c>
      <c r="DP12" s="5">
        <f>DEGREES(ASIN(SIN(RADIANS('Solar Calendar'!$B$12))*SIN(RADIANS('Array Configuration'!$D$5))+COS(RADIANS('Solar Calendar'!$B$12))*COS(RADIANS('Array Configuration'!$D$5))*COS(RADIANS(DO12))))</f>
        <v>13.526346290257315</v>
      </c>
      <c r="DQ12" s="5">
        <f>IFERROR(DEGREES(ACOS((SIN(RADIANS(DP12))*SIN(RADIANS('Array Configuration'!$D$5))-SIN(RADIANS('Solar Calendar'!$B$12)))/(COS(RADIANS('Solar Calendar'!DP12))*COS(RADIANS('Array Configuration'!$D$5)))))*SIGN(DO12), 0)</f>
        <v>-99.625608742687348</v>
      </c>
      <c r="DR12" s="5">
        <f>ABS(DQ12-'Array Configuration'!$D$4)</f>
        <v>99.625608742687348</v>
      </c>
      <c r="DS12" s="5">
        <f>DEGREES(ACOS((COS(RADIANS(DP12))*COS(RADIANS(DR12))*SIN(RADIANS('Array Configuration'!$D$3)))+SIN(RADIANS(DP12))*COS(RADIANS('Array Configuration'!$D$3))))</f>
        <v>80.668471281230552</v>
      </c>
      <c r="DT12" s="5">
        <f t="shared" si="38"/>
        <v>82.435868882360595</v>
      </c>
      <c r="DV12" s="4">
        <v>0.32430555555555501</v>
      </c>
      <c r="DW12" s="5">
        <f t="shared" si="14"/>
        <v>-82.25</v>
      </c>
      <c r="DX12" s="5">
        <f>DEGREES(ASIN(SIN(RADIANS('Solar Calendar'!$C$12))*SIN(RADIANS('Array Configuration'!$D$5))+COS(RADIANS('Solar Calendar'!$C$12))*COS(RADIANS('Array Configuration'!$D$5))*COS(RADIANS(DW12))))</f>
        <v>14.25018826747951</v>
      </c>
      <c r="DY12" s="5">
        <f>IFERROR(DEGREES(ACOS((SIN(RADIANS(DX12))*SIN(RADIANS('Array Configuration'!$D$5))-SIN(RADIANS('Solar Calendar'!$C$12)))/(COS(RADIANS('Solar Calendar'!DX12))*COS(RADIANS('Array Configuration'!$D$5)))))*SIGN(DW12), 0)</f>
        <v>-92.741092753484452</v>
      </c>
      <c r="DZ12" s="5">
        <f>ABS(DY12-'Array Configuration'!$D$4)</f>
        <v>92.741092753484452</v>
      </c>
      <c r="EA12" s="5">
        <f>DEGREES(ACOS((COS(RADIANS(DX12))*COS(RADIANS(DZ12))*SIN(RADIANS('Array Configuration'!$D$3)))+SIN(RADIANS(DX12))*COS(RADIANS('Array Configuration'!$D$3))))</f>
        <v>77.623463620111465</v>
      </c>
      <c r="EB12" s="5">
        <f t="shared" si="39"/>
        <v>113.27612011060673</v>
      </c>
      <c r="ED12" s="4">
        <v>0.34097222222222201</v>
      </c>
      <c r="EE12" s="5">
        <f t="shared" si="15"/>
        <v>-74.75</v>
      </c>
      <c r="EF12" s="5">
        <f>DEGREES(ASIN(SIN(RADIANS('Solar Calendar'!$B$13))*SIN(RADIANS('Array Configuration'!$D$5))+COS(RADIANS('Solar Calendar'!$B$13))*COS(RADIANS('Array Configuration'!$D$5))*COS(RADIANS(EE12))))</f>
        <v>14.689493358100606</v>
      </c>
      <c r="EG12" s="5">
        <f>IFERROR(DEGREES(ACOS((SIN(RADIANS(EF12))*SIN(RADIANS('Array Configuration'!$D$5))-SIN(RADIANS('Solar Calendar'!$B$13)))/(COS(RADIANS('Solar Calendar'!EF12))*COS(RADIANS('Array Configuration'!$D$5)))))*SIGN(EE12), 0)</f>
        <v>-82.713283346178784</v>
      </c>
      <c r="EH12" s="5">
        <f>ABS(EG12-'Array Configuration'!$D$4)</f>
        <v>82.713283346178784</v>
      </c>
      <c r="EI12" s="5">
        <f>DEGREES(ACOS((COS(RADIANS(EF12))*COS(RADIANS(EH12))*SIN(RADIANS('Array Configuration'!$D$3)))+SIN(RADIANS(EF12))*COS(RADIANS('Array Configuration'!$D$3))))</f>
        <v>73.710641186326001</v>
      </c>
      <c r="EJ12" s="5">
        <f t="shared" si="40"/>
        <v>166.22878734687097</v>
      </c>
      <c r="EL12" s="4">
        <v>0.35416666666666602</v>
      </c>
      <c r="EM12" s="5">
        <f t="shared" si="16"/>
        <v>-68.75</v>
      </c>
      <c r="EN12" s="5">
        <f>DEGREES(ASIN(SIN(RADIANS('Solar Calendar'!$C$13))*SIN(RADIANS('Array Configuration'!$D$5))+COS(RADIANS('Solar Calendar'!$C$13))*COS(RADIANS('Array Configuration'!$D$5))*COS(RADIANS(EM12))))</f>
        <v>14.145954988146809</v>
      </c>
      <c r="EO12" s="5">
        <f>IFERROR(DEGREES(ACOS((SIN(RADIANS(EN12))*SIN(RADIANS('Array Configuration'!$D$5))-SIN(RADIANS('Solar Calendar'!$C$13)))/(COS(RADIANS('Solar Calendar'!EN12))*COS(RADIANS('Array Configuration'!$D$5)))))*SIGN(EM12), 0)</f>
        <v>-73.977544736781994</v>
      </c>
      <c r="EP12" s="5">
        <f>ABS(EO12-'Array Configuration'!$D$4)</f>
        <v>73.977544736781994</v>
      </c>
      <c r="EQ12" s="5">
        <f>DEGREES(ACOS((COS(RADIANS(EN12))*COS(RADIANS(EP12))*SIN(RADIANS('Array Configuration'!$D$3)))+SIN(RADIANS(EN12))*COS(RADIANS('Array Configuration'!$D$3))))</f>
        <v>71.176921068753444</v>
      </c>
      <c r="ER12" s="5">
        <f t="shared" si="41"/>
        <v>186.59296166056566</v>
      </c>
      <c r="ET12" s="4">
        <v>0.37013888888888902</v>
      </c>
      <c r="EU12" s="5">
        <f t="shared" si="17"/>
        <v>-61.75</v>
      </c>
      <c r="EV12" s="5">
        <f>DEGREES(ASIN(SIN(RADIANS('Solar Calendar'!$B$14))*SIN(RADIANS('Array Configuration'!$D$5))+COS(RADIANS('Solar Calendar'!$B$14))*COS(RADIANS('Array Configuration'!$D$5))*COS(RADIANS(EU12))))</f>
        <v>14.21591996317713</v>
      </c>
      <c r="EW12" s="5">
        <f>IFERROR(DEGREES(ACOS((SIN(RADIANS(EV12))*SIN(RADIANS('Array Configuration'!$D$5))-SIN(RADIANS('Solar Calendar'!$B$14)))/(COS(RADIANS('Solar Calendar'!EV12))*COS(RADIANS('Array Configuration'!$D$5)))))*SIGN(EU12), 0)</f>
        <v>-64.740087183914341</v>
      </c>
      <c r="EX12" s="5">
        <f>ABS(EW12-'Array Configuration'!$D$4)</f>
        <v>64.740087183914341</v>
      </c>
      <c r="EY12" s="5">
        <f>DEGREES(ACOS((COS(RADIANS(EV12))*COS(RADIANS(EX12))*SIN(RADIANS('Array Configuration'!$D$3)))+SIN(RADIANS(EV12))*COS(RADIANS('Array Configuration'!$D$3))))</f>
        <v>67.982431566509476</v>
      </c>
      <c r="EZ12" s="5">
        <f t="shared" si="24"/>
        <v>235.39452861700155</v>
      </c>
      <c r="FB12" s="4">
        <v>0.38472222222222202</v>
      </c>
      <c r="FC12" s="5">
        <f t="shared" si="18"/>
        <v>-55.75</v>
      </c>
      <c r="FD12" s="5">
        <f>DEGREES(ASIN(SIN(RADIANS('Solar Calendar'!$C$14))*SIN(RADIANS('Array Configuration'!$D$5))+COS(RADIANS('Solar Calendar'!$C$14))*COS(RADIANS('Array Configuration'!$D$5))*COS(RADIANS(FC12))))</f>
        <v>13.802340934535506</v>
      </c>
      <c r="FE12" s="5">
        <f>IFERROR(DEGREES(ACOS((SIN(RADIANS(FD12))*SIN(RADIANS('Array Configuration'!$D$5))-SIN(RADIANS('Solar Calendar'!$C$14)))/(COS(RADIANS('Solar Calendar'!FD12))*COS(RADIANS('Array Configuration'!$D$5)))))*SIGN(FC12), 0)</f>
        <v>-56.815742634330988</v>
      </c>
      <c r="FF12" s="5">
        <f>ABS(FE12-'Array Configuration'!$D$4)</f>
        <v>56.815742634330988</v>
      </c>
      <c r="FG12" s="5">
        <f>DEGREES(ACOS((COS(RADIANS(FD12))*COS(RADIANS(FF12))*SIN(RADIANS('Array Configuration'!$D$3)))+SIN(RADIANS(FD12))*COS(RADIANS('Array Configuration'!$D$3))))</f>
        <v>65.819654132636686</v>
      </c>
      <c r="FH12" s="5">
        <f t="shared" si="42"/>
        <v>252.5637497729746</v>
      </c>
      <c r="FJ12" s="4">
        <v>0.36111111111111099</v>
      </c>
      <c r="FK12" s="5">
        <f t="shared" si="19"/>
        <v>-49.25</v>
      </c>
      <c r="FL12" s="5">
        <f>DEGREES(ASIN(SIN(RADIANS('Solar Calendar'!$B$15))*SIN(RADIANS('Array Configuration'!$D$5))+COS(RADIANS('Solar Calendar'!$B$15))*COS(RADIANS('Array Configuration'!$D$5))*COS(RADIANS(FK12))))</f>
        <v>12.342358038158633</v>
      </c>
      <c r="FM12" s="5">
        <f>IFERROR(DEGREES(ACOS((SIN(RADIANS(FL12))*SIN(RADIANS('Array Configuration'!$D$5))-SIN(RADIANS('Solar Calendar'!$B$15)))/(COS(RADIANS('Solar Calendar'!FL12))*COS(RADIANS('Array Configuration'!$D$5)))))*SIGN(FK12), 0)</f>
        <v>-48.067848651598354</v>
      </c>
      <c r="FN12" s="5">
        <f>ABS(FM12-'Array Configuration'!$D$4)</f>
        <v>48.067848651598354</v>
      </c>
      <c r="FO12" s="5">
        <f>DEGREES(ACOS((COS(RADIANS(FL12))*COS(RADIANS(FN12))*SIN(RADIANS('Array Configuration'!$D$3)))+SIN(RADIANS(FL12))*COS(RADIANS('Array Configuration'!$D$3))))</f>
        <v>64.606450714783378</v>
      </c>
      <c r="FP12" s="5">
        <f t="shared" si="43"/>
        <v>262.61855180841201</v>
      </c>
      <c r="FR12" s="4">
        <v>0.37638888888888899</v>
      </c>
      <c r="FS12" s="5">
        <f t="shared" si="20"/>
        <v>-44.25</v>
      </c>
      <c r="FT12" s="5">
        <f>DEGREES(ASIN(SIN(RADIANS('Solar Calendar'!$C$15))*SIN(RADIANS('Array Configuration'!$D$5))+COS(RADIANS('Solar Calendar'!$C$15))*COS(RADIANS('Array Configuration'!$D$5))*COS(RADIANS(FS12))))</f>
        <v>11.788902474492955</v>
      </c>
      <c r="FU12" s="5">
        <f>IFERROR(DEGREES(ACOS((SIN(RADIANS(FT12))*SIN(RADIANS('Array Configuration'!$D$5))-SIN(RADIANS('Solar Calendar'!$C$15)))/(COS(RADIANS('Solar Calendar'!FT12))*COS(RADIANS('Array Configuration'!$D$5)))))*SIGN(FS12), 0)</f>
        <v>-42.119907905128642</v>
      </c>
      <c r="FV12" s="5">
        <f>ABS(FU12-'Array Configuration'!$D$4)</f>
        <v>42.119907905128642</v>
      </c>
      <c r="FW12" s="5">
        <f>DEGREES(ACOS((COS(RADIANS(FT12))*COS(RADIANS(FV12))*SIN(RADIANS('Array Configuration'!$D$3)))+SIN(RADIANS(FT12))*COS(RADIANS('Array Configuration'!$D$3))))</f>
        <v>63.534888354450779</v>
      </c>
      <c r="FX12" s="5">
        <f t="shared" si="44"/>
        <v>264.66347702492203</v>
      </c>
      <c r="FZ12" s="4">
        <v>0.390277777777778</v>
      </c>
      <c r="GA12" s="5">
        <f t="shared" si="21"/>
        <v>-40.75</v>
      </c>
      <c r="GB12" s="5">
        <f>DEGREES(ASIN(SIN(RADIANS('Solar Calendar'!$B$16))*SIN(RADIANS('Array Configuration'!$D$5))+COS(RADIANS('Solar Calendar'!$B$16))*COS(RADIANS('Array Configuration'!$D$5))*COS(RADIANS(GA12))))</f>
        <v>10.825389792504156</v>
      </c>
      <c r="GC12" s="5">
        <f>IFERROR(DEGREES(ACOS((SIN(RADIANS(GB12))*SIN(RADIANS('Array Configuration'!$D$5))-SIN(RADIANS('Solar Calendar'!$B$16)))/(COS(RADIANS('Solar Calendar'!GB12))*COS(RADIANS('Array Configuration'!$D$5)))))*SIGN(GA12), 0)</f>
        <v>-37.846867735830791</v>
      </c>
      <c r="GD12" s="5">
        <f>ABS(GC12-'Array Configuration'!$D$4)</f>
        <v>37.846867735830791</v>
      </c>
      <c r="GE12" s="5">
        <f>DEGREES(ACOS((COS(RADIANS(GB12))*COS(RADIANS(GD12))*SIN(RADIANS('Array Configuration'!$D$3)))+SIN(RADIANS(GB12))*COS(RADIANS('Array Configuration'!$D$3))))</f>
        <v>63.413800850036239</v>
      </c>
      <c r="GF12" s="5">
        <f t="shared" si="45"/>
        <v>254.34486934172654</v>
      </c>
      <c r="GH12" s="4">
        <v>0.39722222222222198</v>
      </c>
      <c r="GI12" s="5">
        <f t="shared" si="22"/>
        <v>-40</v>
      </c>
      <c r="GJ12" s="5">
        <f>DEGREES(ASIN(SIN(RADIANS('Solar Calendar'!$C$16))*SIN(RADIANS('Array Configuration'!$D$5))+COS(RADIANS('Solar Calendar'!$C$16))*COS(RADIANS('Array Configuration'!$D$5))*COS(RADIANS(GI12))))</f>
        <v>10.325784196669678</v>
      </c>
      <c r="GK12" s="5">
        <f>IFERROR(DEGREES(ACOS((SIN(RADIANS(GJ12))*SIN(RADIANS('Array Configuration'!$D$5))-SIN(RADIANS('Solar Calendar'!$C$16)))/(COS(RADIANS('Solar Calendar'!GJ12))*COS(RADIANS('Array Configuration'!$D$5)))))*SIGN(GI12), 0)</f>
        <v>-36.811111163195051</v>
      </c>
      <c r="GL12" s="5">
        <f>ABS(GK12-'Array Configuration'!$D$4)</f>
        <v>36.811111163195051</v>
      </c>
      <c r="GM12" s="5">
        <f>DEGREES(ACOS((COS(RADIANS(GJ12))*COS(RADIANS(GL12))*SIN(RADIANS('Array Configuration'!$D$3)))+SIN(RADIANS(GJ12))*COS(RADIANS('Array Configuration'!$D$3))))</f>
        <v>63.657618453704693</v>
      </c>
      <c r="GN12" s="5">
        <f t="shared" si="46"/>
        <v>243.28706876791264</v>
      </c>
    </row>
    <row r="13" spans="1:196" x14ac:dyDescent="0.25">
      <c r="A13" s="13" t="s">
        <v>8</v>
      </c>
      <c r="B13" s="13">
        <v>6</v>
      </c>
      <c r="C13" s="13">
        <v>0</v>
      </c>
      <c r="F13" s="4">
        <v>0.40833333333333299</v>
      </c>
      <c r="G13" s="5">
        <f t="shared" si="47"/>
        <v>-38</v>
      </c>
      <c r="H13" s="5">
        <f>DEGREES(ASIN(SIN(RADIANS('Solar Calendar'!$B$5))*SIN(RADIANS('Array Configuration'!$D$5))+COS(RADIANS('Solar Calendar'!$B$5))*COS(RADIANS('Array Configuration'!$D$5))*COS(RADIANS(G13))))</f>
        <v>12.204744078423984</v>
      </c>
      <c r="I13" s="5">
        <f>IFERROR(DEGREES(ACOS((SIN(RADIANS(H13))*SIN(RADIANS('Array Configuration'!$D$5))-SIN(RADIANS('Solar Calendar'!$B$5)))/(COS(RADIANS('Solar Calendar'!H13))*COS(RADIANS('Array Configuration'!$D$5)))))*SIGN(G13), 0)</f>
        <v>-35.646870197171033</v>
      </c>
      <c r="J13" s="5">
        <f>ABS(I13-'Array Configuration'!$D$4)</f>
        <v>35.646870197171033</v>
      </c>
      <c r="K13" s="5">
        <f>DEGREES(ACOS((COS(RADIANS(H13))*COS(RADIANS(J13))*SIN(RADIANS('Array Configuration'!$D$3)))+SIN(RADIANS(H13))*COS(RADIANS('Array Configuration'!$D$3))))</f>
        <v>61.564263915621261</v>
      </c>
      <c r="L13" s="5">
        <f t="shared" si="25"/>
        <v>293.77189942910229</v>
      </c>
      <c r="N13" s="4">
        <v>0.40138888888888902</v>
      </c>
      <c r="O13" s="5">
        <f t="shared" si="0"/>
        <v>-41.75</v>
      </c>
      <c r="P13" s="5">
        <f>DEGREES(ASIN(SIN(RADIANS('Solar Calendar'!$C$5))*SIN(RADIANS('Array Configuration'!$D$5))+COS(RADIANS('Solar Calendar'!$C$5))*COS(RADIANS('Array Configuration'!$D$5))*COS(RADIANS(O13))))</f>
        <v>12.541034061166368</v>
      </c>
      <c r="Q13" s="5">
        <f>IFERROR(DEGREES(ACOS((SIN(RADIANS(P13))*SIN(RADIANS('Array Configuration'!$D$5))-SIN(RADIANS('Solar Calendar'!$C$5)))/(COS(RADIANS('Solar Calendar'!P13))*COS(RADIANS('Array Configuration'!$D$5)))))*SIGN(O13), 0)</f>
        <v>-39.806733940178987</v>
      </c>
      <c r="R13" s="5">
        <f>ABS(Q13-'Array Configuration'!$D$4)</f>
        <v>39.806733940178987</v>
      </c>
      <c r="S13" s="5">
        <f>DEGREES(ACOS((COS(RADIANS(P13))*COS(RADIANS(R13))*SIN(RADIANS('Array Configuration'!$D$3)))+SIN(RADIANS(P13))*COS(RADIANS('Array Configuration'!$D$3))))</f>
        <v>62.224966380828668</v>
      </c>
      <c r="T13" s="5">
        <f t="shared" si="26"/>
        <v>292.60412080053106</v>
      </c>
      <c r="V13" s="4">
        <v>0.38611111111111102</v>
      </c>
      <c r="W13" s="5">
        <f t="shared" si="1"/>
        <v>-47.75</v>
      </c>
      <c r="X13" s="5">
        <f>DEGREES(ASIN(SIN(RADIANS('Solar Calendar'!$B$6))*SIN(RADIANS('Array Configuration'!$D$5))+COS(RADIANS('Solar Calendar'!$B$6))*COS(RADIANS('Array Configuration'!$D$5))*COS(RADIANS(W13))))</f>
        <v>14.117000336730214</v>
      </c>
      <c r="Y13" s="5">
        <f>IFERROR(DEGREES(ACOS((SIN(RADIANS(X13))*SIN(RADIANS('Array Configuration'!$D$5))-SIN(RADIANS('Solar Calendar'!$B$6)))/(COS(RADIANS('Solar Calendar'!X13))*COS(RADIANS('Array Configuration'!$D$5)))))*SIGN(W13), 0)</f>
        <v>-47.439814191463419</v>
      </c>
      <c r="Z13" s="5">
        <f>ABS(Y13-'Array Configuration'!$D$4)</f>
        <v>47.439814191463419</v>
      </c>
      <c r="AA13" s="5">
        <f>DEGREES(ACOS((COS(RADIANS(X13))*COS(RADIANS(Z13))*SIN(RADIANS('Array Configuration'!$D$3)))+SIN(RADIANS(X13))*COS(RADIANS('Array Configuration'!$D$3))))</f>
        <v>62.730836534628736</v>
      </c>
      <c r="AB13" s="5">
        <f t="shared" si="27"/>
        <v>303.83138844657753</v>
      </c>
      <c r="AD13" s="4">
        <v>0.36944444444444402</v>
      </c>
      <c r="AE13" s="5">
        <f t="shared" si="2"/>
        <v>-53.5</v>
      </c>
      <c r="AF13" s="5">
        <f>DEGREES(ASIN(SIN(RADIANS('Solar Calendar'!$C$6))*SIN(RADIANS('Array Configuration'!$D$5))+COS(RADIANS('Solar Calendar'!$C$6))*COS(RADIANS('Array Configuration'!$D$5))*COS(RADIANS(AE13))))</f>
        <v>14.809927822191026</v>
      </c>
      <c r="AG13" s="5">
        <f>IFERROR(DEGREES(ACOS((SIN(RADIANS(AF13))*SIN(RADIANS('Array Configuration'!$D$5))-SIN(RADIANS('Solar Calendar'!$C$6)))/(COS(RADIANS('Solar Calendar'!AF13))*COS(RADIANS('Array Configuration'!$D$5)))))*SIGN(AE13), 0)</f>
        <v>-54.760921891567449</v>
      </c>
      <c r="AH13" s="5">
        <f>ABS(AG13-'Array Configuration'!$D$4)</f>
        <v>54.760921891567449</v>
      </c>
      <c r="AI13" s="5">
        <f>DEGREES(ACOS((COS(RADIANS(AF13))*COS(RADIANS(AH13))*SIN(RADIANS('Array Configuration'!$D$3)))+SIN(RADIANS(AF13))*COS(RADIANS('Array Configuration'!$D$3))))</f>
        <v>64.228766405732699</v>
      </c>
      <c r="AJ13" s="5">
        <f t="shared" si="28"/>
        <v>296.11276031225611</v>
      </c>
      <c r="AL13" s="4">
        <v>0.35069444444444497</v>
      </c>
      <c r="AM13" s="5">
        <f t="shared" si="3"/>
        <v>-59.75</v>
      </c>
      <c r="AN13" s="5">
        <f>DEGREES(ASIN(SIN(RADIANS('Solar Calendar'!$B$7))*SIN(RADIANS('Array Configuration'!$D$5))+COS(RADIANS('Solar Calendar'!$B$7))*COS(RADIANS('Array Configuration'!$D$5))*COS(RADIANS(AM13))))</f>
        <v>15.745795943120893</v>
      </c>
      <c r="AO13" s="5">
        <f>IFERROR(DEGREES(ACOS((SIN(RADIANS(AN13))*SIN(RADIANS('Array Configuration'!$D$5))-SIN(RADIANS('Solar Calendar'!$B$7)))/(COS(RADIANS('Solar Calendar'!AN13))*COS(RADIANS('Array Configuration'!$D$5)))))*SIGN(AM13), 0)</f>
        <v>-63.357363829994441</v>
      </c>
      <c r="AP13" s="5">
        <f>ABS(AO13-'Array Configuration'!$D$4)</f>
        <v>63.357363829994441</v>
      </c>
      <c r="AQ13" s="5">
        <f>DEGREES(ACOS((COS(RADIANS(AN13))*COS(RADIANS(AP13))*SIN(RADIANS('Array Configuration'!$D$3)))+SIN(RADIANS(AN13))*COS(RADIANS('Array Configuration'!$D$3))))</f>
        <v>66.087995713735808</v>
      </c>
      <c r="AR13" s="5">
        <f t="shared" si="29"/>
        <v>272.46370653495433</v>
      </c>
      <c r="AT13" s="4">
        <v>0.37222222222222201</v>
      </c>
      <c r="AU13" s="5">
        <f t="shared" si="4"/>
        <v>-66</v>
      </c>
      <c r="AV13" s="5">
        <f>DEGREES(ASIN(SIN(RADIANS('Solar Calendar'!$C$7))*SIN(RADIANS('Array Configuration'!$D$5))+COS(RADIANS('Solar Calendar'!$C$7))*COS(RADIANS('Array Configuration'!$D$5))*COS(RADIANS(AU13))))</f>
        <v>15.918127766133061</v>
      </c>
      <c r="AW13" s="5">
        <f>IFERROR(DEGREES(ACOS((SIN(RADIANS(AV13))*SIN(RADIANS('Array Configuration'!$D$5))-SIN(RADIANS('Solar Calendar'!$C$7)))/(COS(RADIANS('Solar Calendar'!AV13))*COS(RADIANS('Array Configuration'!$D$5)))))*SIGN(AU13), 0)</f>
        <v>-71.800091550893612</v>
      </c>
      <c r="AX13" s="5">
        <f>ABS(AW13-'Array Configuration'!$D$4)</f>
        <v>71.800091550893612</v>
      </c>
      <c r="AY13" s="5">
        <f>DEGREES(ACOS((COS(RADIANS(AV13))*COS(RADIANS(AX13))*SIN(RADIANS('Array Configuration'!$D$3)))+SIN(RADIANS(AV13))*COS(RADIANS('Array Configuration'!$D$3))))</f>
        <v>68.77187574379461</v>
      </c>
      <c r="AZ13" s="5">
        <f t="shared" si="30"/>
        <v>244.80459755505612</v>
      </c>
      <c r="BB13" s="4">
        <v>0.34791666666666698</v>
      </c>
      <c r="BC13" s="5">
        <f t="shared" si="5"/>
        <v>-73.5</v>
      </c>
      <c r="BD13" s="5">
        <f>DEGREES(ASIN(SIN(RADIANS('Solar Calendar'!$B$8))*SIN(RADIANS('Array Configuration'!$D$5))+COS(RADIANS('Solar Calendar'!$B$8))*COS(RADIANS('Array Configuration'!$D$5))*COS(RADIANS(BC13))))</f>
        <v>16.191035660461818</v>
      </c>
      <c r="BE13" s="5">
        <f>IFERROR(DEGREES(ACOS((SIN(RADIANS(BD13))*SIN(RADIANS('Array Configuration'!$D$5))-SIN(RADIANS('Solar Calendar'!$B$8)))/(COS(RADIANS('Solar Calendar'!BD13))*COS(RADIANS('Array Configuration'!$D$5)))))*SIGN(BC13), 0)</f>
        <v>-82.388303482916982</v>
      </c>
      <c r="BF13" s="5">
        <f>ABS(BE13-'Array Configuration'!$D$4)</f>
        <v>82.388303482916982</v>
      </c>
      <c r="BG13" s="5">
        <f>DEGREES(ACOS((COS(RADIANS(BD13))*COS(RADIANS(BF13))*SIN(RADIANS('Array Configuration'!$D$3)))+SIN(RADIANS(BD13))*COS(RADIANS('Array Configuration'!$D$3))))</f>
        <v>72.197874206191244</v>
      </c>
      <c r="BH13" s="5">
        <f t="shared" si="31"/>
        <v>191.86134575039569</v>
      </c>
      <c r="BJ13" s="4">
        <v>0.329166666666666</v>
      </c>
      <c r="BK13" s="5">
        <f t="shared" si="23"/>
        <v>-79.25</v>
      </c>
      <c r="BL13" s="5">
        <f>DEGREES(ASIN(SIN(RADIANS('Solar Calendar'!$C$8))*SIN(RADIANS('Array Configuration'!$D$5))+COS(RADIANS('Solar Calendar'!$C$8))*COS(RADIANS('Array Configuration'!$D$5))*COS(RADIANS(BK13))))</f>
        <v>15.764962039032321</v>
      </c>
      <c r="BM13" s="5">
        <f>IFERROR(DEGREES(ACOS((SIN(RADIANS(BL13))*SIN(RADIANS('Array Configuration'!$D$5))-SIN(RADIANS('Solar Calendar'!$C$8)))/(COS(RADIANS('Solar Calendar'!BL13))*COS(RADIANS('Array Configuration'!$D$5)))))*SIGN(BK13), 0)</f>
        <v>-90.039349828404511</v>
      </c>
      <c r="BN13" s="5">
        <f>ABS(BM13-'Array Configuration'!$D$4)</f>
        <v>90.039349828404511</v>
      </c>
      <c r="BO13" s="5">
        <f>DEGREES(ACOS((COS(RADIANS(BL13))*COS(RADIANS(BN13))*SIN(RADIANS('Array Configuration'!$D$3)))+SIN(RADIANS(BL13))*COS(RADIANS('Array Configuration'!$D$3))))</f>
        <v>75.270575346202577</v>
      </c>
      <c r="BP13" s="5">
        <f t="shared" si="32"/>
        <v>157.10726561762854</v>
      </c>
      <c r="BR13" s="4">
        <v>0.31041666666666701</v>
      </c>
      <c r="BS13" s="5">
        <f t="shared" si="6"/>
        <v>-85.5</v>
      </c>
      <c r="BT13" s="5">
        <f>DEGREES(ASIN(SIN(RADIANS('Solar Calendar'!$B$9))*SIN(RADIANS('Array Configuration'!$D$5))+COS(RADIANS('Solar Calendar'!$B$9))*COS(RADIANS('Array Configuration'!$D$5))*COS(RADIANS(BS13))))</f>
        <v>15.384242335713017</v>
      </c>
      <c r="BU13" s="5">
        <f>IFERROR(DEGREES(ACOS((SIN(RADIANS(BT13))*SIN(RADIANS('Array Configuration'!$D$5))-SIN(RADIANS('Solar Calendar'!$B$9)))/(COS(RADIANS('Solar Calendar'!BT13))*COS(RADIANS('Array Configuration'!$D$5)))))*SIGN(BS13), 0)</f>
        <v>-98.384151747053195</v>
      </c>
      <c r="BV13" s="5">
        <f>ABS(BU13-'Array Configuration'!$D$4)</f>
        <v>98.384151747053195</v>
      </c>
      <c r="BW13" s="5">
        <f>DEGREES(ACOS((COS(RADIANS(BT13))*COS(RADIANS(BV13))*SIN(RADIANS('Array Configuration'!$D$3)))+SIN(RADIANS(BT13))*COS(RADIANS('Array Configuration'!$D$3))))</f>
        <v>78.506496290175676</v>
      </c>
      <c r="BX13" s="5">
        <f t="shared" si="33"/>
        <v>113.08644288409667</v>
      </c>
      <c r="BZ13" s="4">
        <v>0.297916666666667</v>
      </c>
      <c r="CA13" s="5">
        <f t="shared" si="7"/>
        <v>-90.25</v>
      </c>
      <c r="CB13" s="5">
        <f>DEGREES(ASIN(SIN(RADIANS('Solar Calendar'!$C$9))*SIN(RADIANS('Array Configuration'!$D$5))+COS(RADIANS('Solar Calendar'!$C$9))*COS(RADIANS('Array Configuration'!$D$5))*COS(RADIANS(CA13))))</f>
        <v>14.465786845859339</v>
      </c>
      <c r="CC13" s="5">
        <f>IFERROR(DEGREES(ACOS((SIN(RADIANS(CB13))*SIN(RADIANS('Array Configuration'!$D$5))-SIN(RADIANS('Solar Calendar'!$C$9)))/(COS(RADIANS('Solar Calendar'!CB13))*COS(RADIANS('Array Configuration'!$D$5)))))*SIGN(CA13), 0)</f>
        <v>-103.96344660837053</v>
      </c>
      <c r="CD13" s="5">
        <f>ABS(CC13-'Array Configuration'!$D$4)</f>
        <v>103.96344660837053</v>
      </c>
      <c r="CE13" s="5">
        <f>DEGREES(ACOS((COS(RADIANS(CB13))*COS(RADIANS(CD13))*SIN(RADIANS('Array Configuration'!$D$3)))+SIN(RADIANS(CB13))*COS(RADIANS('Array Configuration'!$D$3))))</f>
        <v>81.248137702723938</v>
      </c>
      <c r="CF13" s="5">
        <f t="shared" si="34"/>
        <v>82.854941529964805</v>
      </c>
      <c r="CH13" s="4">
        <v>0.28958333333333303</v>
      </c>
      <c r="CI13" s="5">
        <f t="shared" si="8"/>
        <v>-93.75</v>
      </c>
      <c r="CJ13" s="5">
        <f>DEGREES(ASIN(SIN(RADIANS('Solar Calendar'!$B$10))*SIN(RADIANS('Array Configuration'!$D$5))+COS(RADIANS('Solar Calendar'!$B$10))*COS(RADIANS('Array Configuration'!$D$5))*COS(RADIANS(CI13))))</f>
        <v>14.211822607892932</v>
      </c>
      <c r="CK13" s="5">
        <f>IFERROR(DEGREES(ACOS((SIN(RADIANS(CJ13))*SIN(RADIANS('Array Configuration'!$D$5))-SIN(RADIANS('Solar Calendar'!$B$10)))/(COS(RADIANS('Solar Calendar'!CJ13))*COS(RADIANS('Array Configuration'!$D$5)))))*SIGN(CI13), 0)</f>
        <v>-108.38988889914512</v>
      </c>
      <c r="CL13" s="5">
        <f>ABS(CK13-'Array Configuration'!$D$4)</f>
        <v>108.38988889914512</v>
      </c>
      <c r="CM13" s="5">
        <f>DEGREES(ACOS((COS(RADIANS(CJ13))*COS(RADIANS(CL13))*SIN(RADIANS('Array Configuration'!$D$3)))+SIN(RADIANS(CJ13))*COS(RADIANS('Array Configuration'!$D$3))))</f>
        <v>82.942960622163383</v>
      </c>
      <c r="CN13" s="5">
        <f t="shared" si="48"/>
        <v>63.14879237237605</v>
      </c>
      <c r="CP13" s="4">
        <v>0.28958333333333303</v>
      </c>
      <c r="CQ13" s="5">
        <f t="shared" si="10"/>
        <v>-94.5</v>
      </c>
      <c r="CR13" s="5">
        <f>DEGREES(ASIN(SIN(RADIANS('Solar Calendar'!$C$10))*SIN(RADIANS('Array Configuration'!$D$5))+COS(RADIANS('Solar Calendar'!$C$10))*COS(RADIANS('Array Configuration'!$D$5))*COS(RADIANS(CQ13))))</f>
        <v>14.237460975735905</v>
      </c>
      <c r="CS13" s="5">
        <f>IFERROR(DEGREES(ACOS((SIN(RADIANS(CR13))*SIN(RADIANS('Array Configuration'!$D$5))-SIN(RADIANS('Solar Calendar'!$C$10)))/(COS(RADIANS('Solar Calendar'!CR13))*COS(RADIANS('Array Configuration'!$D$5)))))*SIGN(CQ13), 0)</f>
        <v>-109.40324930180817</v>
      </c>
      <c r="CT13" s="5">
        <f>ABS(CS13-'Array Configuration'!$D$4)</f>
        <v>109.40324930180817</v>
      </c>
      <c r="CU13" s="5">
        <f>DEGREES(ACOS((COS(RADIANS(CR13))*COS(RADIANS(CT13))*SIN(RADIANS('Array Configuration'!$D$3)))+SIN(RADIANS(CR13))*COS(RADIANS('Array Configuration'!$D$3))))</f>
        <v>83.246631609796083</v>
      </c>
      <c r="CV13" s="5">
        <f t="shared" si="35"/>
        <v>60.524704667383759</v>
      </c>
      <c r="CX13" s="4">
        <v>0.295833333333333</v>
      </c>
      <c r="CY13" s="5">
        <f t="shared" si="11"/>
        <v>-93</v>
      </c>
      <c r="CZ13" s="5">
        <f>DEGREES(ASIN(SIN(RADIANS('Solar Calendar'!$B$11))*SIN(RADIANS('Array Configuration'!$D$5))+COS(RADIANS('Solar Calendar'!$B$11))*COS(RADIANS('Array Configuration'!$D$5))*COS(RADIANS(CY13))))</f>
        <v>14.548805923363972</v>
      </c>
      <c r="DA13" s="5">
        <f>IFERROR(DEGREES(ACOS((SIN(RADIANS(CZ13))*SIN(RADIANS('Array Configuration'!$D$5))-SIN(RADIANS('Solar Calendar'!$B$11)))/(COS(RADIANS('Solar Calendar'!CZ13))*COS(RADIANS('Array Configuration'!$D$5)))))*SIGN(CY13), 0)</f>
        <v>-107.73276858852428</v>
      </c>
      <c r="DB13" s="5">
        <f>ABS(DA13-'Array Configuration'!$D$4)</f>
        <v>107.73276858852428</v>
      </c>
      <c r="DC13" s="5">
        <f>DEGREES(ACOS((COS(RADIANS(CZ13))*COS(RADIANS(DB13))*SIN(RADIANS('Array Configuration'!$D$3)))+SIN(RADIANS(CZ13))*COS(RADIANS('Array Configuration'!$D$3))))</f>
        <v>82.41185562962157</v>
      </c>
      <c r="DD13" s="5">
        <f t="shared" si="36"/>
        <v>68.833069723464249</v>
      </c>
      <c r="DF13" s="4">
        <v>0.30625000000000002</v>
      </c>
      <c r="DG13" s="5">
        <f t="shared" si="12"/>
        <v>-89.5</v>
      </c>
      <c r="DH13" s="5">
        <f>DEGREES(ASIN(SIN(RADIANS('Solar Calendar'!$C$11))*SIN(RADIANS('Array Configuration'!$D$5))+COS(RADIANS('Solar Calendar'!$C$11))*COS(RADIANS('Array Configuration'!$D$5))*COS(RADIANS(DG13))))</f>
        <v>15.386409147646456</v>
      </c>
      <c r="DI13" s="5">
        <f>IFERROR(DEGREES(ACOS((SIN(RADIANS(DH13))*SIN(RADIANS('Array Configuration'!$D$5))-SIN(RADIANS('Solar Calendar'!$C$11)))/(COS(RADIANS('Solar Calendar'!DH13))*COS(RADIANS('Array Configuration'!$D$5)))))*SIGN(DG13), 0)</f>
        <v>-103.87537142286305</v>
      </c>
      <c r="DJ13" s="5">
        <f>ABS(DI13-'Array Configuration'!$D$4)</f>
        <v>103.87537142286305</v>
      </c>
      <c r="DK13" s="5">
        <f>DEGREES(ACOS((COS(RADIANS(DH13))*COS(RADIANS(DJ13))*SIN(RADIANS('Array Configuration'!$D$3)))+SIN(RADIANS(DH13))*COS(RADIANS('Array Configuration'!$D$3))))</f>
        <v>80.354515869019707</v>
      </c>
      <c r="DL13" s="5">
        <f t="shared" si="37"/>
        <v>90.848736184287503</v>
      </c>
      <c r="DN13" s="4">
        <v>0.32152777777777802</v>
      </c>
      <c r="DO13" s="5">
        <f t="shared" si="13"/>
        <v>-84</v>
      </c>
      <c r="DP13" s="5">
        <f>DEGREES(ASIN(SIN(RADIANS('Solar Calendar'!$B$12))*SIN(RADIANS('Array Configuration'!$D$5))+COS(RADIANS('Solar Calendar'!$B$12))*COS(RADIANS('Array Configuration'!$D$5))*COS(RADIANS(DO13))))</f>
        <v>16.028331431327626</v>
      </c>
      <c r="DQ13" s="5">
        <f>IFERROR(DEGREES(ACOS((SIN(RADIANS(DP13))*SIN(RADIANS('Array Configuration'!$D$5))-SIN(RADIANS('Solar Calendar'!$B$12)))/(COS(RADIANS('Solar Calendar'!DP13))*COS(RADIANS('Array Configuration'!$D$5)))))*SIGN(DO13), 0)</f>
        <v>-96.95211874238862</v>
      </c>
      <c r="DR13" s="5">
        <f>ABS(DQ13-'Array Configuration'!$D$4)</f>
        <v>96.95211874238862</v>
      </c>
      <c r="DS13" s="5">
        <f>DEGREES(ACOS((COS(RADIANS(DP13))*COS(RADIANS(DR13))*SIN(RADIANS('Array Configuration'!$D$3)))+SIN(RADIANS(DP13))*COS(RADIANS('Array Configuration'!$D$3))))</f>
        <v>77.415110942759</v>
      </c>
      <c r="DT13" s="5">
        <f t="shared" si="38"/>
        <v>124.77020472947852</v>
      </c>
      <c r="DV13" s="4">
        <v>0.33472222222222198</v>
      </c>
      <c r="DW13" s="5">
        <f t="shared" si="14"/>
        <v>-78.5</v>
      </c>
      <c r="DX13" s="5">
        <f>DEGREES(ASIN(SIN(RADIANS('Solar Calendar'!$C$12))*SIN(RADIANS('Array Configuration'!$D$5))+COS(RADIANS('Solar Calendar'!$C$12))*COS(RADIANS('Array Configuration'!$D$5))*COS(RADIANS(DW13))))</f>
        <v>16.777859234137001</v>
      </c>
      <c r="DY13" s="5">
        <f>IFERROR(DEGREES(ACOS((SIN(RADIANS(DX13))*SIN(RADIANS('Array Configuration'!$D$5))-SIN(RADIANS('Solar Calendar'!$C$12)))/(COS(RADIANS('Solar Calendar'!DX13))*COS(RADIANS('Array Configuration'!$D$5)))))*SIGN(DW13), 0)</f>
        <v>-89.988152939988652</v>
      </c>
      <c r="DZ13" s="5">
        <f>ABS(DY13-'Array Configuration'!$D$4)</f>
        <v>89.988152939988652</v>
      </c>
      <c r="EA13" s="5">
        <f>DEGREES(ACOS((COS(RADIANS(DX13))*COS(RADIANS(DZ13))*SIN(RADIANS('Array Configuration'!$D$3)))+SIN(RADIANS(DX13))*COS(RADIANS('Array Configuration'!$D$3))))</f>
        <v>74.308903388634164</v>
      </c>
      <c r="EB13" s="5">
        <f t="shared" si="39"/>
        <v>159.3731790349018</v>
      </c>
      <c r="ED13" s="4">
        <v>0.35138888888888897</v>
      </c>
      <c r="EE13" s="5">
        <f t="shared" si="15"/>
        <v>-71</v>
      </c>
      <c r="EF13" s="5">
        <f>DEGREES(ASIN(SIN(RADIANS('Solar Calendar'!$B$13))*SIN(RADIANS('Array Configuration'!$D$5))+COS(RADIANS('Solar Calendar'!$B$13))*COS(RADIANS('Array Configuration'!$D$5))*COS(RADIANS(EE13))))</f>
        <v>17.188623696905843</v>
      </c>
      <c r="EG13" s="5">
        <f>IFERROR(DEGREES(ACOS((SIN(RADIANS(EF13))*SIN(RADIANS('Array Configuration'!$D$5))-SIN(RADIANS('Solar Calendar'!$B$13)))/(COS(RADIANS('Solar Calendar'!EF13))*COS(RADIANS('Array Configuration'!$D$5)))))*SIGN(EE13), 0)</f>
        <v>-79.834055970184409</v>
      </c>
      <c r="EH13" s="5">
        <f>ABS(EG13-'Array Configuration'!$D$4)</f>
        <v>79.834055970184409</v>
      </c>
      <c r="EI13" s="5">
        <f>DEGREES(ACOS((COS(RADIANS(EF13))*COS(RADIANS(EH13))*SIN(RADIANS('Array Configuration'!$D$3)))+SIN(RADIANS(EF13))*COS(RADIANS('Array Configuration'!$D$3))))</f>
        <v>70.375482392814007</v>
      </c>
      <c r="EJ13" s="5">
        <f t="shared" si="40"/>
        <v>218.29577192114118</v>
      </c>
      <c r="EL13" s="4">
        <v>0.36458333333333298</v>
      </c>
      <c r="EM13" s="5">
        <f t="shared" si="16"/>
        <v>-65</v>
      </c>
      <c r="EN13" s="5">
        <f>DEGREES(ASIN(SIN(RADIANS('Solar Calendar'!$C$13))*SIN(RADIANS('Array Configuration'!$D$5))+COS(RADIANS('Solar Calendar'!$C$13))*COS(RADIANS('Array Configuration'!$D$5))*COS(RADIANS(EM13))))</f>
        <v>16.557204961854477</v>
      </c>
      <c r="EO13" s="5">
        <f>IFERROR(DEGREES(ACOS((SIN(RADIANS(EN13))*SIN(RADIANS('Array Configuration'!$D$5))-SIN(RADIANS('Solar Calendar'!$C$13)))/(COS(RADIANS('Solar Calendar'!EN13))*COS(RADIANS('Array Configuration'!$D$5)))))*SIGN(EM13), 0)</f>
        <v>-70.998987473572114</v>
      </c>
      <c r="EP13" s="5">
        <f>ABS(EO13-'Array Configuration'!$D$4)</f>
        <v>70.998987473572114</v>
      </c>
      <c r="EQ13" s="5">
        <f>DEGREES(ACOS((COS(RADIANS(EN13))*COS(RADIANS(EP13))*SIN(RADIANS('Array Configuration'!$D$3)))+SIN(RADIANS(EN13))*COS(RADIANS('Array Configuration'!$D$3))))</f>
        <v>67.900251999128272</v>
      </c>
      <c r="ER13" s="5">
        <f t="shared" si="41"/>
        <v>239.53143662618001</v>
      </c>
      <c r="ET13" s="4">
        <v>0.38055555555555498</v>
      </c>
      <c r="EU13" s="5">
        <f t="shared" si="17"/>
        <v>-58</v>
      </c>
      <c r="EV13" s="5">
        <f>DEGREES(ASIN(SIN(RADIANS('Solar Calendar'!$B$14))*SIN(RADIANS('Array Configuration'!$D$5))+COS(RADIANS('Solar Calendar'!$B$14))*COS(RADIANS('Array Configuration'!$D$5))*COS(RADIANS(EU13))))</f>
        <v>16.472782417864487</v>
      </c>
      <c r="EW13" s="5">
        <f>IFERROR(DEGREES(ACOS((SIN(RADIANS(EV13))*SIN(RADIANS('Array Configuration'!$D$5))-SIN(RADIANS('Solar Calendar'!$B$14)))/(COS(RADIANS('Solar Calendar'!EV13))*COS(RADIANS('Array Configuration'!$D$5)))))*SIGN(EU13), 0)</f>
        <v>-61.657550671283545</v>
      </c>
      <c r="EX13" s="5">
        <f>ABS(EW13-'Array Configuration'!$D$4)</f>
        <v>61.657550671283545</v>
      </c>
      <c r="EY13" s="5">
        <f>DEGREES(ACOS((COS(RADIANS(EV13))*COS(RADIANS(EX13))*SIN(RADIANS('Array Configuration'!$D$3)))+SIN(RADIANS(EV13))*COS(RADIANS('Array Configuration'!$D$3))))</f>
        <v>64.847052141788538</v>
      </c>
      <c r="EZ13" s="5">
        <f t="shared" si="24"/>
        <v>289.95075905959305</v>
      </c>
      <c r="FB13" s="4">
        <v>0.39513888888888898</v>
      </c>
      <c r="FC13" s="5">
        <f t="shared" si="18"/>
        <v>-52</v>
      </c>
      <c r="FD13" s="5">
        <f>DEGREES(ASIN(SIN(RADIANS('Solar Calendar'!$C$14))*SIN(RADIANS('Array Configuration'!$D$5))+COS(RADIANS('Solar Calendar'!$C$14))*COS(RADIANS('Array Configuration'!$D$5))*COS(RADIANS(FC13))))</f>
        <v>15.8796499443258</v>
      </c>
      <c r="FE13" s="5">
        <f>IFERROR(DEGREES(ACOS((SIN(RADIANS(FD13))*SIN(RADIANS('Array Configuration'!$D$5))-SIN(RADIANS('Solar Calendar'!$C$14)))/(COS(RADIANS('Solar Calendar'!FD13))*COS(RADIANS('Array Configuration'!$D$5)))))*SIGN(FC13), 0)</f>
        <v>-53.664048167742216</v>
      </c>
      <c r="FF13" s="5">
        <f>ABS(FE13-'Array Configuration'!$D$4)</f>
        <v>53.664048167742216</v>
      </c>
      <c r="FG13" s="5">
        <f>DEGREES(ACOS((COS(RADIANS(FD13))*COS(RADIANS(FF13))*SIN(RADIANS('Array Configuration'!$D$3)))+SIN(RADIANS(FD13))*COS(RADIANS('Array Configuration'!$D$3))))</f>
        <v>62.878702066834713</v>
      </c>
      <c r="FH13" s="5">
        <f t="shared" si="42"/>
        <v>304.99020693560357</v>
      </c>
      <c r="FJ13" s="4">
        <v>0.37152777777777801</v>
      </c>
      <c r="FK13" s="5">
        <f t="shared" si="19"/>
        <v>-45.5</v>
      </c>
      <c r="FL13" s="5">
        <f>DEGREES(ASIN(SIN(RADIANS('Solar Calendar'!$B$15))*SIN(RADIANS('Array Configuration'!$D$5))+COS(RADIANS('Solar Calendar'!$B$15))*COS(RADIANS('Array Configuration'!$D$5))*COS(RADIANS(FK13))))</f>
        <v>14.175865582040498</v>
      </c>
      <c r="FM13" s="5">
        <f>IFERROR(DEGREES(ACOS((SIN(RADIANS(FL13))*SIN(RADIANS('Array Configuration'!$D$5))-SIN(RADIANS('Solar Calendar'!$B$15)))/(COS(RADIANS('Solar Calendar'!FL13))*COS(RADIANS('Array Configuration'!$D$5)))))*SIGN(FK13), 0)</f>
        <v>-44.887848729661769</v>
      </c>
      <c r="FN13" s="5">
        <f>ABS(FM13-'Array Configuration'!$D$4)</f>
        <v>44.887848729661769</v>
      </c>
      <c r="FO13" s="5">
        <f>DEGREES(ACOS((COS(RADIANS(FL13))*COS(RADIANS(FN13))*SIN(RADIANS('Array Configuration'!$D$3)))+SIN(RADIANS(FL13))*COS(RADIANS('Array Configuration'!$D$3))))</f>
        <v>61.968767161194528</v>
      </c>
      <c r="FP13" s="5">
        <f t="shared" si="43"/>
        <v>313.17267894260362</v>
      </c>
      <c r="FR13" s="4">
        <v>0.38680555555555601</v>
      </c>
      <c r="FS13" s="5">
        <f t="shared" si="20"/>
        <v>-40.5</v>
      </c>
      <c r="FT13" s="5">
        <f>DEGREES(ASIN(SIN(RADIANS('Solar Calendar'!$C$15))*SIN(RADIANS('Array Configuration'!$D$5))+COS(RADIANS('Solar Calendar'!$C$15))*COS(RADIANS('Array Configuration'!$D$5))*COS(RADIANS(FS13))))</f>
        <v>13.431797307468607</v>
      </c>
      <c r="FU13" s="5">
        <f>IFERROR(DEGREES(ACOS((SIN(RADIANS(FT13))*SIN(RADIANS('Array Configuration'!$D$5))-SIN(RADIANS('Solar Calendar'!$C$15)))/(COS(RADIANS('Solar Calendar'!FT13))*COS(RADIANS('Array Configuration'!$D$5)))))*SIGN(FS13), 0)</f>
        <v>-38.920191706799429</v>
      </c>
      <c r="FV13" s="5">
        <f>ABS(FU13-'Array Configuration'!$D$4)</f>
        <v>38.920191706799429</v>
      </c>
      <c r="FW13" s="5">
        <f>DEGREES(ACOS((COS(RADIANS(FT13))*COS(RADIANS(FV13))*SIN(RADIANS('Array Configuration'!$D$3)))+SIN(RADIANS(FT13))*COS(RADIANS('Array Configuration'!$D$3))))</f>
        <v>61.145067247799481</v>
      </c>
      <c r="FX13" s="5">
        <f t="shared" si="44"/>
        <v>311.63025964927897</v>
      </c>
      <c r="FZ13" s="4">
        <v>0.40069444444444502</v>
      </c>
      <c r="GA13" s="5">
        <f t="shared" si="21"/>
        <v>-37</v>
      </c>
      <c r="GB13" s="5">
        <f>DEGREES(ASIN(SIN(RADIANS('Solar Calendar'!$B$16))*SIN(RADIANS('Array Configuration'!$D$5))+COS(RADIANS('Solar Calendar'!$B$16))*COS(RADIANS('Array Configuration'!$D$5))*COS(RADIANS(GA13))))</f>
        <v>12.320732892812028</v>
      </c>
      <c r="GC13" s="5">
        <f>IFERROR(DEGREES(ACOS((SIN(RADIANS(GB13))*SIN(RADIANS('Array Configuration'!$D$5))-SIN(RADIANS('Solar Calendar'!$B$16)))/(COS(RADIANS('Solar Calendar'!GB13))*COS(RADIANS('Array Configuration'!$D$5)))))*SIGN(GA13), 0)</f>
        <v>-34.659610737774159</v>
      </c>
      <c r="GD13" s="5">
        <f>ABS(GC13-'Array Configuration'!$D$4)</f>
        <v>34.659610737774159</v>
      </c>
      <c r="GE13" s="5">
        <f>DEGREES(ACOS((COS(RADIANS(GB13))*COS(RADIANS(GD13))*SIN(RADIANS('Array Configuration'!$D$3)))+SIN(RADIANS(GB13))*COS(RADIANS('Array Configuration'!$D$3))))</f>
        <v>61.229811600853061</v>
      </c>
      <c r="GF13" s="5">
        <f t="shared" si="45"/>
        <v>299.27247727774409</v>
      </c>
      <c r="GH13" s="4">
        <v>0.40763888888888899</v>
      </c>
      <c r="GI13" s="5">
        <f t="shared" si="22"/>
        <v>-36.25</v>
      </c>
      <c r="GJ13" s="5">
        <f>DEGREES(ASIN(SIN(RADIANS('Solar Calendar'!$C$16))*SIN(RADIANS('Array Configuration'!$D$5))+COS(RADIANS('Solar Calendar'!$C$16))*COS(RADIANS('Array Configuration'!$D$5))*COS(RADIANS(GI13))))</f>
        <v>11.784278215153739</v>
      </c>
      <c r="GK13" s="5">
        <f>IFERROR(DEGREES(ACOS((SIN(RADIANS(GJ13))*SIN(RADIANS('Array Configuration'!$D$5))-SIN(RADIANS('Solar Calendar'!$C$16)))/(COS(RADIANS('Solar Calendar'!GJ13))*COS(RADIANS('Array Configuration'!$D$5)))))*SIGN(GI13), 0)</f>
        <v>-33.637848508922147</v>
      </c>
      <c r="GL13" s="5">
        <f>ABS(GK13-'Array Configuration'!$D$4)</f>
        <v>33.637848508922147</v>
      </c>
      <c r="GM13" s="5">
        <f>DEGREES(ACOS((COS(RADIANS(GJ13))*COS(RADIANS(GL13))*SIN(RADIANS('Array Configuration'!$D$3)))+SIN(RADIANS(GJ13))*COS(RADIANS('Array Configuration'!$D$3))))</f>
        <v>61.528860756558657</v>
      </c>
      <c r="GN13" s="5">
        <f t="shared" si="46"/>
        <v>287.77059365882116</v>
      </c>
    </row>
    <row r="14" spans="1:196" x14ac:dyDescent="0.25">
      <c r="A14" t="s">
        <v>9</v>
      </c>
      <c r="B14">
        <v>-5.6</v>
      </c>
      <c r="C14">
        <v>-10.5</v>
      </c>
      <c r="F14" s="4">
        <v>0.41875000000000001</v>
      </c>
      <c r="G14" s="5">
        <f t="shared" si="47"/>
        <v>-34.25</v>
      </c>
      <c r="H14" s="5">
        <f>DEGREES(ASIN(SIN(RADIANS('Solar Calendar'!$B$5))*SIN(RADIANS('Array Configuration'!$D$5))+COS(RADIANS('Solar Calendar'!$B$5))*COS(RADIANS('Array Configuration'!$D$5))*COS(RADIANS(G14))))</f>
        <v>13.619567848097809</v>
      </c>
      <c r="I14" s="5">
        <f>IFERROR(DEGREES(ACOS((SIN(RADIANS(H14))*SIN(RADIANS('Array Configuration'!$D$5))-SIN(RADIANS('Solar Calendar'!$B$5)))/(COS(RADIANS('Solar Calendar'!H14))*COS(RADIANS('Array Configuration'!$D$5)))))*SIGN(G14), 0)</f>
        <v>-32.396711510482277</v>
      </c>
      <c r="J14" s="5">
        <f>ABS(I14-'Array Configuration'!$D$4)</f>
        <v>32.396711510482277</v>
      </c>
      <c r="K14" s="5">
        <f>DEGREES(ACOS((COS(RADIANS(H14))*COS(RADIANS(J14))*SIN(RADIANS('Array Configuration'!$D$3)))+SIN(RADIANS(H14))*COS(RADIANS('Array Configuration'!$D$3))))</f>
        <v>59.472775243792285</v>
      </c>
      <c r="L14" s="5">
        <f t="shared" si="25"/>
        <v>335.4836621526843</v>
      </c>
      <c r="N14" s="4">
        <v>0.41180555555555498</v>
      </c>
      <c r="O14" s="5">
        <f t="shared" si="0"/>
        <v>-38</v>
      </c>
      <c r="P14" s="5">
        <f>DEGREES(ASIN(SIN(RADIANS('Solar Calendar'!$C$5))*SIN(RADIANS('Array Configuration'!$D$5))+COS(RADIANS('Solar Calendar'!$C$5))*COS(RADIANS('Array Configuration'!$D$5))*COS(RADIANS(O14))))</f>
        <v>14.104314095574422</v>
      </c>
      <c r="Q14" s="5">
        <f>IFERROR(DEGREES(ACOS((SIN(RADIANS(P14))*SIN(RADIANS('Array Configuration'!$D$5))-SIN(RADIANS('Solar Calendar'!$C$5)))/(COS(RADIANS('Solar Calendar'!P14))*COS(RADIANS('Array Configuration'!$D$5)))))*SIGN(O14), 0)</f>
        <v>-36.566386723963852</v>
      </c>
      <c r="R14" s="5">
        <f>ABS(Q14-'Array Configuration'!$D$4)</f>
        <v>36.566386723963852</v>
      </c>
      <c r="S14" s="5">
        <f>DEGREES(ACOS((COS(RADIANS(P14))*COS(RADIANS(R14))*SIN(RADIANS('Array Configuration'!$D$3)))+SIN(RADIANS(P14))*COS(RADIANS('Array Configuration'!$D$3))))</f>
        <v>59.930412159314763</v>
      </c>
      <c r="T14" s="5">
        <f t="shared" si="26"/>
        <v>337.67605037979212</v>
      </c>
      <c r="V14" s="4">
        <v>0.39652777777777798</v>
      </c>
      <c r="W14" s="5">
        <f t="shared" si="1"/>
        <v>-44</v>
      </c>
      <c r="X14" s="5">
        <f>DEGREES(ASIN(SIN(RADIANS('Solar Calendar'!$B$6))*SIN(RADIANS('Array Configuration'!$D$5))+COS(RADIANS('Solar Calendar'!$B$6))*COS(RADIANS('Array Configuration'!$D$5))*COS(RADIANS(W14))))</f>
        <v>15.930355094296159</v>
      </c>
      <c r="Y14" s="5">
        <f>IFERROR(DEGREES(ACOS((SIN(RADIANS(X14))*SIN(RADIANS('Array Configuration'!$D$5))-SIN(RADIANS('Solar Calendar'!$B$6)))/(COS(RADIANS('Solar Calendar'!X14))*COS(RADIANS('Array Configuration'!$D$5)))))*SIGN(W14), 0)</f>
        <v>-44.197140091623439</v>
      </c>
      <c r="Z14" s="5">
        <f>ABS(Y14-'Array Configuration'!$D$4)</f>
        <v>44.197140091623439</v>
      </c>
      <c r="AA14" s="5">
        <f>DEGREES(ACOS((COS(RADIANS(X14))*COS(RADIANS(Z14))*SIN(RADIANS('Array Configuration'!$D$3)))+SIN(RADIANS(X14))*COS(RADIANS('Array Configuration'!$D$3))))</f>
        <v>60.097581875862325</v>
      </c>
      <c r="AB14" s="5">
        <f t="shared" si="27"/>
        <v>352.73544695172694</v>
      </c>
      <c r="AD14" s="4">
        <v>0.37986111111111098</v>
      </c>
      <c r="AE14" s="5">
        <f t="shared" si="2"/>
        <v>-49.75</v>
      </c>
      <c r="AF14" s="5">
        <f>DEGREES(ASIN(SIN(RADIANS('Solar Calendar'!$C$6))*SIN(RADIANS('Array Configuration'!$D$5))+COS(RADIANS('Solar Calendar'!$C$6))*COS(RADIANS('Array Configuration'!$D$5))*COS(RADIANS(AE14))))</f>
        <v>16.833595106678867</v>
      </c>
      <c r="AG14" s="5">
        <f>IFERROR(DEGREES(ACOS((SIN(RADIANS(AF14))*SIN(RADIANS('Array Configuration'!$D$5))-SIN(RADIANS('Solar Calendar'!$C$6)))/(COS(RADIANS('Solar Calendar'!AF14))*COS(RADIANS('Array Configuration'!$D$5)))))*SIGN(AE14), 0)</f>
        <v>-51.561606575134405</v>
      </c>
      <c r="AH14" s="5">
        <f>ABS(AG14-'Array Configuration'!$D$4)</f>
        <v>51.561606575134405</v>
      </c>
      <c r="AI14" s="5">
        <f>DEGREES(ACOS((COS(RADIANS(AF14))*COS(RADIANS(AH14))*SIN(RADIANS('Array Configuration'!$D$3)))+SIN(RADIANS(AF14))*COS(RADIANS('Array Configuration'!$D$3))))</f>
        <v>61.338167684005818</v>
      </c>
      <c r="AJ14" s="5">
        <f t="shared" si="28"/>
        <v>348.66786270676664</v>
      </c>
      <c r="AL14" s="4">
        <v>0.36111111111111099</v>
      </c>
      <c r="AM14" s="5">
        <f t="shared" si="3"/>
        <v>-56</v>
      </c>
      <c r="AN14" s="5">
        <f>DEGREES(ASIN(SIN(RADIANS('Solar Calendar'!$B$7))*SIN(RADIANS('Array Configuration'!$D$5))+COS(RADIANS('Solar Calendar'!$B$7))*COS(RADIANS('Array Configuration'!$D$5))*COS(RADIANS(AM14))))</f>
        <v>17.973985576262397</v>
      </c>
      <c r="AO14" s="5">
        <f>IFERROR(DEGREES(ACOS((SIN(RADIANS(AN14))*SIN(RADIANS('Array Configuration'!$D$5))-SIN(RADIANS('Solar Calendar'!$B$7)))/(COS(RADIANS('Solar Calendar'!AN14))*COS(RADIANS('Array Configuration'!$D$5)))))*SIGN(AM14), 0)</f>
        <v>-60.225454128597235</v>
      </c>
      <c r="AP14" s="5">
        <f>ABS(AO14-'Array Configuration'!$D$4)</f>
        <v>60.225454128597235</v>
      </c>
      <c r="AQ14" s="5">
        <f>DEGREES(ACOS((COS(RADIANS(AN14))*COS(RADIANS(AP14))*SIN(RADIANS('Array Configuration'!$D$3)))+SIN(RADIANS(AN14))*COS(RADIANS('Array Configuration'!$D$3))))</f>
        <v>62.969501120365635</v>
      </c>
      <c r="AR14" s="5">
        <f t="shared" si="29"/>
        <v>326.40330226044119</v>
      </c>
      <c r="AT14" s="4">
        <v>0.38263888888888897</v>
      </c>
      <c r="AU14" s="5">
        <f t="shared" si="4"/>
        <v>-62.25</v>
      </c>
      <c r="AV14" s="5">
        <f>DEGREES(ASIN(SIN(RADIANS('Solar Calendar'!$C$7))*SIN(RADIANS('Array Configuration'!$D$5))+COS(RADIANS('Solar Calendar'!$C$7))*COS(RADIANS('Array Configuration'!$D$5))*COS(RADIANS(AU14))))</f>
        <v>18.298342058458601</v>
      </c>
      <c r="AW14" s="5">
        <f>IFERROR(DEGREES(ACOS((SIN(RADIANS(AV14))*SIN(RADIANS('Array Configuration'!$D$5))-SIN(RADIANS('Solar Calendar'!$C$7)))/(COS(RADIANS('Solar Calendar'!AV14))*COS(RADIANS('Array Configuration'!$D$5)))))*SIGN(AU14), 0)</f>
        <v>-68.767848565018397</v>
      </c>
      <c r="AX14" s="5">
        <f>ABS(AW14-'Array Configuration'!$D$4)</f>
        <v>68.767848565018397</v>
      </c>
      <c r="AY14" s="5">
        <f>DEGREES(ACOS((COS(RADIANS(AV14))*COS(RADIANS(AX14))*SIN(RADIANS('Array Configuration'!$D$3)))+SIN(RADIANS(AV14))*COS(RADIANS('Array Configuration'!$D$3))))</f>
        <v>65.512418281288802</v>
      </c>
      <c r="AZ14" s="5">
        <f t="shared" si="30"/>
        <v>300.17044862439076</v>
      </c>
      <c r="BB14" s="4">
        <v>0.358333333333333</v>
      </c>
      <c r="BC14" s="5">
        <f t="shared" si="5"/>
        <v>-69.75</v>
      </c>
      <c r="BD14" s="5">
        <f>DEGREES(ASIN(SIN(RADIANS('Solar Calendar'!$B$8))*SIN(RADIANS('Array Configuration'!$D$5))+COS(RADIANS('Solar Calendar'!$B$8))*COS(RADIANS('Array Configuration'!$D$5))*COS(RADIANS(BC14))))</f>
        <v>18.687897274965557</v>
      </c>
      <c r="BE14" s="5">
        <f>IFERROR(DEGREES(ACOS((SIN(RADIANS(BD14))*SIN(RADIANS('Array Configuration'!$D$5))-SIN(RADIANS('Solar Calendar'!$B$8)))/(COS(RADIANS('Solar Calendar'!BD14))*COS(RADIANS('Array Configuration'!$D$5)))))*SIGN(BC14), 0)</f>
        <v>-79.493567579914014</v>
      </c>
      <c r="BF14" s="5">
        <f>ABS(BE14-'Array Configuration'!$D$4)</f>
        <v>79.493567579914014</v>
      </c>
      <c r="BG14" s="5">
        <f>DEGREES(ACOS((COS(RADIANS(BD14))*COS(RADIANS(BF14))*SIN(RADIANS('Array Configuration'!$D$3)))+SIN(RADIANS(BD14))*COS(RADIANS('Array Configuration'!$D$3))))</f>
        <v>68.862093251787257</v>
      </c>
      <c r="BH14" s="5">
        <f t="shared" si="31"/>
        <v>244.24849208375247</v>
      </c>
      <c r="BJ14" s="4">
        <v>0.33958333333333302</v>
      </c>
      <c r="BK14" s="5">
        <f t="shared" si="23"/>
        <v>-75.5</v>
      </c>
      <c r="BL14" s="5">
        <f>DEGREES(ASIN(SIN(RADIANS('Solar Calendar'!$C$8))*SIN(RADIANS('Array Configuration'!$D$5))+COS(RADIANS('Solar Calendar'!$C$8))*COS(RADIANS('Array Configuration'!$D$5))*COS(RADIANS(BK14))))</f>
        <v>18.292643466980643</v>
      </c>
      <c r="BM14" s="5">
        <f>IFERROR(DEGREES(ACOS((SIN(RADIANS(BL14))*SIN(RADIANS('Array Configuration'!$D$5))-SIN(RADIANS('Solar Calendar'!$C$8)))/(COS(RADIANS('Solar Calendar'!BL14))*COS(RADIANS('Array Configuration'!$D$5)))))*SIGN(BK14), 0)</f>
        <v>-87.251382630582953</v>
      </c>
      <c r="BN14" s="5">
        <f>ABS(BM14-'Array Configuration'!$D$4)</f>
        <v>87.251382630582953</v>
      </c>
      <c r="BO14" s="5">
        <f>DEGREES(ACOS((COS(RADIANS(BL14))*COS(RADIANS(BN14))*SIN(RADIANS('Array Configuration'!$D$3)))+SIN(RADIANS(BL14))*COS(RADIANS('Array Configuration'!$D$3))))</f>
        <v>71.944445275095873</v>
      </c>
      <c r="BP14" s="5">
        <f t="shared" si="32"/>
        <v>207.69792764427004</v>
      </c>
      <c r="BR14" s="4">
        <v>0.32083333333333303</v>
      </c>
      <c r="BS14" s="5">
        <f t="shared" si="6"/>
        <v>-81.75</v>
      </c>
      <c r="BT14" s="5">
        <f>DEGREES(ASIN(SIN(RADIANS('Solar Calendar'!$B$9))*SIN(RADIANS('Array Configuration'!$D$5))+COS(RADIANS('Solar Calendar'!$B$9))*COS(RADIANS('Array Configuration'!$D$5))*COS(RADIANS(BS14))))</f>
        <v>17.89354443717027</v>
      </c>
      <c r="BU14" s="5">
        <f>IFERROR(DEGREES(ACOS((SIN(RADIANS(BT14))*SIN(RADIANS('Array Configuration'!$D$5))-SIN(RADIANS('Solar Calendar'!$B$9)))/(COS(RADIANS('Solar Calendar'!BT14))*COS(RADIANS('Array Configuration'!$D$5)))))*SIGN(BS14), 0)</f>
        <v>-95.707193806021394</v>
      </c>
      <c r="BV14" s="5">
        <f>ABS(BU14-'Array Configuration'!$D$4)</f>
        <v>95.707193806021394</v>
      </c>
      <c r="BW14" s="5">
        <f>DEGREES(ACOS((COS(RADIANS(BT14))*COS(RADIANS(BV14))*SIN(RADIANS('Array Configuration'!$D$3)))+SIN(RADIANS(BT14))*COS(RADIANS('Array Configuration'!$D$3))))</f>
        <v>75.247136109977191</v>
      </c>
      <c r="BX14" s="5">
        <f t="shared" si="33"/>
        <v>158.31106072694149</v>
      </c>
      <c r="BZ14" s="4">
        <v>0.30833333333333401</v>
      </c>
      <c r="CA14" s="5">
        <f t="shared" si="7"/>
        <v>-86.5</v>
      </c>
      <c r="CB14" s="5">
        <f>DEGREES(ASIN(SIN(RADIANS('Solar Calendar'!$C$9))*SIN(RADIANS('Array Configuration'!$D$5))+COS(RADIANS('Solar Calendar'!$C$9))*COS(RADIANS('Array Configuration'!$D$5))*COS(RADIANS(CA14))))</f>
        <v>16.932759419517794</v>
      </c>
      <c r="CC14" s="5">
        <f>IFERROR(DEGREES(ACOS((SIN(RADIANS(CB14))*SIN(RADIANS('Array Configuration'!$D$5))-SIN(RADIANS('Solar Calendar'!$C$9)))/(COS(RADIANS('Solar Calendar'!CB14))*COS(RADIANS('Array Configuration'!$D$5)))))*SIGN(CA14), 0)</f>
        <v>-101.34952492724446</v>
      </c>
      <c r="CD14" s="5">
        <f>ABS(CC14-'Array Configuration'!$D$4)</f>
        <v>101.34952492724446</v>
      </c>
      <c r="CE14" s="5">
        <f>DEGREES(ACOS((COS(RADIANS(CB14))*COS(RADIANS(CD14))*SIN(RADIANS('Array Configuration'!$D$3)))+SIN(RADIANS(CB14))*COS(RADIANS('Array Configuration'!$D$3))))</f>
        <v>78.060762109290152</v>
      </c>
      <c r="CF14" s="5">
        <f t="shared" si="34"/>
        <v>124.603171480556</v>
      </c>
      <c r="CH14" s="4">
        <v>0.3</v>
      </c>
      <c r="CI14" s="5">
        <f t="shared" si="8"/>
        <v>-90</v>
      </c>
      <c r="CJ14" s="5">
        <f>DEGREES(ASIN(SIN(RADIANS('Solar Calendar'!$B$10))*SIN(RADIANS('Array Configuration'!$D$5))+COS(RADIANS('Solar Calendar'!$B$10))*COS(RADIANS('Array Configuration'!$D$5))*COS(RADIANS(CI14))))</f>
        <v>16.628376499391166</v>
      </c>
      <c r="CK14" s="5">
        <f>IFERROR(DEGREES(ACOS((SIN(RADIANS(CJ14))*SIN(RADIANS('Array Configuration'!$D$5))-SIN(RADIANS('Solar Calendar'!$B$10)))/(COS(RADIANS('Solar Calendar'!CJ14))*COS(RADIANS('Array Configuration'!$D$5)))))*SIGN(CI14), 0)</f>
        <v>-105.82541459679484</v>
      </c>
      <c r="CL14" s="5">
        <f>ABS(CK14-'Array Configuration'!$D$4)</f>
        <v>105.82541459679484</v>
      </c>
      <c r="CM14" s="5">
        <f>DEGREES(ACOS((COS(RADIANS(CJ14))*COS(RADIANS(CL14))*SIN(RADIANS('Array Configuration'!$D$3)))+SIN(RADIANS(CJ14))*COS(RADIANS('Array Configuration'!$D$3))))</f>
        <v>79.832249274031398</v>
      </c>
      <c r="CN14" s="5">
        <f t="shared" si="48"/>
        <v>100.98996660102503</v>
      </c>
      <c r="CP14" s="4">
        <v>0.3</v>
      </c>
      <c r="CQ14" s="5">
        <f t="shared" si="10"/>
        <v>-90.75</v>
      </c>
      <c r="CR14" s="5">
        <f>DEGREES(ASIN(SIN(RADIANS('Solar Calendar'!$C$10))*SIN(RADIANS('Array Configuration'!$D$5))+COS(RADIANS('Solar Calendar'!$C$10))*COS(RADIANS('Array Configuration'!$D$5))*COS(RADIANS(CQ14))))</f>
        <v>16.640404088096723</v>
      </c>
      <c r="CS14" s="5">
        <f>IFERROR(DEGREES(ACOS((SIN(RADIANS(CR14))*SIN(RADIANS('Array Configuration'!$D$5))-SIN(RADIANS('Solar Calendar'!$C$10)))/(COS(RADIANS('Solar Calendar'!CR14))*COS(RADIANS('Array Configuration'!$D$5)))))*SIGN(CQ14), 0)</f>
        <v>-106.8508811645964</v>
      </c>
      <c r="CT14" s="5">
        <f>ABS(CS14-'Array Configuration'!$D$4)</f>
        <v>106.8508811645964</v>
      </c>
      <c r="CU14" s="5">
        <f>DEGREES(ACOS((COS(RADIANS(CR14))*COS(RADIANS(CT14))*SIN(RADIANS('Array Configuration'!$D$3)))+SIN(RADIANS(CR14))*COS(RADIANS('Array Configuration'!$D$3))))</f>
        <v>80.156241110134559</v>
      </c>
      <c r="CV14" s="5">
        <f t="shared" si="35"/>
        <v>97.848631566360524</v>
      </c>
      <c r="CX14" s="4">
        <v>0.30625000000000002</v>
      </c>
      <c r="CY14" s="5">
        <f t="shared" si="11"/>
        <v>-89.25</v>
      </c>
      <c r="CZ14" s="5">
        <f>DEGREES(ASIN(SIN(RADIANS('Solar Calendar'!$B$11))*SIN(RADIANS('Array Configuration'!$D$5))+COS(RADIANS('Solar Calendar'!$B$11))*COS(RADIANS('Array Configuration'!$D$5))*COS(RADIANS(CY14))))</f>
        <v>16.973747707397219</v>
      </c>
      <c r="DA14" s="5">
        <f>IFERROR(DEGREES(ACOS((SIN(RADIANS(CZ14))*SIN(RADIANS('Array Configuration'!$D$5))-SIN(RADIANS('Solar Calendar'!$B$11)))/(COS(RADIANS('Solar Calendar'!CZ14))*COS(RADIANS('Array Configuration'!$D$5)))))*SIGN(CY14), 0)</f>
        <v>-105.16521321838854</v>
      </c>
      <c r="DB14" s="5">
        <f>ABS(DA14-'Array Configuration'!$D$4)</f>
        <v>105.16521321838854</v>
      </c>
      <c r="DC14" s="5">
        <f>DEGREES(ACOS((COS(RADIANS(CZ14))*COS(RADIANS(DB14))*SIN(RADIANS('Array Configuration'!$D$3)))+SIN(RADIANS(CZ14))*COS(RADIANS('Array Configuration'!$D$3))))</f>
        <v>79.290968148304742</v>
      </c>
      <c r="DD14" s="5">
        <f t="shared" si="36"/>
        <v>107.40227858529006</v>
      </c>
      <c r="DF14" s="4">
        <v>0.31666666666666698</v>
      </c>
      <c r="DG14" s="5">
        <f t="shared" si="12"/>
        <v>-85.75</v>
      </c>
      <c r="DH14" s="5">
        <f>DEGREES(ASIN(SIN(RADIANS('Solar Calendar'!$C$11))*SIN(RADIANS('Array Configuration'!$D$5))+COS(RADIANS('Solar Calendar'!$C$11))*COS(RADIANS('Array Configuration'!$D$5))*COS(RADIANS(DG14))))</f>
        <v>17.854189214756133</v>
      </c>
      <c r="DI14" s="5">
        <f>IFERROR(DEGREES(ACOS((SIN(RADIANS(DH14))*SIN(RADIANS('Array Configuration'!$D$5))-SIN(RADIANS('Solar Calendar'!$C$11)))/(COS(RADIANS('Solar Calendar'!DH14))*COS(RADIANS('Array Configuration'!$D$5)))))*SIGN(DG14), 0)</f>
        <v>-101.27002734419159</v>
      </c>
      <c r="DJ14" s="5">
        <f>ABS(DI14-'Array Configuration'!$D$4)</f>
        <v>101.27002734419159</v>
      </c>
      <c r="DK14" s="5">
        <f>DEGREES(ACOS((COS(RADIANS(DH14))*COS(RADIANS(DJ14))*SIN(RADIANS('Array Configuration'!$D$3)))+SIN(RADIANS(DH14))*COS(RADIANS('Array Configuration'!$D$3))))</f>
        <v>77.171490073442115</v>
      </c>
      <c r="DL14" s="5">
        <f t="shared" si="37"/>
        <v>132.30279342657346</v>
      </c>
      <c r="DN14" s="4">
        <v>0.33194444444444499</v>
      </c>
      <c r="DO14" s="5">
        <f t="shared" si="13"/>
        <v>-80.25</v>
      </c>
      <c r="DP14" s="5">
        <f>DEGREES(ASIN(SIN(RADIANS('Solar Calendar'!$B$12))*SIN(RADIANS('Array Configuration'!$D$5))+COS(RADIANS('Solar Calendar'!$B$12))*COS(RADIANS('Array Configuration'!$D$5))*COS(RADIANS(DO14))))</f>
        <v>18.544632030972238</v>
      </c>
      <c r="DQ14" s="5">
        <f>IFERROR(DEGREES(ACOS((SIN(RADIANS(DP14))*SIN(RADIANS('Array Configuration'!$D$5))-SIN(RADIANS('Solar Calendar'!$B$12)))/(COS(RADIANS('Solar Calendar'!DP14))*COS(RADIANS('Array Configuration'!$D$5)))))*SIGN(DO14), 0)</f>
        <v>-94.25933564412928</v>
      </c>
      <c r="DR14" s="5">
        <f>ABS(DQ14-'Array Configuration'!$D$4)</f>
        <v>94.25933564412928</v>
      </c>
      <c r="DS14" s="5">
        <f>DEGREES(ACOS((COS(RADIANS(DP14))*COS(RADIANS(DR14))*SIN(RADIANS('Array Configuration'!$D$3)))+SIN(RADIANS(DP14))*COS(RADIANS('Array Configuration'!$D$3))))</f>
        <v>74.142687916163766</v>
      </c>
      <c r="DT14" s="5">
        <f t="shared" si="38"/>
        <v>170.67557800031045</v>
      </c>
      <c r="DV14" s="4">
        <v>0.34513888888888899</v>
      </c>
      <c r="DW14" s="5">
        <f t="shared" si="14"/>
        <v>-74.75</v>
      </c>
      <c r="DX14" s="5">
        <f>DEGREES(ASIN(SIN(RADIANS('Solar Calendar'!$C$12))*SIN(RADIANS('Array Configuration'!$D$5))+COS(RADIANS('Solar Calendar'!$C$12))*COS(RADIANS('Array Configuration'!$D$5))*COS(RADIANS(DW14))))</f>
        <v>19.305485232636752</v>
      </c>
      <c r="DY14" s="5">
        <f>IFERROR(DEGREES(ACOS((SIN(RADIANS(DX14))*SIN(RADIANS('Array Configuration'!$D$5))-SIN(RADIANS('Solar Calendar'!$C$12)))/(COS(RADIANS('Solar Calendar'!DX14))*COS(RADIANS('Array Configuration'!$D$5)))))*SIGN(DW14), 0)</f>
        <v>-87.198273824955066</v>
      </c>
      <c r="DZ14" s="5">
        <f>ABS(DY14-'Array Configuration'!$D$4)</f>
        <v>87.198273824955066</v>
      </c>
      <c r="EA14" s="5">
        <f>DEGREES(ACOS((COS(RADIANS(DX14))*COS(RADIANS(DZ14))*SIN(RADIANS('Array Configuration'!$D$3)))+SIN(RADIANS(DX14))*COS(RADIANS('Array Configuration'!$D$3))))</f>
        <v>70.984508011538367</v>
      </c>
      <c r="EB14" s="5">
        <f t="shared" si="39"/>
        <v>207.99292778953603</v>
      </c>
      <c r="ED14" s="4">
        <v>0.36180555555555599</v>
      </c>
      <c r="EE14" s="5">
        <f t="shared" si="15"/>
        <v>-67.25</v>
      </c>
      <c r="EF14" s="5">
        <f>DEGREES(ASIN(SIN(RADIANS('Solar Calendar'!$B$13))*SIN(RADIANS('Array Configuration'!$D$5))+COS(RADIANS('Solar Calendar'!$B$13))*COS(RADIANS('Array Configuration'!$D$5))*COS(RADIANS(EE14))))</f>
        <v>19.665071279367154</v>
      </c>
      <c r="EG14" s="5">
        <f>IFERROR(DEGREES(ACOS((SIN(RADIANS(EF14))*SIN(RADIANS('Array Configuration'!$D$5))-SIN(RADIANS('Solar Calendar'!$B$13)))/(COS(RADIANS('Solar Calendar'!EF14))*COS(RADIANS('Array Configuration'!$D$5)))))*SIGN(EE14), 0)</f>
        <v>-76.894468841814316</v>
      </c>
      <c r="EH14" s="5">
        <f>ABS(EG14-'Array Configuration'!$D$4)</f>
        <v>76.894468841814316</v>
      </c>
      <c r="EI14" s="5">
        <f>DEGREES(ACOS((COS(RADIANS(EF14))*COS(RADIANS(EH14))*SIN(RADIANS('Array Configuration'!$D$3)))+SIN(RADIANS(EF14))*COS(RADIANS('Array Configuration'!$D$3))))</f>
        <v>67.04633477797239</v>
      </c>
      <c r="EJ14" s="5">
        <f t="shared" si="40"/>
        <v>271.32433172496229</v>
      </c>
      <c r="EL14" s="4">
        <v>0.375</v>
      </c>
      <c r="EM14" s="5">
        <f t="shared" si="16"/>
        <v>-61.25</v>
      </c>
      <c r="EN14" s="5">
        <f>DEGREES(ASIN(SIN(RADIANS('Solar Calendar'!$C$13))*SIN(RADIANS('Array Configuration'!$D$5))+COS(RADIANS('Solar Calendar'!$C$13))*COS(RADIANS('Array Configuration'!$D$5))*COS(RADIANS(EM14))))</f>
        <v>18.925101776933651</v>
      </c>
      <c r="EO14" s="5">
        <f>IFERROR(DEGREES(ACOS((SIN(RADIANS(EN14))*SIN(RADIANS('Array Configuration'!$D$5))-SIN(RADIANS('Solar Calendar'!$C$13)))/(COS(RADIANS('Solar Calendar'!EN14))*COS(RADIANS('Array Configuration'!$D$5)))))*SIGN(EM14), 0)</f>
        <v>-67.945630672539295</v>
      </c>
      <c r="EP14" s="5">
        <f>ABS(EO14-'Array Configuration'!$D$4)</f>
        <v>67.945630672539295</v>
      </c>
      <c r="EQ14" s="5">
        <f>DEGREES(ACOS((COS(RADIANS(EN14))*COS(RADIANS(EP14))*SIN(RADIANS('Array Configuration'!$D$3)))+SIN(RADIANS(EN14))*COS(RADIANS('Array Configuration'!$D$3))))</f>
        <v>64.647736603495517</v>
      </c>
      <c r="ER14" s="5">
        <f t="shared" si="41"/>
        <v>292.45895927719175</v>
      </c>
      <c r="ET14" s="4">
        <v>0.390972222222222</v>
      </c>
      <c r="EU14" s="5">
        <f t="shared" si="17"/>
        <v>-54.25</v>
      </c>
      <c r="EV14" s="5">
        <f>DEGREES(ASIN(SIN(RADIANS('Solar Calendar'!$B$14))*SIN(RADIANS('Array Configuration'!$D$5))+COS(RADIANS('Solar Calendar'!$B$14))*COS(RADIANS('Array Configuration'!$D$5))*COS(RADIANS(EU14))))</f>
        <v>18.66414123746878</v>
      </c>
      <c r="EW14" s="5">
        <f>IFERROR(DEGREES(ACOS((SIN(RADIANS(EV14))*SIN(RADIANS('Array Configuration'!$D$5))-SIN(RADIANS('Solar Calendar'!$B$14)))/(COS(RADIANS('Solar Calendar'!EV14))*COS(RADIANS('Array Configuration'!$D$5)))))*SIGN(EU14), 0)</f>
        <v>-58.488451466850002</v>
      </c>
      <c r="EX14" s="5">
        <f>ABS(EW14-'Array Configuration'!$D$4)</f>
        <v>58.488451466850002</v>
      </c>
      <c r="EY14" s="5">
        <f>DEGREES(ACOS((COS(RADIANS(EV14))*COS(RADIANS(EX14))*SIN(RADIANS('Array Configuration'!$D$3)))+SIN(RADIANS(EV14))*COS(RADIANS('Array Configuration'!$D$3))))</f>
        <v>61.759677128237712</v>
      </c>
      <c r="EZ14" s="5">
        <f t="shared" si="24"/>
        <v>343.11495368697831</v>
      </c>
      <c r="FB14" s="4">
        <v>0.405555555555555</v>
      </c>
      <c r="FC14" s="5">
        <f t="shared" si="18"/>
        <v>-48.25</v>
      </c>
      <c r="FD14" s="5">
        <f>DEGREES(ASIN(SIN(RADIANS('Solar Calendar'!$C$14))*SIN(RADIANS('Array Configuration'!$D$5))+COS(RADIANS('Solar Calendar'!$C$14))*COS(RADIANS('Array Configuration'!$D$5))*COS(RADIANS(FC14))))</f>
        <v>17.873361481702833</v>
      </c>
      <c r="FE14" s="5">
        <f>IFERROR(DEGREES(ACOS((SIN(RADIANS(FD14))*SIN(RADIANS('Array Configuration'!$D$5))-SIN(RADIANS('Solar Calendar'!$C$14)))/(COS(RADIANS('Solar Calendar'!FD14))*COS(RADIANS('Array Configuration'!$D$5)))))*SIGN(FC14), 0)</f>
        <v>-50.422526510204158</v>
      </c>
      <c r="FF14" s="5">
        <f>ABS(FE14-'Array Configuration'!$D$4)</f>
        <v>50.422526510204158</v>
      </c>
      <c r="FG14" s="5">
        <f>DEGREES(ACOS((COS(RADIANS(FD14))*COS(RADIANS(FF14))*SIN(RADIANS('Array Configuration'!$D$3)))+SIN(RADIANS(FD14))*COS(RADIANS('Array Configuration'!$D$3))))</f>
        <v>60.01099347328369</v>
      </c>
      <c r="FH14" s="5">
        <f t="shared" si="42"/>
        <v>355.17204163912351</v>
      </c>
      <c r="FJ14" s="4">
        <v>0.38194444444444497</v>
      </c>
      <c r="FK14" s="5">
        <f t="shared" si="19"/>
        <v>-41.75</v>
      </c>
      <c r="FL14" s="5">
        <f>DEGREES(ASIN(SIN(RADIANS('Solar Calendar'!$B$15))*SIN(RADIANS('Array Configuration'!$D$5))+COS(RADIANS('Solar Calendar'!$B$15))*COS(RADIANS('Array Configuration'!$D$5))*COS(RADIANS(FK14))))</f>
        <v>15.908617445772743</v>
      </c>
      <c r="FM14" s="5">
        <f>IFERROR(DEGREES(ACOS((SIN(RADIANS(FL14))*SIN(RADIANS('Array Configuration'!$D$5))-SIN(RADIANS('Solar Calendar'!$B$15)))/(COS(RADIANS('Solar Calendar'!FL14))*COS(RADIANS('Array Configuration'!$D$5)))))*SIGN(FK14), 0)</f>
        <v>-41.623243027680076</v>
      </c>
      <c r="FN14" s="5">
        <f>ABS(FM14-'Array Configuration'!$D$4)</f>
        <v>41.623243027680076</v>
      </c>
      <c r="FO14" s="5">
        <f>DEGREES(ACOS((COS(RADIANS(FL14))*COS(RADIANS(FN14))*SIN(RADIANS('Array Configuration'!$D$3)))+SIN(RADIANS(FL14))*COS(RADIANS('Array Configuration'!$D$3))))</f>
        <v>59.435434166361588</v>
      </c>
      <c r="FP14" s="5">
        <f t="shared" si="43"/>
        <v>360.46123501337695</v>
      </c>
      <c r="FR14" s="4">
        <v>0.39722222222222198</v>
      </c>
      <c r="FS14" s="5">
        <f t="shared" si="20"/>
        <v>-36.75</v>
      </c>
      <c r="FT14" s="5">
        <f>DEGREES(ASIN(SIN(RADIANS('Solar Calendar'!$C$15))*SIN(RADIANS('Array Configuration'!$D$5))+COS(RADIANS('Solar Calendar'!$C$15))*COS(RADIANS('Array Configuration'!$D$5))*COS(RADIANS(FS14))))</f>
        <v>14.963470657216023</v>
      </c>
      <c r="FU14" s="5">
        <f>IFERROR(DEGREES(ACOS((SIN(RADIANS(FT14))*SIN(RADIANS('Array Configuration'!$D$5))-SIN(RADIANS('Solar Calendar'!$C$15)))/(COS(RADIANS('Solar Calendar'!FT14))*COS(RADIANS('Array Configuration'!$D$5)))))*SIGN(FS14), 0)</f>
        <v>-35.641480740687605</v>
      </c>
      <c r="FV14" s="5">
        <f>ABS(FU14-'Array Configuration'!$D$4)</f>
        <v>35.641480740687605</v>
      </c>
      <c r="FW14" s="5">
        <f>DEGREES(ACOS((COS(RADIANS(FT14))*COS(RADIANS(FV14))*SIN(RADIANS('Array Configuration'!$D$3)))+SIN(RADIANS(FT14))*COS(RADIANS('Array Configuration'!$D$3))))</f>
        <v>58.881677547497446</v>
      </c>
      <c r="FX14" s="5">
        <f t="shared" si="44"/>
        <v>354.84054044054295</v>
      </c>
      <c r="FZ14" s="4">
        <v>0.41111111111111098</v>
      </c>
      <c r="GA14" s="5">
        <f t="shared" si="21"/>
        <v>-33.25</v>
      </c>
      <c r="GB14" s="5">
        <f>DEGREES(ASIN(SIN(RADIANS('Solar Calendar'!$B$16))*SIN(RADIANS('Array Configuration'!$D$5))+COS(RADIANS('Solar Calendar'!$B$16))*COS(RADIANS('Array Configuration'!$D$5))*COS(RADIANS(GA14))))</f>
        <v>13.6990661389235</v>
      </c>
      <c r="GC14" s="5">
        <f>IFERROR(DEGREES(ACOS((SIN(RADIANS(GB14))*SIN(RADIANS('Array Configuration'!$D$5))-SIN(RADIANS('Solar Calendar'!$B$16)))/(COS(RADIANS('Solar Calendar'!GB14))*COS(RADIANS('Array Configuration'!$D$5)))))*SIGN(GA14), 0)</f>
        <v>-31.400100252358548</v>
      </c>
      <c r="GD14" s="5">
        <f>ABS(GC14-'Array Configuration'!$D$4)</f>
        <v>31.400100252358548</v>
      </c>
      <c r="GE14" s="5">
        <f>DEGREES(ACOS((COS(RADIANS(GB14))*COS(RADIANS(GD14))*SIN(RADIANS('Array Configuration'!$D$3)))+SIN(RADIANS(GB14))*COS(RADIANS('Array Configuration'!$D$3))))</f>
        <v>59.186784456476033</v>
      </c>
      <c r="GF14" s="5">
        <f t="shared" si="45"/>
        <v>340.03937541385483</v>
      </c>
      <c r="GH14" s="4">
        <v>0.41805555555555601</v>
      </c>
      <c r="GI14" s="5">
        <f t="shared" si="22"/>
        <v>-32.5</v>
      </c>
      <c r="GJ14" s="5">
        <f>DEGREES(ASIN(SIN(RADIANS('Solar Calendar'!$C$16))*SIN(RADIANS('Array Configuration'!$D$5))+COS(RADIANS('Solar Calendar'!$C$16))*COS(RADIANS('Array Configuration'!$D$5))*COS(RADIANS(GI14))))</f>
        <v>13.124895015437295</v>
      </c>
      <c r="GK14" s="5">
        <f>IFERROR(DEGREES(ACOS((SIN(RADIANS(GJ14))*SIN(RADIANS('Array Configuration'!$D$5))-SIN(RADIANS('Solar Calendar'!$C$16)))/(COS(RADIANS('Solar Calendar'!GJ14))*COS(RADIANS('Array Configuration'!$D$5)))))*SIGN(GI14), 0)</f>
        <v>-30.394623416438908</v>
      </c>
      <c r="GL14" s="5">
        <f>ABS(GK14-'Array Configuration'!$D$4)</f>
        <v>30.394623416438908</v>
      </c>
      <c r="GM14" s="5">
        <f>DEGREES(ACOS((COS(RADIANS(GJ14))*COS(RADIANS(GL14))*SIN(RADIANS('Array Configuration'!$D$3)))+SIN(RADIANS(GJ14))*COS(RADIANS('Array Configuration'!$D$3))))</f>
        <v>59.543859883951633</v>
      </c>
      <c r="GN14" s="5">
        <f t="shared" si="46"/>
        <v>327.98874857225798</v>
      </c>
    </row>
    <row r="15" spans="1:196" x14ac:dyDescent="0.25">
      <c r="A15" s="13" t="s">
        <v>10</v>
      </c>
      <c r="B15" s="13">
        <v>-16.399999999999999</v>
      </c>
      <c r="C15" s="13">
        <v>-19.8</v>
      </c>
      <c r="F15" s="4">
        <v>0.42916666666666697</v>
      </c>
      <c r="G15" s="5">
        <f t="shared" si="47"/>
        <v>-30.5</v>
      </c>
      <c r="H15" s="5">
        <f>DEGREES(ASIN(SIN(RADIANS('Solar Calendar'!$B$5))*SIN(RADIANS('Array Configuration'!$D$5))+COS(RADIANS('Solar Calendar'!$B$5))*COS(RADIANS('Array Configuration'!$D$5))*COS(RADIANS(G15))))</f>
        <v>14.911937078363042</v>
      </c>
      <c r="I15" s="5">
        <f>IFERROR(DEGREES(ACOS((SIN(RADIANS(H15))*SIN(RADIANS('Array Configuration'!$D$5))-SIN(RADIANS('Solar Calendar'!$B$5)))/(COS(RADIANS('Solar Calendar'!H15))*COS(RADIANS('Array Configuration'!$D$5)))))*SIGN(G15), 0)</f>
        <v>-29.074394284653987</v>
      </c>
      <c r="J15" s="5">
        <f>ABS(I15-'Array Configuration'!$D$4)</f>
        <v>29.074394284653987</v>
      </c>
      <c r="K15" s="5">
        <f>DEGREES(ACOS((COS(RADIANS(H15))*COS(RADIANS(J15))*SIN(RADIANS('Array Configuration'!$D$3)))+SIN(RADIANS(H15))*COS(RADIANS('Array Configuration'!$D$3))))</f>
        <v>57.533435137151962</v>
      </c>
      <c r="L15" s="5">
        <f t="shared" si="25"/>
        <v>373.04547955019359</v>
      </c>
      <c r="N15" s="4">
        <v>0.422222222222222</v>
      </c>
      <c r="O15" s="5">
        <f t="shared" si="0"/>
        <v>-34.25</v>
      </c>
      <c r="P15" s="5">
        <f>DEGREES(ASIN(SIN(RADIANS('Solar Calendar'!$C$5))*SIN(RADIANS('Array Configuration'!$D$5))+COS(RADIANS('Solar Calendar'!$C$5))*COS(RADIANS('Array Configuration'!$D$5))*COS(RADIANS(O15))))</f>
        <v>15.551350583805172</v>
      </c>
      <c r="Q15" s="5">
        <f>IFERROR(DEGREES(ACOS((SIN(RADIANS(P15))*SIN(RADIANS('Array Configuration'!$D$5))-SIN(RADIANS('Solar Calendar'!$C$5)))/(COS(RADIANS('Solar Calendar'!P15))*COS(RADIANS('Array Configuration'!$D$5)))))*SIGN(O15), 0)</f>
        <v>-33.247722751179253</v>
      </c>
      <c r="R15" s="5">
        <f>ABS(Q15-'Array Configuration'!$D$4)</f>
        <v>33.247722751179253</v>
      </c>
      <c r="S15" s="5">
        <f>DEGREES(ACOS((COS(RADIANS(P15))*COS(RADIANS(R15))*SIN(RADIANS('Array Configuration'!$D$3)))+SIN(RADIANS(P15))*COS(RADIANS('Array Configuration'!$D$3))))</f>
        <v>57.772483573572714</v>
      </c>
      <c r="T15" s="5">
        <f t="shared" si="26"/>
        <v>378.84187842200555</v>
      </c>
      <c r="V15" s="4">
        <v>0.406944444444445</v>
      </c>
      <c r="W15" s="5">
        <f t="shared" si="1"/>
        <v>-40.25</v>
      </c>
      <c r="X15" s="5">
        <f>DEGREES(ASIN(SIN(RADIANS('Solar Calendar'!$B$6))*SIN(RADIANS('Array Configuration'!$D$5))+COS(RADIANS('Solar Calendar'!$B$6))*COS(RADIANS('Array Configuration'!$D$5))*COS(RADIANS(W15))))</f>
        <v>17.639697281387434</v>
      </c>
      <c r="Y15" s="5">
        <f>IFERROR(DEGREES(ACOS((SIN(RADIANS(X15))*SIN(RADIANS('Array Configuration'!$D$5))-SIN(RADIANS('Solar Calendar'!$B$6)))/(COS(RADIANS('Solar Calendar'!X15))*COS(RADIANS('Array Configuration'!$D$5)))))*SIGN(W15), 0)</f>
        <v>-40.865390443236535</v>
      </c>
      <c r="Z15" s="5">
        <f>ABS(Y15-'Array Configuration'!$D$4)</f>
        <v>40.865390443236535</v>
      </c>
      <c r="AA15" s="5">
        <f>DEGREES(ACOS((COS(RADIANS(X15))*COS(RADIANS(Z15))*SIN(RADIANS('Array Configuration'!$D$3)))+SIN(RADIANS(X15))*COS(RADIANS('Array Configuration'!$D$3))))</f>
        <v>57.57255282735678</v>
      </c>
      <c r="AB15" s="5">
        <f t="shared" si="27"/>
        <v>398.37526079210897</v>
      </c>
      <c r="AD15" s="4">
        <v>0.390277777777778</v>
      </c>
      <c r="AE15" s="5">
        <f t="shared" si="2"/>
        <v>-46</v>
      </c>
      <c r="AF15" s="5">
        <f>DEGREES(ASIN(SIN(RADIANS('Solar Calendar'!$C$6))*SIN(RADIANS('Array Configuration'!$D$5))+COS(RADIANS('Solar Calendar'!$C$6))*COS(RADIANS('Array Configuration'!$D$5))*COS(RADIANS(AE15))))</f>
        <v>18.768199915132445</v>
      </c>
      <c r="AG15" s="5">
        <f>IFERROR(DEGREES(ACOS((SIN(RADIANS(AF15))*SIN(RADIANS('Array Configuration'!$D$5))-SIN(RADIANS('Solar Calendar'!$C$6)))/(COS(RADIANS('Solar Calendar'!AF15))*COS(RADIANS('Array Configuration'!$D$5)))))*SIGN(AE15), 0)</f>
        <v>-48.269116817114956</v>
      </c>
      <c r="AH15" s="5">
        <f>ABS(AG15-'Array Configuration'!$D$4)</f>
        <v>48.269116817114956</v>
      </c>
      <c r="AI15" s="5">
        <f>DEGREES(ACOS((COS(RADIANS(AF15))*COS(RADIANS(AH15))*SIN(RADIANS('Array Configuration'!$D$3)))+SIN(RADIANS(AF15))*COS(RADIANS('Array Configuration'!$D$3))))</f>
        <v>58.528141410699199</v>
      </c>
      <c r="AJ15" s="5">
        <f t="shared" si="28"/>
        <v>398.57655209176579</v>
      </c>
      <c r="AL15" s="4">
        <v>0.37152777777777801</v>
      </c>
      <c r="AM15" s="5">
        <f t="shared" si="3"/>
        <v>-52.25</v>
      </c>
      <c r="AN15" s="5">
        <f>DEGREES(ASIN(SIN(RADIANS('Solar Calendar'!$B$7))*SIN(RADIANS('Array Configuration'!$D$5))+COS(RADIANS('Solar Calendar'!$B$7))*COS(RADIANS('Array Configuration'!$D$5))*COS(RADIANS(AM15))))</f>
        <v>20.13250832184697</v>
      </c>
      <c r="AO15" s="5">
        <f>IFERROR(DEGREES(ACOS((SIN(RADIANS(AN15))*SIN(RADIANS('Array Configuration'!$D$5))-SIN(RADIANS('Solar Calendar'!$B$7)))/(COS(RADIANS('Solar Calendar'!AN15))*COS(RADIANS('Array Configuration'!$D$5)))))*SIGN(AM15), 0)</f>
        <v>-57.000936216330018</v>
      </c>
      <c r="AP15" s="5">
        <f>ABS(AO15-'Array Configuration'!$D$4)</f>
        <v>57.000936216330018</v>
      </c>
      <c r="AQ15" s="5">
        <f>DEGREES(ACOS((COS(RADIANS(AN15))*COS(RADIANS(AP15))*SIN(RADIANS('Array Configuration'!$D$3)))+SIN(RADIANS(AN15))*COS(RADIANS('Array Configuration'!$D$3))))</f>
        <v>59.902470437512136</v>
      </c>
      <c r="AR15" s="5">
        <f t="shared" si="29"/>
        <v>378.61340417795577</v>
      </c>
      <c r="AT15" s="4">
        <v>0.39305555555555599</v>
      </c>
      <c r="AU15" s="5">
        <f t="shared" si="4"/>
        <v>-58.5</v>
      </c>
      <c r="AV15" s="5">
        <f>DEGREES(ASIN(SIN(RADIANS('Solar Calendar'!$C$7))*SIN(RADIANS('Array Configuration'!$D$5))+COS(RADIANS('Solar Calendar'!$C$7))*COS(RADIANS('Array Configuration'!$D$5))*COS(RADIANS(AU15))))</f>
        <v>20.629406758773705</v>
      </c>
      <c r="AW15" s="5">
        <f>IFERROR(DEGREES(ACOS((SIN(RADIANS(AV15))*SIN(RADIANS('Array Configuration'!$D$5))-SIN(RADIANS('Solar Calendar'!$C$7)))/(COS(RADIANS('Solar Calendar'!AV15))*COS(RADIANS('Array Configuration'!$D$5)))))*SIGN(AU15), 0)</f>
        <v>-65.65201094869245</v>
      </c>
      <c r="AX15" s="5">
        <f>ABS(AW15-'Array Configuration'!$D$4)</f>
        <v>65.65201094869245</v>
      </c>
      <c r="AY15" s="5">
        <f>DEGREES(ACOS((COS(RADIANS(AV15))*COS(RADIANS(AX15))*SIN(RADIANS('Array Configuration'!$D$3)))+SIN(RADIANS(AV15))*COS(RADIANS('Array Configuration'!$D$3))))</f>
        <v>62.281046284045374</v>
      </c>
      <c r="AZ15" s="5">
        <f t="shared" si="30"/>
        <v>354.70316827328401</v>
      </c>
      <c r="BB15" s="4">
        <v>0.36875000000000002</v>
      </c>
      <c r="BC15" s="5">
        <f t="shared" si="5"/>
        <v>-66</v>
      </c>
      <c r="BD15" s="5">
        <f>DEGREES(ASIN(SIN(RADIANS('Solar Calendar'!$B$8))*SIN(RADIANS('Array Configuration'!$D$5))+COS(RADIANS('Solar Calendar'!$B$8))*COS(RADIANS('Array Configuration'!$D$5))*COS(RADIANS(BC15))))</f>
        <v>21.161178751758069</v>
      </c>
      <c r="BE15" s="5">
        <f>IFERROR(DEGREES(ACOS((SIN(RADIANS(BD15))*SIN(RADIANS('Array Configuration'!$D$5))-SIN(RADIANS('Solar Calendar'!$B$8)))/(COS(RADIANS('Solar Calendar'!BD15))*COS(RADIANS('Array Configuration'!$D$5)))))*SIGN(BC15), 0)</f>
        <v>-76.533542982348052</v>
      </c>
      <c r="BF15" s="5">
        <f>ABS(BE15-'Array Configuration'!$D$4)</f>
        <v>76.533542982348052</v>
      </c>
      <c r="BG15" s="5">
        <f>DEGREES(ACOS((COS(RADIANS(BD15))*COS(RADIANS(BF15))*SIN(RADIANS('Array Configuration'!$D$3)))+SIN(RADIANS(BD15))*COS(RADIANS('Array Configuration'!$D$3))))</f>
        <v>65.531842892850861</v>
      </c>
      <c r="BH15" s="5">
        <f t="shared" si="31"/>
        <v>297.14896665236864</v>
      </c>
      <c r="BJ15" s="4">
        <v>0.35</v>
      </c>
      <c r="BK15" s="5">
        <f t="shared" si="23"/>
        <v>-71.75</v>
      </c>
      <c r="BL15" s="5">
        <f>DEGREES(ASIN(SIN(RADIANS('Solar Calendar'!$C$8))*SIN(RADIANS('Array Configuration'!$D$5))+COS(RADIANS('Solar Calendar'!$C$8))*COS(RADIANS('Array Configuration'!$D$5))*COS(RADIANS(BK15))))</f>
        <v>20.81435300426115</v>
      </c>
      <c r="BM15" s="5">
        <f>IFERROR(DEGREES(ACOS((SIN(RADIANS(BL15))*SIN(RADIANS('Array Configuration'!$D$5))-SIN(RADIANS('Solar Calendar'!$C$8)))/(COS(RADIANS('Solar Calendar'!BL15))*COS(RADIANS('Array Configuration'!$D$5)))))*SIGN(BK15), 0)</f>
        <v>-84.416476977105063</v>
      </c>
      <c r="BN15" s="5">
        <f>ABS(BM15-'Array Configuration'!$D$4)</f>
        <v>84.416476977105063</v>
      </c>
      <c r="BO15" s="5">
        <f>DEGREES(ACOS((COS(RADIANS(BL15))*COS(RADIANS(BN15))*SIN(RADIANS('Array Configuration'!$D$3)))+SIN(RADIANS(BL15))*COS(RADIANS('Array Configuration'!$D$3))))</f>
        <v>68.611592931839255</v>
      </c>
      <c r="BP15" s="5">
        <f t="shared" si="32"/>
        <v>259.75336075319939</v>
      </c>
      <c r="BR15" s="4">
        <v>0.33124999999999999</v>
      </c>
      <c r="BS15" s="5">
        <f t="shared" si="6"/>
        <v>-78</v>
      </c>
      <c r="BT15" s="5">
        <f>DEGREES(ASIN(SIN(RADIANS('Solar Calendar'!$B$9))*SIN(RADIANS('Array Configuration'!$D$5))+COS(RADIANS('Solar Calendar'!$B$9))*COS(RADIANS('Array Configuration'!$D$5))*COS(RADIANS(BS15))))</f>
        <v>20.414632392695779</v>
      </c>
      <c r="BU15" s="5">
        <f>IFERROR(DEGREES(ACOS((SIN(RADIANS(BT15))*SIN(RADIANS('Array Configuration'!$D$5))-SIN(RADIANS('Solar Calendar'!$B$9)))/(COS(RADIANS('Solar Calendar'!BT15))*COS(RADIANS('Array Configuration'!$D$5)))))*SIGN(BS15), 0)</f>
        <v>-93.00424604123053</v>
      </c>
      <c r="BV15" s="5">
        <f>ABS(BU15-'Array Configuration'!$D$4)</f>
        <v>93.00424604123053</v>
      </c>
      <c r="BW15" s="5">
        <f>DEGREES(ACOS((COS(RADIANS(BT15))*COS(RADIANS(BV15))*SIN(RADIANS('Array Configuration'!$D$3)))+SIN(RADIANS(BT15))*COS(RADIANS('Array Configuration'!$D$3))))</f>
        <v>71.969672012801524</v>
      </c>
      <c r="BX15" s="5">
        <f t="shared" si="33"/>
        <v>206.09480060481877</v>
      </c>
      <c r="BZ15" s="4">
        <v>0.31874999999999998</v>
      </c>
      <c r="CA15" s="5">
        <f t="shared" si="7"/>
        <v>-82.75</v>
      </c>
      <c r="CB15" s="5">
        <f>DEGREES(ASIN(SIN(RADIANS('Solar Calendar'!$C$9))*SIN(RADIANS('Array Configuration'!$D$5))+COS(RADIANS('Solar Calendar'!$C$9))*COS(RADIANS('Array Configuration'!$D$5))*COS(RADIANS(CA15))))</f>
        <v>19.422465122246706</v>
      </c>
      <c r="CC15" s="5">
        <f>IFERROR(DEGREES(ACOS((SIN(RADIANS(CB15))*SIN(RADIANS('Array Configuration'!$D$5))-SIN(RADIANS('Solar Calendar'!$C$9)))/(COS(RADIANS('Solar Calendar'!CB15))*COS(RADIANS('Array Configuration'!$D$5)))))*SIGN(CA15), 0)</f>
        <v>-98.724582324634113</v>
      </c>
      <c r="CD15" s="5">
        <f>ABS(CC15-'Array Configuration'!$D$4)</f>
        <v>98.724582324634113</v>
      </c>
      <c r="CE15" s="5">
        <f>DEGREES(ACOS((COS(RADIANS(CB15))*COS(RADIANS(CD15))*SIN(RADIANS('Array Configuration'!$D$3)))+SIN(RADIANS(CB15))*COS(RADIANS('Array Configuration'!$D$3))))</f>
        <v>74.848375873236932</v>
      </c>
      <c r="CF15" s="5">
        <f t="shared" si="34"/>
        <v>169.76618258059216</v>
      </c>
      <c r="CH15" s="4">
        <v>0.31041666666666701</v>
      </c>
      <c r="CI15" s="5">
        <f t="shared" si="8"/>
        <v>-86.25</v>
      </c>
      <c r="CJ15" s="5">
        <f>DEGREES(ASIN(SIN(RADIANS('Solar Calendar'!$B$10))*SIN(RADIANS('Array Configuration'!$D$5))+COS(RADIANS('Solar Calendar'!$B$10))*COS(RADIANS('Array Configuration'!$D$5))*COS(RADIANS(CI15))))</f>
        <v>19.075784080516531</v>
      </c>
      <c r="CK15" s="5">
        <f>IFERROR(DEGREES(ACOS((SIN(RADIANS(CJ15))*SIN(RADIANS('Array Configuration'!$D$5))-SIN(RADIANS('Solar Calendar'!$B$10)))/(COS(RADIANS('Solar Calendar'!CJ15))*COS(RADIANS('Array Configuration'!$D$5)))))*SIGN(CI15), 0)</f>
        <v>-103.26026782931687</v>
      </c>
      <c r="CL15" s="5">
        <f>ABS(CK15-'Array Configuration'!$D$4)</f>
        <v>103.26026782931687</v>
      </c>
      <c r="CM15" s="5">
        <f>DEGREES(ACOS((COS(RADIANS(CJ15))*COS(RADIANS(CL15))*SIN(RADIANS('Array Configuration'!$D$3)))+SIN(RADIANS(CJ15))*COS(RADIANS('Array Configuration'!$D$3))))</f>
        <v>76.690910770123381</v>
      </c>
      <c r="CN15" s="5">
        <f t="shared" si="48"/>
        <v>142.72415917660868</v>
      </c>
      <c r="CP15" s="4">
        <v>0.31041666666666701</v>
      </c>
      <c r="CQ15" s="5">
        <f t="shared" si="10"/>
        <v>-87</v>
      </c>
      <c r="CR15" s="5">
        <f>DEGREES(ASIN(SIN(RADIANS('Solar Calendar'!$C$10))*SIN(RADIANS('Array Configuration'!$D$5))+COS(RADIANS('Solar Calendar'!$C$10))*COS(RADIANS('Array Configuration'!$D$5))*COS(RADIANS(CQ15))))</f>
        <v>19.075976792724489</v>
      </c>
      <c r="CS15" s="5">
        <f>IFERROR(DEGREES(ACOS((SIN(RADIANS(CR15))*SIN(RADIANS('Array Configuration'!$D$5))-SIN(RADIANS('Solar Calendar'!$C$10)))/(COS(RADIANS('Solar Calendar'!CR15))*COS(RADIANS('Array Configuration'!$D$5)))))*SIGN(CQ15), 0)</f>
        <v>-104.29998812882802</v>
      </c>
      <c r="CT15" s="5">
        <f>ABS(CS15-'Array Configuration'!$D$4)</f>
        <v>104.29998812882802</v>
      </c>
      <c r="CU15" s="5">
        <f>DEGREES(ACOS((COS(RADIANS(CR15))*COS(RADIANS(CT15))*SIN(RADIANS('Array Configuration'!$D$3)))+SIN(RADIANS(CR15))*COS(RADIANS('Array Configuration'!$D$3))))</f>
        <v>77.033926420898794</v>
      </c>
      <c r="CV15" s="5">
        <f t="shared" si="35"/>
        <v>139.11035277680205</v>
      </c>
      <c r="CX15" s="4">
        <v>0.31666666666666698</v>
      </c>
      <c r="CY15" s="5">
        <f t="shared" si="11"/>
        <v>-85.5</v>
      </c>
      <c r="CZ15" s="5">
        <f>DEGREES(ASIN(SIN(RADIANS('Solar Calendar'!$B$11))*SIN(RADIANS('Array Configuration'!$D$5))+COS(RADIANS('Solar Calendar'!$B$11))*COS(RADIANS('Array Configuration'!$D$5))*COS(RADIANS(CY15))))</f>
        <v>19.428332684287454</v>
      </c>
      <c r="DA15" s="5">
        <f>IFERROR(DEGREES(ACOS((SIN(RADIANS(CZ15))*SIN(RADIANS('Array Configuration'!$D$5))-SIN(RADIANS('Solar Calendar'!$B$11)))/(COS(RADIANS('Solar Calendar'!CZ15))*COS(RADIANS('Array Configuration'!$D$5)))))*SIGN(CY15), 0)</f>
        <v>-102.595020369276</v>
      </c>
      <c r="DB15" s="5">
        <f>ABS(DA15-'Array Configuration'!$D$4)</f>
        <v>102.595020369276</v>
      </c>
      <c r="DC15" s="5">
        <f>DEGREES(ACOS((COS(RADIANS(CZ15))*COS(RADIANS(DB15))*SIN(RADIANS('Array Configuration'!$D$3)))+SIN(RADIANS(CZ15))*COS(RADIANS('Array Configuration'!$D$3))))</f>
        <v>76.14027335623129</v>
      </c>
      <c r="DD15" s="5">
        <f t="shared" si="36"/>
        <v>149.67798535831508</v>
      </c>
      <c r="DF15" s="4">
        <v>0.327083333333334</v>
      </c>
      <c r="DG15" s="5">
        <f t="shared" si="12"/>
        <v>-82</v>
      </c>
      <c r="DH15" s="5">
        <f>DEGREES(ASIN(SIN(RADIANS('Solar Calendar'!$C$11))*SIN(RADIANS('Array Configuration'!$D$5))+COS(RADIANS('Solar Calendar'!$C$11))*COS(RADIANS('Array Configuration'!$D$5))*COS(RADIANS(DG15))))</f>
        <v>20.344478181179266</v>
      </c>
      <c r="DI15" s="5">
        <f>IFERROR(DEGREES(ACOS((SIN(RADIANS(DH15))*SIN(RADIANS('Array Configuration'!$D$5))-SIN(RADIANS('Solar Calendar'!$C$11)))/(COS(RADIANS('Solar Calendar'!DH15))*COS(RADIANS('Array Configuration'!$D$5)))))*SIGN(DG15), 0)</f>
        <v>-98.651835944625006</v>
      </c>
      <c r="DJ15" s="5">
        <f>ABS(DI15-'Array Configuration'!$D$4)</f>
        <v>98.651835944625006</v>
      </c>
      <c r="DK15" s="5">
        <f>DEGREES(ACOS((COS(RADIANS(DH15))*COS(RADIANS(DJ15))*SIN(RADIANS('Array Configuration'!$D$3)))+SIN(RADIANS(DH15))*COS(RADIANS('Array Configuration'!$D$3))))</f>
        <v>73.963389028577609</v>
      </c>
      <c r="DL15" s="5">
        <f t="shared" si="37"/>
        <v>176.83871500572417</v>
      </c>
      <c r="DN15" s="4">
        <v>0.34236111111111101</v>
      </c>
      <c r="DO15" s="5">
        <f t="shared" si="13"/>
        <v>-76.5</v>
      </c>
      <c r="DP15" s="5">
        <f>DEGREES(ASIN(SIN(RADIANS('Solar Calendar'!$B$12))*SIN(RADIANS('Array Configuration'!$D$5))+COS(RADIANS('Solar Calendar'!$B$12))*COS(RADIANS('Array Configuration'!$D$5))*COS(RADIANS(DO15))))</f>
        <v>21.069788635051275</v>
      </c>
      <c r="DQ15" s="5">
        <f>IFERROR(DEGREES(ACOS((SIN(RADIANS(DP15))*SIN(RADIANS('Array Configuration'!$D$5))-SIN(RADIANS('Solar Calendar'!$B$12)))/(COS(RADIANS('Solar Calendar'!DP15))*COS(RADIANS('Array Configuration'!$D$5)))))*SIGN(DO15), 0)</f>
        <v>-91.535718536150611</v>
      </c>
      <c r="DR15" s="5">
        <f>ABS(DQ15-'Array Configuration'!$D$4)</f>
        <v>91.535718536150611</v>
      </c>
      <c r="DS15" s="5">
        <f>DEGREES(ACOS((COS(RADIANS(DP15))*COS(RADIANS(DR15))*SIN(RADIANS('Array Configuration'!$D$3)))+SIN(RADIANS(DP15))*COS(RADIANS('Array Configuration'!$D$3))))</f>
        <v>70.853781135364642</v>
      </c>
      <c r="DT15" s="5">
        <f t="shared" si="38"/>
        <v>218.84299472684913</v>
      </c>
      <c r="DV15" s="4">
        <v>0.35555555555555501</v>
      </c>
      <c r="DW15" s="5">
        <f t="shared" si="14"/>
        <v>-71</v>
      </c>
      <c r="DX15" s="5">
        <f>DEGREES(ASIN(SIN(RADIANS('Solar Calendar'!$C$12))*SIN(RADIANS('Array Configuration'!$D$5))+COS(RADIANS('Solar Calendar'!$C$12))*COS(RADIANS('Array Configuration'!$D$5))*COS(RADIANS(DW15))))</f>
        <v>21.827016083368807</v>
      </c>
      <c r="DY15" s="5">
        <f>IFERROR(DEGREES(ACOS((SIN(RADIANS(DX15))*SIN(RADIANS('Array Configuration'!$D$5))-SIN(RADIANS('Solar Calendar'!$C$12)))/(COS(RADIANS('Solar Calendar'!DX15))*COS(RADIANS('Array Configuration'!$D$5)))))*SIGN(DW15), 0)</f>
        <v>-84.358772733203651</v>
      </c>
      <c r="DZ15" s="5">
        <f>ABS(DY15-'Array Configuration'!$D$4)</f>
        <v>84.358772733203651</v>
      </c>
      <c r="EA15" s="5">
        <f>DEGREES(ACOS((COS(RADIANS(DX15))*COS(RADIANS(DZ15))*SIN(RADIANS('Array Configuration'!$D$3)))+SIN(RADIANS(DX15))*COS(RADIANS('Array Configuration'!$D$3))))</f>
        <v>67.652870112229621</v>
      </c>
      <c r="EB15" s="5">
        <f t="shared" si="39"/>
        <v>257.98279267484162</v>
      </c>
      <c r="ED15" s="4">
        <v>0.37222222222222201</v>
      </c>
      <c r="EE15" s="5">
        <f t="shared" si="15"/>
        <v>-63.5</v>
      </c>
      <c r="EF15" s="5">
        <f>DEGREES(ASIN(SIN(RADIANS('Solar Calendar'!$B$13))*SIN(RADIANS('Array Configuration'!$D$5))+COS(RADIANS('Solar Calendar'!$B$13))*COS(RADIANS('Array Configuration'!$D$5))*COS(RADIANS(EE15))))</f>
        <v>22.111711582683402</v>
      </c>
      <c r="EG15" s="5">
        <f>IFERROR(DEGREES(ACOS((SIN(RADIANS(EF15))*SIN(RADIANS('Array Configuration'!$D$5))-SIN(RADIANS('Solar Calendar'!$B$13)))/(COS(RADIANS('Solar Calendar'!EF15))*COS(RADIANS('Array Configuration'!$D$5)))))*SIGN(EE15), 0)</f>
        <v>-73.881350718889408</v>
      </c>
      <c r="EH15" s="5">
        <f>ABS(EG15-'Array Configuration'!$D$4)</f>
        <v>73.881350718889408</v>
      </c>
      <c r="EI15" s="5">
        <f>DEGREES(ACOS((COS(RADIANS(EF15))*COS(RADIANS(EH15))*SIN(RADIANS('Array Configuration'!$D$3)))+SIN(RADIANS(EF15))*COS(RADIANS('Array Configuration'!$D$3))))</f>
        <v>63.726759115883361</v>
      </c>
      <c r="EJ15" s="5">
        <f t="shared" si="40"/>
        <v>324.39136240220733</v>
      </c>
      <c r="EL15" s="4">
        <v>0.38541666666666602</v>
      </c>
      <c r="EM15" s="5">
        <f t="shared" si="16"/>
        <v>-57.5</v>
      </c>
      <c r="EN15" s="5">
        <f>DEGREES(ASIN(SIN(RADIANS('Solar Calendar'!$C$13))*SIN(RADIANS('Array Configuration'!$D$5))+COS(RADIANS('Solar Calendar'!$C$13))*COS(RADIANS('Array Configuration'!$D$5))*COS(RADIANS(EM15))))</f>
        <v>21.241662323976055</v>
      </c>
      <c r="EO15" s="5">
        <f>IFERROR(DEGREES(ACOS((SIN(RADIANS(EN15))*SIN(RADIANS('Array Configuration'!$D$5))-SIN(RADIANS('Solar Calendar'!$C$13)))/(COS(RADIANS('Solar Calendar'!EN15))*COS(RADIANS('Array Configuration'!$D$5)))))*SIGN(EM15), 0)</f>
        <v>-64.805457831177009</v>
      </c>
      <c r="EP15" s="5">
        <f>ABS(EO15-'Array Configuration'!$D$4)</f>
        <v>64.805457831177009</v>
      </c>
      <c r="EQ15" s="5">
        <f>DEGREES(ACOS((COS(RADIANS(EN15))*COS(RADIANS(EP15))*SIN(RADIANS('Array Configuration'!$D$3)))+SIN(RADIANS(EN15))*COS(RADIANS('Array Configuration'!$D$3))))</f>
        <v>61.424851818867836</v>
      </c>
      <c r="ER15" s="5">
        <f t="shared" si="41"/>
        <v>344.5894803210424</v>
      </c>
      <c r="ET15" s="4">
        <v>0.40138888888888902</v>
      </c>
      <c r="EU15" s="5">
        <f t="shared" si="17"/>
        <v>-50.5</v>
      </c>
      <c r="EV15" s="5">
        <f>DEGREES(ASIN(SIN(RADIANS('Solar Calendar'!$B$14))*SIN(RADIANS('Array Configuration'!$D$5))+COS(RADIANS('Solar Calendar'!$B$14))*COS(RADIANS('Array Configuration'!$D$5))*COS(RADIANS(EU15))))</f>
        <v>20.781275452586719</v>
      </c>
      <c r="EW15" s="5">
        <f>IFERROR(DEGREES(ACOS((SIN(RADIANS(EV15))*SIN(RADIANS('Array Configuration'!$D$5))-SIN(RADIANS('Solar Calendar'!$B$14)))/(COS(RADIANS('Solar Calendar'!EV15))*COS(RADIANS('Array Configuration'!$D$5)))))*SIGN(EU15), 0)</f>
        <v>-55.223126417718163</v>
      </c>
      <c r="EX15" s="5">
        <f>ABS(EW15-'Array Configuration'!$D$4)</f>
        <v>55.223126417718163</v>
      </c>
      <c r="EY15" s="5">
        <f>DEGREES(ACOS((COS(RADIANS(EV15))*COS(RADIANS(EX15))*SIN(RADIANS('Array Configuration'!$D$3)))+SIN(RADIANS(EV15))*COS(RADIANS('Array Configuration'!$D$3))))</f>
        <v>58.728828542679899</v>
      </c>
      <c r="EZ15" s="5">
        <f t="shared" si="24"/>
        <v>394.35283948014734</v>
      </c>
      <c r="FB15" s="4">
        <v>0.41597222222222202</v>
      </c>
      <c r="FC15" s="5">
        <f t="shared" si="18"/>
        <v>-44.5</v>
      </c>
      <c r="FD15" s="5">
        <f>DEGREES(ASIN(SIN(RADIANS('Solar Calendar'!$C$14))*SIN(RADIANS('Array Configuration'!$D$5))+COS(RADIANS('Solar Calendar'!$C$14))*COS(RADIANS('Array Configuration'!$D$5))*COS(RADIANS(FC15))))</f>
        <v>19.774564002637799</v>
      </c>
      <c r="FE15" s="5">
        <f>IFERROR(DEGREES(ACOS((SIN(RADIANS(FD15))*SIN(RADIANS('Array Configuration'!$D$5))-SIN(RADIANS('Solar Calendar'!$C$14)))/(COS(RADIANS('Solar Calendar'!FD15))*COS(RADIANS('Array Configuration'!$D$5)))))*SIGN(FC15), 0)</f>
        <v>-47.084515628247914</v>
      </c>
      <c r="FF15" s="5">
        <f>ABS(FE15-'Array Configuration'!$D$4)</f>
        <v>47.084515628247914</v>
      </c>
      <c r="FG15" s="5">
        <f>DEGREES(ACOS((COS(RADIANS(FD15))*COS(RADIANS(FF15))*SIN(RADIANS('Array Configuration'!$D$3)))+SIN(RADIANS(FD15))*COS(RADIANS('Array Configuration'!$D$3))))</f>
        <v>57.22809250291823</v>
      </c>
      <c r="FH15" s="5">
        <f t="shared" si="42"/>
        <v>402.73018990889352</v>
      </c>
      <c r="FJ15" s="4">
        <v>0.39236111111111099</v>
      </c>
      <c r="FK15" s="5">
        <f t="shared" si="19"/>
        <v>-38</v>
      </c>
      <c r="FL15" s="5">
        <f>DEGREES(ASIN(SIN(RADIANS('Solar Calendar'!$B$15))*SIN(RADIANS('Array Configuration'!$D$5))+COS(RADIANS('Solar Calendar'!$B$15))*COS(RADIANS('Array Configuration'!$D$5))*COS(RADIANS(FK15))))</f>
        <v>17.532224797581144</v>
      </c>
      <c r="FM15" s="5">
        <f>IFERROR(DEGREES(ACOS((SIN(RADIANS(FL15))*SIN(RADIANS('Array Configuration'!$D$5))-SIN(RADIANS('Solar Calendar'!$B$15)))/(COS(RADIANS('Solar Calendar'!FL15))*COS(RADIANS('Array Configuration'!$D$5)))))*SIGN(FK15), 0)</f>
        <v>-38.271201887522629</v>
      </c>
      <c r="FN15" s="5">
        <f>ABS(FM15-'Array Configuration'!$D$4)</f>
        <v>38.271201887522629</v>
      </c>
      <c r="FO15" s="5">
        <f>DEGREES(ACOS((COS(RADIANS(FL15))*COS(RADIANS(FN15))*SIN(RADIANS('Array Configuration'!$D$3)))+SIN(RADIANS(FL15))*COS(RADIANS('Array Configuration'!$D$3))))</f>
        <v>57.020637652139236</v>
      </c>
      <c r="FP15" s="5">
        <f t="shared" si="43"/>
        <v>404.29310109710548</v>
      </c>
      <c r="FR15" s="4">
        <v>0.40763888888888899</v>
      </c>
      <c r="FS15" s="5">
        <f t="shared" si="20"/>
        <v>-33</v>
      </c>
      <c r="FT15" s="5">
        <f>DEGREES(ASIN(SIN(RADIANS('Solar Calendar'!$C$15))*SIN(RADIANS('Array Configuration'!$D$5))+COS(RADIANS('Solar Calendar'!$C$15))*COS(RADIANS('Array Configuration'!$D$5))*COS(RADIANS(FS15))))</f>
        <v>16.376130235846517</v>
      </c>
      <c r="FU15" s="5">
        <f>IFERROR(DEGREES(ACOS((SIN(RADIANS(FT15))*SIN(RADIANS('Array Configuration'!$D$5))-SIN(RADIANS('Solar Calendar'!$C$15)))/(COS(RADIANS('Solar Calendar'!FT15))*COS(RADIANS('Array Configuration'!$D$5)))))*SIGN(FS15), 0)</f>
        <v>-32.283462793515724</v>
      </c>
      <c r="FV15" s="5">
        <f>ABS(FU15-'Array Configuration'!$D$4)</f>
        <v>32.283462793515724</v>
      </c>
      <c r="FW15" s="5">
        <f>DEGREES(ACOS((COS(RADIANS(FT15))*COS(RADIANS(FV15))*SIN(RADIANS('Array Configuration'!$D$3)))+SIN(RADIANS(FT15))*COS(RADIANS('Array Configuration'!$D$3))))</f>
        <v>56.760031271072201</v>
      </c>
      <c r="FX15" s="5">
        <f t="shared" si="44"/>
        <v>394.1952578006576</v>
      </c>
      <c r="FZ15" s="4">
        <v>0.421527777777778</v>
      </c>
      <c r="GA15" s="5">
        <f t="shared" si="21"/>
        <v>-29.5</v>
      </c>
      <c r="GB15" s="5">
        <f>DEGREES(ASIN(SIN(RADIANS('Solar Calendar'!$B$16))*SIN(RADIANS('Array Configuration'!$D$5))+COS(RADIANS('Solar Calendar'!$B$16))*COS(RADIANS('Array Configuration'!$D$5))*COS(RADIANS(GA15))))</f>
        <v>14.953283090732851</v>
      </c>
      <c r="GC15" s="5">
        <f>IFERROR(DEGREES(ACOS((SIN(RADIANS(GB15))*SIN(RADIANS('Array Configuration'!$D$5))-SIN(RADIANS('Solar Calendar'!$B$16)))/(COS(RADIANS('Solar Calendar'!GB15))*COS(RADIANS('Array Configuration'!$D$5)))))*SIGN(GA15), 0)</f>
        <v>-28.069662346722314</v>
      </c>
      <c r="GD15" s="5">
        <f>ABS(GC15-'Array Configuration'!$D$4)</f>
        <v>28.069662346722314</v>
      </c>
      <c r="GE15" s="5">
        <f>DEGREES(ACOS((COS(RADIANS(GB15))*COS(RADIANS(GD15))*SIN(RADIANS('Array Configuration'!$D$3)))+SIN(RADIANS(GB15))*COS(RADIANS('Array Configuration'!$D$3))))</f>
        <v>57.299943716349027</v>
      </c>
      <c r="GF15" s="5">
        <f t="shared" si="45"/>
        <v>376.6136220139627</v>
      </c>
      <c r="GH15" s="4">
        <v>0.42847222222222198</v>
      </c>
      <c r="GI15" s="5">
        <f t="shared" si="22"/>
        <v>-28.75</v>
      </c>
      <c r="GJ15" s="5">
        <f>DEGREES(ASIN(SIN(RADIANS('Solar Calendar'!$C$16))*SIN(RADIANS('Array Configuration'!$D$5))+COS(RADIANS('Solar Calendar'!$C$16))*COS(RADIANS('Array Configuration'!$D$5))*COS(RADIANS(GI15))))</f>
        <v>14.340755454983844</v>
      </c>
      <c r="GK15" s="5">
        <f>IFERROR(DEGREES(ACOS((SIN(RADIANS(GJ15))*SIN(RADIANS('Array Configuration'!$D$5))-SIN(RADIANS('Solar Calendar'!$C$16)))/(COS(RADIANS('Solar Calendar'!GJ15))*COS(RADIANS('Array Configuration'!$D$5)))))*SIGN(GI15), 0)</f>
        <v>-27.083098547086006</v>
      </c>
      <c r="GL15" s="5">
        <f>ABS(GK15-'Array Configuration'!$D$4)</f>
        <v>27.083098547086006</v>
      </c>
      <c r="GM15" s="5">
        <f>DEGREES(ACOS((COS(RADIANS(GJ15))*COS(RADIANS(GL15))*SIN(RADIANS('Array Configuration'!$D$3)))+SIN(RADIANS(GJ15))*COS(RADIANS('Array Configuration'!$D$3))))</f>
        <v>57.717586875678656</v>
      </c>
      <c r="GN15" s="5">
        <f t="shared" si="46"/>
        <v>363.92763846800727</v>
      </c>
    </row>
    <row r="16" spans="1:196" x14ac:dyDescent="0.25">
      <c r="A16" t="s">
        <v>11</v>
      </c>
      <c r="B16">
        <v>-22.6</v>
      </c>
      <c r="C16">
        <v>-23.5</v>
      </c>
      <c r="F16" s="4">
        <v>0.43958333333333399</v>
      </c>
      <c r="G16" s="5">
        <f t="shared" si="47"/>
        <v>-26.75</v>
      </c>
      <c r="H16" s="5">
        <f>DEGREES(ASIN(SIN(RADIANS('Solar Calendar'!$B$5))*SIN(RADIANS('Array Configuration'!$D$5))+COS(RADIANS('Solar Calendar'!$B$5))*COS(RADIANS('Array Configuration'!$D$5))*COS(RADIANS(G16))))</f>
        <v>16.074817540499087</v>
      </c>
      <c r="I16" s="5">
        <f>IFERROR(DEGREES(ACOS((SIN(RADIANS(H16))*SIN(RADIANS('Array Configuration'!$D$5))-SIN(RADIANS('Solar Calendar'!$B$5)))/(COS(RADIANS('Solar Calendar'!H16))*COS(RADIANS('Array Configuration'!$D$5)))))*SIGN(G16), 0)</f>
        <v>-25.682268713208018</v>
      </c>
      <c r="J16" s="5">
        <f>ABS(I16-'Array Configuration'!$D$4)</f>
        <v>25.682268713208018</v>
      </c>
      <c r="K16" s="5">
        <f>DEGREES(ACOS((COS(RADIANS(H16))*COS(RADIANS(J16))*SIN(RADIANS('Array Configuration'!$D$3)))+SIN(RADIANS(H16))*COS(RADIANS('Array Configuration'!$D$3))))</f>
        <v>55.762257058318305</v>
      </c>
      <c r="L16" s="5">
        <f t="shared" si="25"/>
        <v>406.41811892610957</v>
      </c>
      <c r="N16" s="4">
        <v>0.43263888888888802</v>
      </c>
      <c r="O16" s="5">
        <f t="shared" si="0"/>
        <v>-30.5</v>
      </c>
      <c r="P16" s="5">
        <f>DEGREES(ASIN(SIN(RADIANS('Solar Calendar'!$C$5))*SIN(RADIANS('Array Configuration'!$D$5))+COS(RADIANS('Solar Calendar'!$C$5))*COS(RADIANS('Array Configuration'!$D$5))*COS(RADIANS(O16))))</f>
        <v>16.874470476363687</v>
      </c>
      <c r="Q16" s="5">
        <f>IFERROR(DEGREES(ACOS((SIN(RADIANS(P16))*SIN(RADIANS('Array Configuration'!$D$5))-SIN(RADIANS('Solar Calendar'!$C$5)))/(COS(RADIANS('Solar Calendar'!P16))*COS(RADIANS('Array Configuration'!$D$5)))))*SIGN(O16), 0)</f>
        <v>-29.851447524831773</v>
      </c>
      <c r="R16" s="5">
        <f>ABS(Q16-'Array Configuration'!$D$4)</f>
        <v>29.851447524831773</v>
      </c>
      <c r="S16" s="5">
        <f>DEGREES(ACOS((COS(RADIANS(P16))*COS(RADIANS(R16))*SIN(RADIANS('Array Configuration'!$D$3)))+SIN(RADIANS(P16))*COS(RADIANS('Array Configuration'!$D$3))))</f>
        <v>55.767213021135419</v>
      </c>
      <c r="T16" s="5">
        <f t="shared" si="26"/>
        <v>416.02013569129917</v>
      </c>
      <c r="V16" s="4">
        <v>0.41736111111111102</v>
      </c>
      <c r="W16" s="5">
        <f t="shared" si="1"/>
        <v>-36.5</v>
      </c>
      <c r="X16" s="5">
        <f>DEGREES(ASIN(SIN(RADIANS('Solar Calendar'!$B$6))*SIN(RADIANS('Array Configuration'!$D$5))+COS(RADIANS('Solar Calendar'!$B$6))*COS(RADIANS('Array Configuration'!$D$5))*COS(RADIANS(W16))))</f>
        <v>19.236309481746627</v>
      </c>
      <c r="Y16" s="5">
        <f>IFERROR(DEGREES(ACOS((SIN(RADIANS(X16))*SIN(RADIANS('Array Configuration'!$D$5))-SIN(RADIANS('Solar Calendar'!$B$6)))/(COS(RADIANS('Solar Calendar'!X16))*COS(RADIANS('Array Configuration'!$D$5)))))*SIGN(W16), 0)</f>
        <v>-37.441957086227568</v>
      </c>
      <c r="Z16" s="5">
        <f>ABS(Y16-'Array Configuration'!$D$4)</f>
        <v>37.441957086227568</v>
      </c>
      <c r="AA16" s="5">
        <f>DEGREES(ACOS((COS(RADIANS(X16))*COS(RADIANS(Z16))*SIN(RADIANS('Array Configuration'!$D$3)))+SIN(RADIANS(X16))*COS(RADIANS('Array Configuration'!$D$3))))</f>
        <v>55.170910317889522</v>
      </c>
      <c r="AB16" s="5">
        <f t="shared" si="27"/>
        <v>440.55925859201977</v>
      </c>
      <c r="AD16" s="4">
        <v>0.40069444444444402</v>
      </c>
      <c r="AE16" s="5">
        <f t="shared" si="2"/>
        <v>-42.25</v>
      </c>
      <c r="AF16" s="5">
        <f>DEGREES(ASIN(SIN(RADIANS('Solar Calendar'!$C$6))*SIN(RADIANS('Array Configuration'!$D$5))+COS(RADIANS('Solar Calendar'!$C$6))*COS(RADIANS('Array Configuration'!$D$5))*COS(RADIANS(AE16))))</f>
        <v>20.604620790391639</v>
      </c>
      <c r="AG16" s="5">
        <f>IFERROR(DEGREES(ACOS((SIN(RADIANS(AF16))*SIN(RADIANS('Array Configuration'!$D$5))-SIN(RADIANS('Solar Calendar'!$C$6)))/(COS(RADIANS('Solar Calendar'!AF16))*COS(RADIANS('Array Configuration'!$D$5)))))*SIGN(AE16), 0)</f>
        <v>-44.877498357780276</v>
      </c>
      <c r="AH16" s="5">
        <f>ABS(AG16-'Array Configuration'!$D$4)</f>
        <v>44.877498357780276</v>
      </c>
      <c r="AI16" s="5">
        <f>DEGREES(ACOS((COS(RADIANS(AF16))*COS(RADIANS(AH16))*SIN(RADIANS('Array Configuration'!$D$3)))+SIN(RADIANS(AF16))*COS(RADIANS('Array Configuration'!$D$3))))</f>
        <v>55.811372174213894</v>
      </c>
      <c r="AJ16" s="5">
        <f t="shared" si="28"/>
        <v>445.53825705367251</v>
      </c>
      <c r="AL16" s="4">
        <v>0.38194444444444497</v>
      </c>
      <c r="AM16" s="5">
        <f t="shared" si="3"/>
        <v>-48.5</v>
      </c>
      <c r="AN16" s="5">
        <f>DEGREES(ASIN(SIN(RADIANS('Solar Calendar'!$B$7))*SIN(RADIANS('Array Configuration'!$D$5))+COS(RADIANS('Solar Calendar'!$B$7))*COS(RADIANS('Array Configuration'!$D$5))*COS(RADIANS(AM16))))</f>
        <v>22.212284608620198</v>
      </c>
      <c r="AO16" s="5">
        <f>IFERROR(DEGREES(ACOS((SIN(RADIANS(AN16))*SIN(RADIANS('Array Configuration'!$D$5))-SIN(RADIANS('Solar Calendar'!$B$7)))/(COS(RADIANS('Solar Calendar'!AN16))*COS(RADIANS('Array Configuration'!$D$5)))))*SIGN(AM16), 0)</f>
        <v>-53.67422167261104</v>
      </c>
      <c r="AP16" s="5">
        <f>ABS(AO16-'Array Configuration'!$D$4)</f>
        <v>53.67422167261104</v>
      </c>
      <c r="AQ16" s="5">
        <f>DEGREES(ACOS((COS(RADIANS(AN16))*COS(RADIANS(AP16))*SIN(RADIANS('Array Configuration'!$D$3)))+SIN(RADIANS(AN16))*COS(RADIANS('Array Configuration'!$D$3))))</f>
        <v>56.896169889263099</v>
      </c>
      <c r="AR16" s="5">
        <f t="shared" si="29"/>
        <v>428.64611044823852</v>
      </c>
      <c r="AT16" s="4">
        <v>0.40347222222222301</v>
      </c>
      <c r="AU16" s="5">
        <f t="shared" si="4"/>
        <v>-54.75</v>
      </c>
      <c r="AV16" s="5">
        <f>DEGREES(ASIN(SIN(RADIANS('Solar Calendar'!$C$7))*SIN(RADIANS('Array Configuration'!$D$5))+COS(RADIANS('Solar Calendar'!$C$7))*COS(RADIANS('Array Configuration'!$D$5))*COS(RADIANS(AU16))))</f>
        <v>22.902887846250426</v>
      </c>
      <c r="AW16" s="5">
        <f>IFERROR(DEGREES(ACOS((SIN(RADIANS(AV16))*SIN(RADIANS('Array Configuration'!$D$5))-SIN(RADIANS('Solar Calendar'!$C$7)))/(COS(RADIANS('Solar Calendar'!AV16))*COS(RADIANS('Array Configuration'!$D$5)))))*SIGN(AU16), 0)</f>
        <v>-62.440455618587301</v>
      </c>
      <c r="AX16" s="5">
        <f>ABS(AW16-'Array Configuration'!$D$4)</f>
        <v>62.440455618587301</v>
      </c>
      <c r="AY16" s="5">
        <f>DEGREES(ACOS((COS(RADIANS(AV16))*COS(RADIANS(AX16))*SIN(RADIANS('Array Configuration'!$D$3)))+SIN(RADIANS(AV16))*COS(RADIANS('Array Configuration'!$D$3))))</f>
        <v>59.083920570963045</v>
      </c>
      <c r="AZ16" s="5">
        <f t="shared" si="30"/>
        <v>407.80770361809522</v>
      </c>
      <c r="BB16" s="4">
        <v>0.37916666666666698</v>
      </c>
      <c r="BC16" s="5">
        <f t="shared" si="5"/>
        <v>-62.25</v>
      </c>
      <c r="BD16" s="5">
        <f>DEGREES(ASIN(SIN(RADIANS('Solar Calendar'!$B$8))*SIN(RADIANS('Array Configuration'!$D$5))+COS(RADIANS('Solar Calendar'!$B$8))*COS(RADIANS('Array Configuration'!$D$5))*COS(RADIANS(BC16))))</f>
        <v>23.603607718391775</v>
      </c>
      <c r="BE16" s="5">
        <f>IFERROR(DEGREES(ACOS((SIN(RADIANS(BD16))*SIN(RADIANS('Array Configuration'!$D$5))-SIN(RADIANS('Solar Calendar'!$B$8)))/(COS(RADIANS('Solar Calendar'!BD16))*COS(RADIANS('Array Configuration'!$D$5)))))*SIGN(BC16), 0)</f>
        <v>-73.494602137030924</v>
      </c>
      <c r="BF16" s="5">
        <f>ABS(BE16-'Array Configuration'!$D$4)</f>
        <v>73.494602137030924</v>
      </c>
      <c r="BG16" s="5">
        <f>DEGREES(ACOS((COS(RADIANS(BD16))*COS(RADIANS(BF16))*SIN(RADIANS('Array Configuration'!$D$3)))+SIN(RADIANS(BD16))*COS(RADIANS('Array Configuration'!$D$3))))</f>
        <v>62.210684213887959</v>
      </c>
      <c r="BH16" s="5">
        <f t="shared" si="31"/>
        <v>349.7768358336815</v>
      </c>
      <c r="BJ16" s="4">
        <v>0.360416666666666</v>
      </c>
      <c r="BK16" s="5">
        <f t="shared" si="23"/>
        <v>-68</v>
      </c>
      <c r="BL16" s="5">
        <f>DEGREES(ASIN(SIN(RADIANS('Solar Calendar'!$C$8))*SIN(RADIANS('Array Configuration'!$D$5))+COS(RADIANS('Solar Calendar'!$C$8))*COS(RADIANS('Array Configuration'!$D$5))*COS(RADIANS(BK16))))</f>
        <v>23.323734558923718</v>
      </c>
      <c r="BM16" s="5">
        <f>IFERROR(DEGREES(ACOS((SIN(RADIANS(BL16))*SIN(RADIANS('Array Configuration'!$D$5))-SIN(RADIANS('Solar Calendar'!$C$8)))/(COS(RADIANS('Solar Calendar'!BL16))*COS(RADIANS('Array Configuration'!$D$5)))))*SIGN(BK16), 0)</f>
        <v>-81.521321360119344</v>
      </c>
      <c r="BN16" s="5">
        <f>ABS(BM16-'Array Configuration'!$D$4)</f>
        <v>81.521321360119344</v>
      </c>
      <c r="BO16" s="5">
        <f>DEGREES(ACOS((COS(RADIANS(BL16))*COS(RADIANS(BN16))*SIN(RADIANS('Array Configuration'!$D$3)))+SIN(RADIANS(BL16))*COS(RADIANS('Array Configuration'!$D$3))))</f>
        <v>65.274689256888237</v>
      </c>
      <c r="BP16" s="5">
        <f t="shared" si="32"/>
        <v>312.34926683310817</v>
      </c>
      <c r="BR16" s="4">
        <v>0.34166666666666701</v>
      </c>
      <c r="BS16" s="5">
        <f t="shared" si="6"/>
        <v>-74.25</v>
      </c>
      <c r="BT16" s="5">
        <f>DEGREES(ASIN(SIN(RADIANS('Solar Calendar'!$B$9))*SIN(RADIANS('Array Configuration'!$D$5))+COS(RADIANS('Solar Calendar'!$B$9))*COS(RADIANS('Array Configuration'!$D$5))*COS(RADIANS(BS16))))</f>
        <v>22.941992801194779</v>
      </c>
      <c r="BU16" s="5">
        <f>IFERROR(DEGREES(ACOS((SIN(RADIANS(BT16))*SIN(RADIANS('Array Configuration'!$D$5))-SIN(RADIANS('Solar Calendar'!$B$9)))/(COS(RADIANS('Solar Calendar'!BT16))*COS(RADIANS('Array Configuration'!$D$5)))))*SIGN(BS16), 0)</f>
        <v>-90.26324830541013</v>
      </c>
      <c r="BV16" s="5">
        <f>ABS(BU16-'Array Configuration'!$D$4)</f>
        <v>90.26324830541013</v>
      </c>
      <c r="BW16" s="5">
        <f>DEGREES(ACOS((COS(RADIANS(BT16))*COS(RADIANS(BV16))*SIN(RADIANS('Array Configuration'!$D$3)))+SIN(RADIANS(BT16))*COS(RADIANS('Array Configuration'!$D$3))))</f>
        <v>68.676575201728554</v>
      </c>
      <c r="BX16" s="5">
        <f t="shared" si="33"/>
        <v>255.39526228268613</v>
      </c>
      <c r="BZ16" s="4">
        <v>0.329166666666667</v>
      </c>
      <c r="CA16" s="5">
        <f t="shared" si="7"/>
        <v>-79</v>
      </c>
      <c r="CB16" s="5">
        <f>DEGREES(ASIN(SIN(RADIANS('Solar Calendar'!$C$9))*SIN(RADIANS('Array Configuration'!$D$5))+COS(RADIANS('Solar Calendar'!$C$9))*COS(RADIANS('Array Configuration'!$D$5))*COS(RADIANS(CA16))))</f>
        <v>21.929795635319383</v>
      </c>
      <c r="CC16" s="5">
        <f>IFERROR(DEGREES(ACOS((SIN(RADIANS(CB16))*SIN(RADIANS('Array Configuration'!$D$5))-SIN(RADIANS('Solar Calendar'!$C$9)))/(COS(RADIANS('Solar Calendar'!CB16))*COS(RADIANS('Array Configuration'!$D$5)))))*SIGN(CA16), 0)</f>
        <v>-96.077861507439948</v>
      </c>
      <c r="CD16" s="5">
        <f>ABS(CC16-'Array Configuration'!$D$4)</f>
        <v>96.077861507439948</v>
      </c>
      <c r="CE16" s="5">
        <f>DEGREES(ACOS((COS(RADIANS(CB16))*COS(RADIANS(CD16))*SIN(RADIANS('Array Configuration'!$D$3)))+SIN(RADIANS(CB16))*COS(RADIANS('Array Configuration'!$D$3))))</f>
        <v>71.613690639869645</v>
      </c>
      <c r="CF16" s="5">
        <f t="shared" si="34"/>
        <v>217.18052514161778</v>
      </c>
      <c r="CH16" s="4">
        <v>0.32083333333333403</v>
      </c>
      <c r="CI16" s="5">
        <f t="shared" si="8"/>
        <v>-82.5</v>
      </c>
      <c r="CJ16" s="5">
        <f>DEGREES(ASIN(SIN(RADIANS('Solar Calendar'!$B$10))*SIN(RADIANS('Array Configuration'!$D$5))+COS(RADIANS('Solar Calendar'!$B$10))*COS(RADIANS('Array Configuration'!$D$5))*COS(RADIANS(CI16))))</f>
        <v>21.549193121225159</v>
      </c>
      <c r="CK16" s="5">
        <f>IFERROR(DEGREES(ACOS((SIN(RADIANS(CJ16))*SIN(RADIANS('Array Configuration'!$D$5))-SIN(RADIANS('Solar Calendar'!$B$10)))/(COS(RADIANS('Solar Calendar'!CJ16))*COS(RADIANS('Array Configuration'!$D$5)))))*SIGN(CI16), 0)</f>
        <v>-100.68478916649858</v>
      </c>
      <c r="CL16" s="5">
        <f>ABS(CK16-'Array Configuration'!$D$4)</f>
        <v>100.68478916649858</v>
      </c>
      <c r="CM16" s="5">
        <f>DEGREES(ACOS((COS(RADIANS(CJ16))*COS(RADIANS(CL16))*SIN(RADIANS('Array Configuration'!$D$3)))+SIN(RADIANS(CJ16))*COS(RADIANS('Array Configuration'!$D$3))))</f>
        <v>73.521971318961818</v>
      </c>
      <c r="CN16" s="5">
        <f t="shared" si="48"/>
        <v>187.179507428633</v>
      </c>
      <c r="CP16" s="4">
        <v>0.32083333333333403</v>
      </c>
      <c r="CQ16" s="5">
        <f t="shared" si="10"/>
        <v>-83.25</v>
      </c>
      <c r="CR16" s="5">
        <f>DEGREES(ASIN(SIN(RADIANS('Solar Calendar'!$C$10))*SIN(RADIANS('Array Configuration'!$D$5))+COS(RADIANS('Solar Calendar'!$C$10))*COS(RADIANS('Array Configuration'!$D$5))*COS(RADIANS(CQ16))))</f>
        <v>21.539382181321027</v>
      </c>
      <c r="CS16" s="5">
        <f>IFERROR(DEGREES(ACOS((SIN(RADIANS(CR16))*SIN(RADIANS('Array Configuration'!$D$5))-SIN(RADIANS('Solar Calendar'!$C$10)))/(COS(RADIANS('Solar Calendar'!CR16))*COS(RADIANS('Array Configuration'!$D$5)))))*SIGN(CQ16), 0)</f>
        <v>-101.7411715570921</v>
      </c>
      <c r="CT16" s="5">
        <f>ABS(CS16-'Array Configuration'!$D$4)</f>
        <v>101.7411715570921</v>
      </c>
      <c r="CU16" s="5">
        <f>DEGREES(ACOS((COS(RADIANS(CR16))*COS(RADIANS(CT16))*SIN(RADIANS('Array Configuration'!$D$3)))+SIN(RADIANS(CR16))*COS(RADIANS('Array Configuration'!$D$3))))</f>
        <v>73.882796267988226</v>
      </c>
      <c r="CV16" s="5">
        <f t="shared" si="35"/>
        <v>183.15069844236425</v>
      </c>
      <c r="CX16" s="4">
        <v>0.327083333333334</v>
      </c>
      <c r="CY16" s="5">
        <f t="shared" si="11"/>
        <v>-81.75</v>
      </c>
      <c r="CZ16" s="5">
        <f>DEGREES(ASIN(SIN(RADIANS('Solar Calendar'!$B$11))*SIN(RADIANS('Array Configuration'!$D$5))+COS(RADIANS('Solar Calendar'!$B$11))*COS(RADIANS('Array Configuration'!$D$5))*COS(RADIANS(CY16))))</f>
        <v>21.907693729711895</v>
      </c>
      <c r="DA16" s="5">
        <f>IFERROR(DEGREES(ACOS((SIN(RADIANS(CZ16))*SIN(RADIANS('Array Configuration'!$D$5))-SIN(RADIANS('Solar Calendar'!$B$11)))/(COS(RADIANS('Solar Calendar'!CZ16))*COS(RADIANS('Array Configuration'!$D$5)))))*SIGN(CY16), 0)</f>
        <v>-100.01234444501753</v>
      </c>
      <c r="DB16" s="5">
        <f>ABS(DA16-'Array Configuration'!$D$4)</f>
        <v>100.01234444501753</v>
      </c>
      <c r="DC16" s="5">
        <f>DEGREES(ACOS((COS(RADIANS(CZ16))*COS(RADIANS(DB16))*SIN(RADIANS('Array Configuration'!$D$3)))+SIN(RADIANS(CZ16))*COS(RADIANS('Array Configuration'!$D$3))))</f>
        <v>72.962730307139623</v>
      </c>
      <c r="DD16" s="5">
        <f t="shared" si="36"/>
        <v>194.52641735961839</v>
      </c>
      <c r="DF16" s="4">
        <v>0.33750000000000002</v>
      </c>
      <c r="DG16" s="5">
        <f t="shared" si="12"/>
        <v>-78.25</v>
      </c>
      <c r="DH16" s="5">
        <f>DEGREES(ASIN(SIN(RADIANS('Solar Calendar'!$C$11))*SIN(RADIANS('Array Configuration'!$D$5))+COS(RADIANS('Solar Calendar'!$C$11))*COS(RADIANS('Array Configuration'!$D$5))*COS(RADIANS(DG16))))</f>
        <v>22.85220665582251</v>
      </c>
      <c r="DI16" s="5">
        <f>IFERROR(DEGREES(ACOS((SIN(RADIANS(DH16))*SIN(RADIANS('Array Configuration'!$D$5))-SIN(RADIANS('Solar Calendar'!$C$11)))/(COS(RADIANS('Solar Calendar'!DH16))*COS(RADIANS('Array Configuration'!$D$5)))))*SIGN(DG16), 0)</f>
        <v>-96.009923242187227</v>
      </c>
      <c r="DJ16" s="5">
        <f>ABS(DI16-'Array Configuration'!$D$4)</f>
        <v>96.009923242187227</v>
      </c>
      <c r="DK16" s="5">
        <f>DEGREES(ACOS((COS(RADIANS(DH16))*COS(RADIANS(DJ16))*SIN(RADIANS('Array Configuration'!$D$3)))+SIN(RADIANS(DH16))*COS(RADIANS('Array Configuration'!$D$3))))</f>
        <v>70.732878417200368</v>
      </c>
      <c r="DL16" s="5">
        <f t="shared" si="37"/>
        <v>223.40662772614016</v>
      </c>
      <c r="DN16" s="4">
        <v>0.35277777777777802</v>
      </c>
      <c r="DO16" s="5">
        <f t="shared" si="13"/>
        <v>-72.75</v>
      </c>
      <c r="DP16" s="5">
        <f>DEGREES(ASIN(SIN(RADIANS('Solar Calendar'!$B$12))*SIN(RADIANS('Array Configuration'!$D$5))+COS(RADIANS('Solar Calendar'!$B$12))*COS(RADIANS('Array Configuration'!$D$5))*COS(RADIANS(DO16))))</f>
        <v>23.598167506082707</v>
      </c>
      <c r="DQ16" s="5">
        <f>IFERROR(DEGREES(ACOS((SIN(RADIANS(DP16))*SIN(RADIANS('Array Configuration'!$D$5))-SIN(RADIANS('Solar Calendar'!$B$12)))/(COS(RADIANS('Solar Calendar'!DP16))*COS(RADIANS('Array Configuration'!$D$5)))))*SIGN(DO16), 0)</f>
        <v>-88.768822471658396</v>
      </c>
      <c r="DR16" s="5">
        <f>ABS(DQ16-'Array Configuration'!$D$4)</f>
        <v>88.768822471658396</v>
      </c>
      <c r="DS16" s="5">
        <f>DEGREES(ACOS((COS(RADIANS(DP16))*COS(RADIANS(DR16))*SIN(RADIANS('Array Configuration'!$D$3)))+SIN(RADIANS(DP16))*COS(RADIANS('Array Configuration'!$D$3))))</f>
        <v>67.55082046788894</v>
      </c>
      <c r="DT16" s="5">
        <f t="shared" si="38"/>
        <v>268.29338174010633</v>
      </c>
      <c r="DV16" s="4">
        <v>0.36597222222222198</v>
      </c>
      <c r="DW16" s="5">
        <f t="shared" si="14"/>
        <v>-67.25</v>
      </c>
      <c r="DX16" s="5">
        <f>DEGREES(ASIN(SIN(RADIANS('Solar Calendar'!$C$12))*SIN(RADIANS('Array Configuration'!$D$5))+COS(RADIANS('Solar Calendar'!$C$12))*COS(RADIANS('Array Configuration'!$D$5))*COS(RADIANS(DW16))))</f>
        <v>24.336064355917419</v>
      </c>
      <c r="DY16" s="5">
        <f>IFERROR(DEGREES(ACOS((SIN(RADIANS(DX16))*SIN(RADIANS('Array Configuration'!$D$5))-SIN(RADIANS('Solar Calendar'!$C$12)))/(COS(RADIANS('Solar Calendar'!DX16))*COS(RADIANS('Array Configuration'!$D$5)))))*SIGN(DW16), 0)</f>
        <v>-81.456053543855631</v>
      </c>
      <c r="DZ16" s="5">
        <f>ABS(DY16-'Array Configuration'!$D$4)</f>
        <v>81.456053543855631</v>
      </c>
      <c r="EA16" s="5">
        <f>DEGREES(ACOS((COS(RADIANS(DX16))*COS(RADIANS(DZ16))*SIN(RADIANS('Array Configuration'!$D$3)))+SIN(RADIANS(DX16))*COS(RADIANS('Array Configuration'!$D$3))))</f>
        <v>64.316614100670705</v>
      </c>
      <c r="EB16" s="5">
        <f t="shared" si="39"/>
        <v>308.47979015691158</v>
      </c>
      <c r="ED16" s="4">
        <v>0.38263888888888897</v>
      </c>
      <c r="EE16" s="5">
        <f t="shared" si="15"/>
        <v>-59.75</v>
      </c>
      <c r="EF16" s="5">
        <f>DEGREES(ASIN(SIN(RADIANS('Solar Calendar'!$B$13))*SIN(RADIANS('Array Configuration'!$D$5))+COS(RADIANS('Solar Calendar'!$B$13))*COS(RADIANS('Array Configuration'!$D$5))*COS(RADIANS(EE16))))</f>
        <v>24.52087242697073</v>
      </c>
      <c r="EG16" s="5">
        <f>IFERROR(DEGREES(ACOS((SIN(RADIANS(EF16))*SIN(RADIANS('Array Configuration'!$D$5))-SIN(RADIANS('Solar Calendar'!$B$13)))/(COS(RADIANS('Solar Calendar'!EF16))*COS(RADIANS('Array Configuration'!$D$5)))))*SIGN(EE16), 0)</f>
        <v>-70.780883931457822</v>
      </c>
      <c r="EH16" s="5">
        <f>ABS(EG16-'Array Configuration'!$D$4)</f>
        <v>70.780883931457822</v>
      </c>
      <c r="EI16" s="5">
        <f>DEGREES(ACOS((COS(RADIANS(EF16))*COS(RADIANS(EH16))*SIN(RADIANS('Array Configuration'!$D$3)))+SIN(RADIANS(EF16))*COS(RADIANS('Array Configuration'!$D$3))))</f>
        <v>60.420765243107965</v>
      </c>
      <c r="EJ16" s="5">
        <f t="shared" si="40"/>
        <v>376.8043971489912</v>
      </c>
      <c r="EL16" s="4">
        <v>0.39583333333333298</v>
      </c>
      <c r="EM16" s="5">
        <f t="shared" si="16"/>
        <v>-53.75</v>
      </c>
      <c r="EN16" s="5">
        <f>DEGREES(ASIN(SIN(RADIANS('Solar Calendar'!$C$13))*SIN(RADIANS('Array Configuration'!$D$5))+COS(RADIANS('Solar Calendar'!$C$13))*COS(RADIANS('Array Configuration'!$D$5))*COS(RADIANS(EM16))))</f>
        <v>23.498278049584012</v>
      </c>
      <c r="EO16" s="5">
        <f>IFERROR(DEGREES(ACOS((SIN(RADIANS(EN16))*SIN(RADIANS('Array Configuration'!$D$5))-SIN(RADIANS('Solar Calendar'!$C$13)))/(COS(RADIANS('Solar Calendar'!EN16))*COS(RADIANS('Array Configuration'!$D$5)))))*SIGN(EM16), 0)</f>
        <v>-61.566322103784728</v>
      </c>
      <c r="EP16" s="5">
        <f>ABS(EO16-'Array Configuration'!$D$4)</f>
        <v>61.566322103784728</v>
      </c>
      <c r="EQ16" s="5">
        <f>DEGREES(ACOS((COS(RADIANS(EN16))*COS(RADIANS(EP16))*SIN(RADIANS('Array Configuration'!$D$3)))+SIN(RADIANS(EN16))*COS(RADIANS('Array Configuration'!$D$3))))</f>
        <v>58.238039691267531</v>
      </c>
      <c r="ER16" s="5">
        <f t="shared" si="41"/>
        <v>395.33587850413858</v>
      </c>
      <c r="ET16" s="4">
        <v>0.41180555555555498</v>
      </c>
      <c r="EU16" s="5">
        <f t="shared" si="17"/>
        <v>-46.75</v>
      </c>
      <c r="EV16" s="5">
        <f>DEGREES(ASIN(SIN(RADIANS('Solar Calendar'!$B$14))*SIN(RADIANS('Array Configuration'!$D$5))+COS(RADIANS('Solar Calendar'!$B$14))*COS(RADIANS('Array Configuration'!$D$5))*COS(RADIANS(EU16))))</f>
        <v>22.814873026482918</v>
      </c>
      <c r="EW16" s="5">
        <f>IFERROR(DEGREES(ACOS((SIN(RADIANS(EV16))*SIN(RADIANS('Array Configuration'!$D$5))-SIN(RADIANS('Solar Calendar'!$B$14)))/(COS(RADIANS('Solar Calendar'!EV16))*COS(RADIANS('Array Configuration'!$D$5)))))*SIGN(EU16), 0)</f>
        <v>-51.852429654455399</v>
      </c>
      <c r="EX16" s="5">
        <f>ABS(EW16-'Array Configuration'!$D$4)</f>
        <v>51.852429654455399</v>
      </c>
      <c r="EY16" s="5">
        <f>DEGREES(ACOS((COS(RADIANS(EV16))*COS(RADIANS(EX16))*SIN(RADIANS('Array Configuration'!$D$3)))+SIN(RADIANS(EV16))*COS(RADIANS('Array Configuration'!$D$3))))</f>
        <v>55.764606217577963</v>
      </c>
      <c r="EZ16" s="5">
        <f t="shared" si="24"/>
        <v>443.25154274054285</v>
      </c>
      <c r="FB16" s="4">
        <v>0.42638888888888798</v>
      </c>
      <c r="FC16" s="5">
        <f t="shared" si="18"/>
        <v>-40.75</v>
      </c>
      <c r="FD16" s="5">
        <f>DEGREES(ASIN(SIN(RADIANS('Solar Calendar'!$C$14))*SIN(RADIANS('Array Configuration'!$D$5))+COS(RADIANS('Solar Calendar'!$C$14))*COS(RADIANS('Array Configuration'!$D$5))*COS(RADIANS(FC16))))</f>
        <v>21.573915284976398</v>
      </c>
      <c r="FE16" s="5">
        <f>IFERROR(DEGREES(ACOS((SIN(RADIANS(FD16))*SIN(RADIANS('Array Configuration'!$D$5))-SIN(RADIANS('Solar Calendar'!$C$14)))/(COS(RADIANS('Solar Calendar'!FD16))*COS(RADIANS('Array Configuration'!$D$5)))))*SIGN(FC16), 0)</f>
        <v>-43.64440097001615</v>
      </c>
      <c r="FF16" s="5">
        <f>ABS(FE16-'Array Configuration'!$D$4)</f>
        <v>43.64440097001615</v>
      </c>
      <c r="FG16" s="5">
        <f>DEGREES(ACOS((COS(RADIANS(FD16))*COS(RADIANS(FF16))*SIN(RADIANS('Array Configuration'!$D$3)))+SIN(RADIANS(FD16))*COS(RADIANS('Array Configuration'!$D$3))))</f>
        <v>54.54349324011686</v>
      </c>
      <c r="FH16" s="5">
        <f t="shared" si="42"/>
        <v>447.36475786338906</v>
      </c>
      <c r="FJ16" s="4">
        <v>0.40277777777777801</v>
      </c>
      <c r="FK16" s="5">
        <f t="shared" si="19"/>
        <v>-34.25</v>
      </c>
      <c r="FL16" s="5">
        <f>DEGREES(ASIN(SIN(RADIANS('Solar Calendar'!$B$15))*SIN(RADIANS('Array Configuration'!$D$5))+COS(RADIANS('Solar Calendar'!$B$15))*COS(RADIANS('Array Configuration'!$D$5))*COS(RADIANS(FK16))))</f>
        <v>19.03815041085841</v>
      </c>
      <c r="FM16" s="5">
        <f>IFERROR(DEGREES(ACOS((SIN(RADIANS(FL16))*SIN(RADIANS('Array Configuration'!$D$5))-SIN(RADIANS('Solar Calendar'!$B$15)))/(COS(RADIANS('Solar Calendar'!FL16))*COS(RADIANS('Array Configuration'!$D$5)))))*SIGN(FK16), 0)</f>
        <v>-34.830282817825754</v>
      </c>
      <c r="FN16" s="5">
        <f>ABS(FM16-'Array Configuration'!$D$4)</f>
        <v>34.830282817825754</v>
      </c>
      <c r="FO16" s="5">
        <f>DEGREES(ACOS((COS(RADIANS(FL16))*COS(RADIANS(FN16))*SIN(RADIANS('Array Configuration'!$D$3)))+SIN(RADIANS(FL16))*COS(RADIANS('Array Configuration'!$D$3))))</f>
        <v>54.74032156102448</v>
      </c>
      <c r="FP16" s="5">
        <f t="shared" si="43"/>
        <v>444.50764781910533</v>
      </c>
      <c r="FR16" s="4">
        <v>0.41805555555555601</v>
      </c>
      <c r="FS16" s="5">
        <f t="shared" si="20"/>
        <v>-29.25</v>
      </c>
      <c r="FT16" s="5">
        <f>DEGREES(ASIN(SIN(RADIANS('Solar Calendar'!$C$15))*SIN(RADIANS('Array Configuration'!$D$5))+COS(RADIANS('Solar Calendar'!$C$15))*COS(RADIANS('Array Configuration'!$D$5))*COS(RADIANS(FS16))))</f>
        <v>17.662045718240023</v>
      </c>
      <c r="FU16" s="5">
        <f>IFERROR(DEGREES(ACOS((SIN(RADIANS(FT16))*SIN(RADIANS('Array Configuration'!$D$5))-SIN(RADIANS('Solar Calendar'!$C$15)))/(COS(RADIANS('Solar Calendar'!FT16))*COS(RADIANS('Array Configuration'!$D$5)))))*SIGN(FS16), 0)</f>
        <v>-28.847304553738692</v>
      </c>
      <c r="FV16" s="5">
        <f>ABS(FU16-'Array Configuration'!$D$4)</f>
        <v>28.847304553738692</v>
      </c>
      <c r="FW16" s="5">
        <f>DEGREES(ACOS((COS(RADIANS(FT16))*COS(RADIANS(FV16))*SIN(RADIANS('Array Configuration'!$D$3)))+SIN(RADIANS(FT16))*COS(RADIANS('Array Configuration'!$D$3))))</f>
        <v>54.796764783738553</v>
      </c>
      <c r="FX16" s="5">
        <f t="shared" si="44"/>
        <v>429.60459555210241</v>
      </c>
      <c r="FZ16" s="4">
        <v>0.43194444444444502</v>
      </c>
      <c r="GA16" s="5">
        <f t="shared" si="21"/>
        <v>-25.75</v>
      </c>
      <c r="GB16" s="5">
        <f>DEGREES(ASIN(SIN(RADIANS('Solar Calendar'!$B$16))*SIN(RADIANS('Array Configuration'!$D$5))+COS(RADIANS('Solar Calendar'!$B$16))*COS(RADIANS('Array Configuration'!$D$5))*COS(RADIANS(GA16))))</f>
        <v>16.076484537370074</v>
      </c>
      <c r="GC16" s="5">
        <f>IFERROR(DEGREES(ACOS((SIN(RADIANS(GB16))*SIN(RADIANS('Array Configuration'!$D$5))-SIN(RADIANS('Solar Calendar'!$B$16)))/(COS(RADIANS('Solar Calendar'!GB16))*COS(RADIANS('Array Configuration'!$D$5)))))*SIGN(GA16), 0)</f>
        <v>-24.67104634696388</v>
      </c>
      <c r="GD16" s="5">
        <f>ABS(GC16-'Array Configuration'!$D$4)</f>
        <v>24.67104634696388</v>
      </c>
      <c r="GE16" s="5">
        <f>DEGREES(ACOS((COS(RADIANS(GB16))*COS(RADIANS(GD16))*SIN(RADIANS('Array Configuration'!$D$3)))+SIN(RADIANS(GB16))*COS(RADIANS('Array Configuration'!$D$3))))</f>
        <v>55.585328088765138</v>
      </c>
      <c r="GF16" s="5">
        <f t="shared" si="45"/>
        <v>408.96058997082895</v>
      </c>
      <c r="GH16" s="4">
        <v>0.43888888888888899</v>
      </c>
      <c r="GI16" s="5">
        <f t="shared" si="22"/>
        <v>-25</v>
      </c>
      <c r="GJ16" s="5">
        <f>DEGREES(ASIN(SIN(RADIANS('Solar Calendar'!$C$16))*SIN(RADIANS('Array Configuration'!$D$5))+COS(RADIANS('Solar Calendar'!$C$16))*COS(RADIANS('Array Configuration'!$D$5))*COS(RADIANS(GI16))))</f>
        <v>15.425217722486142</v>
      </c>
      <c r="GK16" s="5">
        <f>IFERROR(DEGREES(ACOS((SIN(RADIANS(GJ16))*SIN(RADIANS('Array Configuration'!$D$5))-SIN(RADIANS('Solar Calendar'!$C$16)))/(COS(RADIANS('Solar Calendar'!GJ16))*COS(RADIANS('Array Configuration'!$D$5)))))*SIGN(GI16), 0)</f>
        <v>-23.706319095708018</v>
      </c>
      <c r="GL16" s="5">
        <f>ABS(GK16-'Array Configuration'!$D$4)</f>
        <v>23.706319095708018</v>
      </c>
      <c r="GM16" s="5">
        <f>DEGREES(ACOS((COS(RADIANS(GJ16))*COS(RADIANS(GL16))*SIN(RADIANS('Array Configuration'!$D$3)))+SIN(RADIANS(GJ16))*COS(RADIANS('Array Configuration'!$D$3))))</f>
        <v>56.065679320280005</v>
      </c>
      <c r="GN16" s="5">
        <f t="shared" si="46"/>
        <v>395.57011253322781</v>
      </c>
    </row>
    <row r="17" spans="5:196" x14ac:dyDescent="0.25">
      <c r="F17" s="4">
        <v>0.45000000000000101</v>
      </c>
      <c r="G17" s="5">
        <f t="shared" si="47"/>
        <v>-23</v>
      </c>
      <c r="H17" s="5">
        <f>DEGREES(ASIN(SIN(RADIANS('Solar Calendar'!$B$5))*SIN(RADIANS('Array Configuration'!$D$5))+COS(RADIANS('Solar Calendar'!$B$5))*COS(RADIANS('Array Configuration'!$D$5))*COS(RADIANS(G17))))</f>
        <v>17.101477254671781</v>
      </c>
      <c r="I17" s="5">
        <f>IFERROR(DEGREES(ACOS((SIN(RADIANS(H17))*SIN(RADIANS('Array Configuration'!$D$5))-SIN(RADIANS('Solar Calendar'!$B$5)))/(COS(RADIANS('Solar Calendar'!H17))*COS(RADIANS('Array Configuration'!$D$5)))))*SIGN(G17), 0)</f>
        <v>-22.224185774196918</v>
      </c>
      <c r="J17" s="5">
        <f>ABS(I17-'Array Configuration'!$D$4)</f>
        <v>22.224185774196918</v>
      </c>
      <c r="K17" s="5">
        <f>DEGREES(ACOS((COS(RADIANS(H17))*COS(RADIANS(J17))*SIN(RADIANS('Array Configuration'!$D$3)))+SIN(RADIANS(H17))*COS(RADIANS('Array Configuration'!$D$3))))</f>
        <v>54.175859578746618</v>
      </c>
      <c r="L17" s="5">
        <f t="shared" si="25"/>
        <v>435.55643717015846</v>
      </c>
      <c r="N17" s="4">
        <v>0.44305555555555498</v>
      </c>
      <c r="O17" s="5">
        <f t="shared" si="0"/>
        <v>-26.75</v>
      </c>
      <c r="P17" s="5">
        <f>DEGREES(ASIN(SIN(RADIANS('Solar Calendar'!$C$5))*SIN(RADIANS('Array Configuration'!$D$5))+COS(RADIANS('Solar Calendar'!$C$5))*COS(RADIANS('Array Configuration'!$D$5))*COS(RADIANS(O17))))</f>
        <v>18.066152405789254</v>
      </c>
      <c r="Q17" s="5">
        <f>IFERROR(DEGREES(ACOS((SIN(RADIANS(P17))*SIN(RADIANS('Array Configuration'!$D$5))-SIN(RADIANS('Solar Calendar'!$C$5)))/(COS(RADIANS('Solar Calendar'!P17))*COS(RADIANS('Array Configuration'!$D$5)))))*SIGN(O17), 0)</f>
        <v>-26.379815409559409</v>
      </c>
      <c r="R17" s="5">
        <f>ABS(Q17-'Array Configuration'!$D$4)</f>
        <v>26.379815409559409</v>
      </c>
      <c r="S17" s="5">
        <f>DEGREES(ACOS((COS(RADIANS(P17))*COS(RADIANS(R17))*SIN(RADIANS('Array Configuration'!$D$3)))+SIN(RADIANS(P17))*COS(RADIANS('Array Configuration'!$D$3))))</f>
        <v>53.931786002949686</v>
      </c>
      <c r="T17" s="5">
        <f t="shared" si="26"/>
        <v>449.13111577368488</v>
      </c>
      <c r="V17" s="4">
        <v>0.42777777777777798</v>
      </c>
      <c r="W17" s="5">
        <f t="shared" si="1"/>
        <v>-32.75</v>
      </c>
      <c r="X17" s="5">
        <f>DEGREES(ASIN(SIN(RADIANS('Solar Calendar'!$B$6))*SIN(RADIANS('Array Configuration'!$D$5))+COS(RADIANS('Solar Calendar'!$B$6))*COS(RADIANS('Array Configuration'!$D$5))*COS(RADIANS(W17))))</f>
        <v>20.711338638163959</v>
      </c>
      <c r="Y17" s="5">
        <f>IFERROR(DEGREES(ACOS((SIN(RADIANS(X17))*SIN(RADIANS('Array Configuration'!$D$5))-SIN(RADIANS('Solar Calendar'!$B$6)))/(COS(RADIANS('Solar Calendar'!X17))*COS(RADIANS('Array Configuration'!$D$5)))))*SIGN(W17), 0)</f>
        <v>-33.925758428842322</v>
      </c>
      <c r="Z17" s="5">
        <f>ABS(Y17-'Array Configuration'!$D$4)</f>
        <v>33.925758428842322</v>
      </c>
      <c r="AA17" s="5">
        <f>DEGREES(ACOS((COS(RADIANS(X17))*COS(RADIANS(Z17))*SIN(RADIANS('Array Configuration'!$D$3)))+SIN(RADIANS(X17))*COS(RADIANS('Array Configuration'!$D$3))))</f>
        <v>52.909734269164936</v>
      </c>
      <c r="AB17" s="5">
        <f t="shared" si="27"/>
        <v>479.11989352757081</v>
      </c>
      <c r="AD17" s="4">
        <v>0.41111111111111098</v>
      </c>
      <c r="AE17" s="5">
        <f t="shared" si="2"/>
        <v>-38.5</v>
      </c>
      <c r="AF17" s="5">
        <f>DEGREES(ASIN(SIN(RADIANS('Solar Calendar'!$C$6))*SIN(RADIANS('Array Configuration'!$D$5))+COS(RADIANS('Solar Calendar'!$C$6))*COS(RADIANS('Array Configuration'!$D$5))*COS(RADIANS(AE17))))</f>
        <v>22.333344498580686</v>
      </c>
      <c r="AG17" s="5">
        <f>IFERROR(DEGREES(ACOS((SIN(RADIANS(AF17))*SIN(RADIANS('Array Configuration'!$D$5))-SIN(RADIANS('Solar Calendar'!$C$6)))/(COS(RADIANS('Solar Calendar'!AF17))*COS(RADIANS('Array Configuration'!$D$5)))))*SIGN(AE17), 0)</f>
        <v>-41.382014603179059</v>
      </c>
      <c r="AH17" s="5">
        <f>ABS(AG17-'Array Configuration'!$D$4)</f>
        <v>41.382014603179059</v>
      </c>
      <c r="AI17" s="5">
        <f>DEGREES(ACOS((COS(RADIANS(AF17))*COS(RADIANS(AH17))*SIN(RADIANS('Array Configuration'!$D$3)))+SIN(RADIANS(AF17))*COS(RADIANS('Array Configuration'!$D$3))))</f>
        <v>53.202622865838784</v>
      </c>
      <c r="AJ17" s="5">
        <f t="shared" si="28"/>
        <v>489.30173060539448</v>
      </c>
      <c r="AL17" s="4">
        <v>0.39236111111111199</v>
      </c>
      <c r="AM17" s="5">
        <f t="shared" si="3"/>
        <v>-44.75</v>
      </c>
      <c r="AN17" s="5">
        <f>DEGREES(ASIN(SIN(RADIANS('Solar Calendar'!$B$7))*SIN(RADIANS('Array Configuration'!$D$5))+COS(RADIANS('Solar Calendar'!$B$7))*COS(RADIANS('Array Configuration'!$D$5))*COS(RADIANS(AM17))))</f>
        <v>24.203622637375414</v>
      </c>
      <c r="AO17" s="5">
        <f>IFERROR(DEGREES(ACOS((SIN(RADIANS(AN17))*SIN(RADIANS('Array Configuration'!$D$5))-SIN(RADIANS('Solar Calendar'!$B$7)))/(COS(RADIANS('Solar Calendar'!AN17))*COS(RADIANS('Array Configuration'!$D$5)))))*SIGN(AM17), 0)</f>
        <v>-50.23635731356103</v>
      </c>
      <c r="AP17" s="5">
        <f>ABS(AO17-'Array Configuration'!$D$4)</f>
        <v>50.23635731356103</v>
      </c>
      <c r="AQ17" s="5">
        <f>DEGREES(ACOS((COS(RADIANS(AN17))*COS(RADIANS(AP17))*SIN(RADIANS('Array Configuration'!$D$3)))+SIN(RADIANS(AN17))*COS(RADIANS('Array Configuration'!$D$3))))</f>
        <v>53.961626462241455</v>
      </c>
      <c r="AR17" s="5">
        <f t="shared" si="29"/>
        <v>476.14072440093565</v>
      </c>
      <c r="AT17" s="4">
        <v>0.41388888888889003</v>
      </c>
      <c r="AU17" s="5">
        <f t="shared" si="4"/>
        <v>-51</v>
      </c>
      <c r="AV17" s="5">
        <f>DEGREES(ASIN(SIN(RADIANS('Solar Calendar'!$C$7))*SIN(RADIANS('Array Configuration'!$D$5))+COS(RADIANS('Solar Calendar'!$C$7))*COS(RADIANS('Array Configuration'!$D$5))*COS(RADIANS(AU17))))</f>
        <v>25.109669346193478</v>
      </c>
      <c r="AW17" s="5">
        <f>IFERROR(DEGREES(ACOS((SIN(RADIANS(AV17))*SIN(RADIANS('Array Configuration'!$D$5))-SIN(RADIANS('Solar Calendar'!$C$7)))/(COS(RADIANS('Solar Calendar'!AV17))*COS(RADIANS('Array Configuration'!$D$5)))))*SIGN(AU17), 0)</f>
        <v>-59.121026038596689</v>
      </c>
      <c r="AX17" s="5">
        <f>ABS(AW17-'Array Configuration'!$D$4)</f>
        <v>59.121026038596689</v>
      </c>
      <c r="AY17" s="5">
        <f>DEGREES(ACOS((COS(RADIANS(AV17))*COS(RADIANS(AX17))*SIN(RADIANS('Array Configuration'!$D$3)))+SIN(RADIANS(AV17))*COS(RADIANS('Array Configuration'!$D$3))))</f>
        <v>55.928359039283684</v>
      </c>
      <c r="AZ17" s="5">
        <f t="shared" si="30"/>
        <v>459.01583504097778</v>
      </c>
      <c r="BB17" s="4">
        <v>0.389583333333334</v>
      </c>
      <c r="BC17" s="5">
        <f t="shared" si="5"/>
        <v>-58.5</v>
      </c>
      <c r="BD17" s="5">
        <f>DEGREES(ASIN(SIN(RADIANS('Solar Calendar'!$B$8))*SIN(RADIANS('Array Configuration'!$D$5))+COS(RADIANS('Solar Calendar'!$B$8))*COS(RADIANS('Array Configuration'!$D$5))*COS(RADIANS(BC17))))</f>
        <v>26.007320032934874</v>
      </c>
      <c r="BE17" s="5">
        <f>IFERROR(DEGREES(ACOS((SIN(RADIANS(BD17))*SIN(RADIANS('Array Configuration'!$D$5))-SIN(RADIANS('Solar Calendar'!$B$8)))/(COS(RADIANS('Solar Calendar'!BD17))*COS(RADIANS('Array Configuration'!$D$5)))))*SIGN(BC17), 0)</f>
        <v>-70.362390432305233</v>
      </c>
      <c r="BF17" s="5">
        <f>ABS(BE17-'Array Configuration'!$D$4)</f>
        <v>70.362390432305233</v>
      </c>
      <c r="BG17" s="5">
        <f>DEGREES(ACOS((COS(RADIANS(BD17))*COS(RADIANS(BF17))*SIN(RADIANS('Array Configuration'!$D$3)))+SIN(RADIANS(BD17))*COS(RADIANS('Array Configuration'!$D$3))))</f>
        <v>58.902643324798923</v>
      </c>
      <c r="BH17" s="5">
        <f t="shared" si="31"/>
        <v>401.52376393653122</v>
      </c>
      <c r="BJ17" s="4">
        <v>0.37083333333333302</v>
      </c>
      <c r="BK17" s="5">
        <f t="shared" si="23"/>
        <v>-64.25</v>
      </c>
      <c r="BL17" s="5">
        <f>DEGREES(ASIN(SIN(RADIANS('Solar Calendar'!$C$8))*SIN(RADIANS('Array Configuration'!$D$5))+COS(RADIANS('Solar Calendar'!$C$8))*COS(RADIANS('Array Configuration'!$D$5))*COS(RADIANS(BK17))))</f>
        <v>25.814005365233093</v>
      </c>
      <c r="BM17" s="5">
        <f>IFERROR(DEGREES(ACOS((SIN(RADIANS(BL17))*SIN(RADIANS('Array Configuration'!$D$5))-SIN(RADIANS('Solar Calendar'!$C$8)))/(COS(RADIANS('Solar Calendar'!BL17))*COS(RADIANS('Array Configuration'!$D$5)))))*SIGN(BK17), 0)</f>
        <v>-78.55163225532317</v>
      </c>
      <c r="BN17" s="5">
        <f>ABS(BM17-'Array Configuration'!$D$4)</f>
        <v>78.55163225532317</v>
      </c>
      <c r="BO17" s="5">
        <f>DEGREES(ACOS((COS(RADIANS(BL17))*COS(RADIANS(BN17))*SIN(RADIANS('Array Configuration'!$D$3)))+SIN(RADIANS(BL17))*COS(RADIANS('Array Configuration'!$D$3))))</f>
        <v>61.936520994238222</v>
      </c>
      <c r="BP17" s="5">
        <f t="shared" si="32"/>
        <v>364.77670075308953</v>
      </c>
      <c r="BR17" s="4">
        <v>0.35208333333333303</v>
      </c>
      <c r="BS17" s="5">
        <f t="shared" si="6"/>
        <v>-70.5</v>
      </c>
      <c r="BT17" s="5">
        <f>DEGREES(ASIN(SIN(RADIANS('Solar Calendar'!$B$9))*SIN(RADIANS('Array Configuration'!$D$5))+COS(RADIANS('Solar Calendar'!$B$9))*COS(RADIANS('Array Configuration'!$D$5))*COS(RADIANS(BS17))))</f>
        <v>25.469886638908669</v>
      </c>
      <c r="BU17" s="5">
        <f>IFERROR(DEGREES(ACOS((SIN(RADIANS(BT17))*SIN(RADIANS('Array Configuration'!$D$5))-SIN(RADIANS('Solar Calendar'!$B$9)))/(COS(RADIANS('Solar Calendar'!BT17))*COS(RADIANS('Array Configuration'!$D$5)))))*SIGN(BS17), 0)</f>
        <v>-87.471116572544574</v>
      </c>
      <c r="BV17" s="5">
        <f>ABS(BU17-'Array Configuration'!$D$4)</f>
        <v>87.471116572544574</v>
      </c>
      <c r="BW17" s="5">
        <f>DEGREES(ACOS((COS(RADIANS(BT17))*COS(RADIANS(BV17))*SIN(RADIANS('Array Configuration'!$D$3)))+SIN(RADIANS(BT17))*COS(RADIANS('Array Configuration'!$D$3))))</f>
        <v>65.370189352887948</v>
      </c>
      <c r="BX17" s="5">
        <f t="shared" si="33"/>
        <v>305.40926814569571</v>
      </c>
      <c r="BZ17" s="4">
        <v>0.33958333333333401</v>
      </c>
      <c r="CA17" s="5">
        <f t="shared" si="7"/>
        <v>-75.25</v>
      </c>
      <c r="CB17" s="5">
        <f>DEGREES(ASIN(SIN(RADIANS('Solar Calendar'!$C$9))*SIN(RADIANS('Array Configuration'!$D$5))+COS(RADIANS('Solar Calendar'!$C$9))*COS(RADIANS('Array Configuration'!$D$5))*COS(RADIANS(CA17))))</f>
        <v>24.449547877104404</v>
      </c>
      <c r="CC17" s="5">
        <f>IFERROR(DEGREES(ACOS((SIN(RADIANS(CB17))*SIN(RADIANS('Array Configuration'!$D$5))-SIN(RADIANS('Solar Calendar'!$C$9)))/(COS(RADIANS('Solar Calendar'!CB17))*COS(RADIANS('Array Configuration'!$D$5)))))*SIGN(CA17), 0)</f>
        <v>-93.397680584134861</v>
      </c>
      <c r="CD17" s="5">
        <f>ABS(CC17-'Array Configuration'!$D$4)</f>
        <v>93.397680584134861</v>
      </c>
      <c r="CE17" s="5">
        <f>DEGREES(ACOS((COS(RADIANS(CB17))*COS(RADIANS(CD17))*SIN(RADIANS('Array Configuration'!$D$3)))+SIN(RADIANS(CB17))*COS(RADIANS('Array Configuration'!$D$3))))</f>
        <v>68.359185290280749</v>
      </c>
      <c r="CF17" s="5">
        <f t="shared" si="34"/>
        <v>265.9532596503139</v>
      </c>
      <c r="CH17" s="4">
        <v>0.33124999999999999</v>
      </c>
      <c r="CI17" s="5">
        <f t="shared" si="8"/>
        <v>-78.75</v>
      </c>
      <c r="CJ17" s="5">
        <f>DEGREES(ASIN(SIN(RADIANS('Solar Calendar'!$B$10))*SIN(RADIANS('Array Configuration'!$D$5))+COS(RADIANS('Solar Calendar'!$B$10))*COS(RADIANS('Array Configuration'!$D$5))*COS(RADIANS(CI17))))</f>
        <v>24.043740036282212</v>
      </c>
      <c r="CK17" s="5">
        <f>IFERROR(DEGREES(ACOS((SIN(RADIANS(CJ17))*SIN(RADIANS('Array Configuration'!$D$5))-SIN(RADIANS('Solar Calendar'!$B$10)))/(COS(RADIANS('Solar Calendar'!CJ17))*COS(RADIANS('Array Configuration'!$D$5)))))*SIGN(CI17), 0)</f>
        <v>-98.088474524652881</v>
      </c>
      <c r="CL17" s="5">
        <f>ABS(CK17-'Array Configuration'!$D$4)</f>
        <v>98.088474524652881</v>
      </c>
      <c r="CM17" s="5">
        <f>DEGREES(ACOS((COS(RADIANS(CJ17))*COS(RADIANS(CL17))*SIN(RADIANS('Array Configuration'!$D$3)))+SIN(RADIANS(CJ17))*COS(RADIANS('Array Configuration'!$D$3))))</f>
        <v>70.328161209797514</v>
      </c>
      <c r="CN17" s="5">
        <f t="shared" si="48"/>
        <v>233.44378536111898</v>
      </c>
      <c r="CP17" s="4">
        <v>0.33124999999999999</v>
      </c>
      <c r="CQ17" s="5">
        <f t="shared" si="10"/>
        <v>-79.5</v>
      </c>
      <c r="CR17" s="5">
        <f>DEGREES(ASIN(SIN(RADIANS('Solar Calendar'!$C$10))*SIN(RADIANS('Array Configuration'!$D$5))+COS(RADIANS('Solar Calendar'!$C$10))*COS(RADIANS('Array Configuration'!$D$5))*COS(RADIANS(CQ17))))</f>
        <v>24.02582830635043</v>
      </c>
      <c r="CS17" s="5">
        <f>IFERROR(DEGREES(ACOS((SIN(RADIANS(CR17))*SIN(RADIANS('Array Configuration'!$D$5))-SIN(RADIANS('Solar Calendar'!$C$10)))/(COS(RADIANS('Solar Calendar'!CR17))*COS(RADIANS('Array Configuration'!$D$5)))))*SIGN(CQ17), 0)</f>
        <v>-99.164205583029798</v>
      </c>
      <c r="CT17" s="5">
        <f>ABS(CS17-'Array Configuration'!$D$4)</f>
        <v>99.164205583029798</v>
      </c>
      <c r="CU17" s="5">
        <f>DEGREES(ACOS((COS(RADIANS(CR17))*COS(RADIANS(CT17))*SIN(RADIANS('Array Configuration'!$D$3)))+SIN(RADIANS(CR17))*COS(RADIANS('Array Configuration'!$D$3))))</f>
        <v>70.705651655797709</v>
      </c>
      <c r="CV17" s="5">
        <f t="shared" si="35"/>
        <v>229.06358044294041</v>
      </c>
      <c r="CX17" s="4">
        <v>0.33750000000000002</v>
      </c>
      <c r="CY17" s="5">
        <f t="shared" si="11"/>
        <v>-78</v>
      </c>
      <c r="CZ17" s="5">
        <f>DEGREES(ASIN(SIN(RADIANS('Solar Calendar'!$B$11))*SIN(RADIANS('Array Configuration'!$D$5))+COS(RADIANS('Solar Calendar'!$B$11))*COS(RADIANS('Array Configuration'!$D$5))*COS(RADIANS(CY17))))</f>
        <v>24.406938637337348</v>
      </c>
      <c r="DA17" s="5">
        <f>IFERROR(DEGREES(ACOS((SIN(RADIANS(CZ17))*SIN(RADIANS('Array Configuration'!$D$5))-SIN(RADIANS('Solar Calendar'!$B$11)))/(COS(RADIANS('Solar Calendar'!CZ17))*COS(RADIANS('Array Configuration'!$D$5)))))*SIGN(CY17), 0)</f>
        <v>-97.406468978625227</v>
      </c>
      <c r="DB17" s="5">
        <f>ABS(DA17-'Array Configuration'!$D$4)</f>
        <v>97.406468978625227</v>
      </c>
      <c r="DC17" s="5">
        <f>DEGREES(ACOS((COS(RADIANS(CZ17))*COS(RADIANS(DB17))*SIN(RADIANS('Array Configuration'!$D$3)))+SIN(RADIANS(CZ17))*COS(RADIANS('Array Configuration'!$D$3))))</f>
        <v>69.761011677106055</v>
      </c>
      <c r="DD17" s="5">
        <f t="shared" si="36"/>
        <v>241.06170871289936</v>
      </c>
      <c r="DF17" s="4">
        <v>0.34791666666666698</v>
      </c>
      <c r="DG17" s="5">
        <f t="shared" si="12"/>
        <v>-74.5</v>
      </c>
      <c r="DH17" s="5">
        <f>DEGREES(ASIN(SIN(RADIANS('Solar Calendar'!$C$11))*SIN(RADIANS('Array Configuration'!$D$5))+COS(RADIANS('Solar Calendar'!$C$11))*COS(RADIANS('Array Configuration'!$D$5))*COS(RADIANS(DG17))))</f>
        <v>25.372199873589608</v>
      </c>
      <c r="DI17" s="5">
        <f>IFERROR(DEGREES(ACOS((SIN(RADIANS(DH17))*SIN(RADIANS('Array Configuration'!$D$5))-SIN(RADIANS('Solar Calendar'!$C$11)))/(COS(RADIANS('Solar Calendar'!DH17))*COS(RADIANS('Array Configuration'!$D$5)))))*SIGN(DG17), 0)</f>
        <v>-93.332439502296921</v>
      </c>
      <c r="DJ17" s="5">
        <f>ABS(DI17-'Array Configuration'!$D$4)</f>
        <v>93.332439502296921</v>
      </c>
      <c r="DK17" s="5">
        <f>DEGREES(ACOS((COS(RADIANS(DH17))*COS(RADIANS(DJ17))*SIN(RADIANS('Array Configuration'!$D$3)))+SIN(RADIANS(DH17))*COS(RADIANS('Array Configuration'!$D$3))))</f>
        <v>67.482393080091256</v>
      </c>
      <c r="DL17" s="5">
        <f t="shared" si="37"/>
        <v>271.18473449195898</v>
      </c>
      <c r="DN17" s="4">
        <v>0.36319444444444499</v>
      </c>
      <c r="DO17" s="5">
        <f t="shared" si="13"/>
        <v>-69</v>
      </c>
      <c r="DP17" s="5">
        <f>DEGREES(ASIN(SIN(RADIANS('Solar Calendar'!$B$12))*SIN(RADIANS('Array Configuration'!$D$5))+COS(RADIANS('Solar Calendar'!$B$12))*COS(RADIANS('Array Configuration'!$D$5))*COS(RADIANS(DO17))))</f>
        <v>26.123866821344429</v>
      </c>
      <c r="DQ17" s="5">
        <f>IFERROR(DEGREES(ACOS((SIN(RADIANS(DP17))*SIN(RADIANS('Array Configuration'!$D$5))-SIN(RADIANS('Solar Calendar'!$B$12)))/(COS(RADIANS('Solar Calendar'!DP17))*COS(RADIANS('Array Configuration'!$D$5)))))*SIGN(DO17), 0)</f>
        <v>-85.945132965780473</v>
      </c>
      <c r="DR17" s="5">
        <f>ABS(DQ17-'Array Configuration'!$D$4)</f>
        <v>85.945132965780473</v>
      </c>
      <c r="DS17" s="5">
        <f>DEGREES(ACOS((COS(RADIANS(DP17))*COS(RADIANS(DR17))*SIN(RADIANS('Array Configuration'!$D$3)))+SIN(RADIANS(DP17))*COS(RADIANS('Array Configuration'!$D$3))))</f>
        <v>64.23613896037935</v>
      </c>
      <c r="DT17" s="5">
        <f t="shared" si="38"/>
        <v>318.26452250736605</v>
      </c>
      <c r="DV17" s="4">
        <v>0.37638888888888899</v>
      </c>
      <c r="DW17" s="5">
        <f t="shared" si="14"/>
        <v>-63.5</v>
      </c>
      <c r="DX17" s="5">
        <f>DEGREES(ASIN(SIN(RADIANS('Solar Calendar'!$C$12))*SIN(RADIANS('Array Configuration'!$D$5))+COS(RADIANS('Solar Calendar'!$C$12))*COS(RADIANS('Array Configuration'!$D$5))*COS(RADIANS(DW17))))</f>
        <v>26.825793941768826</v>
      </c>
      <c r="DY17" s="5">
        <f>IFERROR(DEGREES(ACOS((SIN(RADIANS(DX17))*SIN(RADIANS('Array Configuration'!$D$5))-SIN(RADIANS('Solar Calendar'!$C$12)))/(COS(RADIANS('Solar Calendar'!DX17))*COS(RADIANS('Array Configuration'!$D$5)))))*SIGN(DW17), 0)</f>
        <v>-78.475472105878467</v>
      </c>
      <c r="DZ17" s="5">
        <f>ABS(DY17-'Array Configuration'!$D$4)</f>
        <v>78.475472105878467</v>
      </c>
      <c r="EA17" s="5">
        <f>DEGREES(ACOS((COS(RADIANS(DX17))*COS(RADIANS(DZ17))*SIN(RADIANS('Array Configuration'!$D$3)))+SIN(RADIANS(DX17))*COS(RADIANS('Array Configuration'!$D$3))))</f>
        <v>60.978475086814356</v>
      </c>
      <c r="EB17" s="5">
        <f t="shared" si="39"/>
        <v>358.80874003512173</v>
      </c>
      <c r="ED17" s="4">
        <v>0.39305555555555599</v>
      </c>
      <c r="EE17" s="5">
        <f t="shared" si="15"/>
        <v>-56</v>
      </c>
      <c r="EF17" s="5">
        <f>DEGREES(ASIN(SIN(RADIANS('Solar Calendar'!$B$13))*SIN(RADIANS('Array Configuration'!$D$5))+COS(RADIANS('Solar Calendar'!$B$13))*COS(RADIANS('Array Configuration'!$D$5))*COS(RADIANS(EE17))))</f>
        <v>26.884221939388187</v>
      </c>
      <c r="EG17" s="5">
        <f>IFERROR(DEGREES(ACOS((SIN(RADIANS(EF17))*SIN(RADIANS('Array Configuration'!$D$5))-SIN(RADIANS('Solar Calendar'!$B$13)))/(COS(RADIANS('Solar Calendar'!EF17))*COS(RADIANS('Array Configuration'!$D$5)))))*SIGN(EE17), 0)</f>
        <v>-67.578599165711339</v>
      </c>
      <c r="EH17" s="5">
        <f>ABS(EG17-'Array Configuration'!$D$4)</f>
        <v>67.578599165711339</v>
      </c>
      <c r="EI17" s="5">
        <f>DEGREES(ACOS((COS(RADIANS(EF17))*COS(RADIANS(EH17))*SIN(RADIANS('Array Configuration'!$D$3)))+SIN(RADIANS(EF17))*COS(RADIANS('Array Configuration'!$D$3))))</f>
        <v>57.132978564525096</v>
      </c>
      <c r="EJ17" s="5">
        <f t="shared" si="40"/>
        <v>428.01660707998099</v>
      </c>
      <c r="EL17" s="4">
        <v>0.40625</v>
      </c>
      <c r="EM17" s="5">
        <f t="shared" si="16"/>
        <v>-50</v>
      </c>
      <c r="EN17" s="5">
        <f>DEGREES(ASIN(SIN(RADIANS('Solar Calendar'!$C$13))*SIN(RADIANS('Array Configuration'!$D$5))+COS(RADIANS('Solar Calendar'!$C$13))*COS(RADIANS('Array Configuration'!$D$5))*COS(RADIANS(EM17))))</f>
        <v>25.685639061377081</v>
      </c>
      <c r="EO17" s="5">
        <f>IFERROR(DEGREES(ACOS((SIN(RADIANS(EN17))*SIN(RADIANS('Array Configuration'!$D$5))-SIN(RADIANS('Solar Calendar'!$C$13)))/(COS(RADIANS('Solar Calendar'!EN17))*COS(RADIANS('Array Configuration'!$D$5)))))*SIGN(EM17), 0)</f>
        <v>-58.216087994538903</v>
      </c>
      <c r="EP17" s="5">
        <f>ABS(EO17-'Array Configuration'!$D$4)</f>
        <v>58.216087994538903</v>
      </c>
      <c r="EQ17" s="5">
        <f>DEGREES(ACOS((COS(RADIANS(EN17))*COS(RADIANS(EP17))*SIN(RADIANS('Array Configuration'!$D$3)))+SIN(RADIANS(EN17))*COS(RADIANS('Array Configuration'!$D$3))))</f>
        <v>55.094977799351284</v>
      </c>
      <c r="ER17" s="5">
        <f t="shared" si="41"/>
        <v>444.2340037542964</v>
      </c>
      <c r="ET17" s="4">
        <v>0.422222222222222</v>
      </c>
      <c r="EU17" s="5">
        <f t="shared" si="17"/>
        <v>-43</v>
      </c>
      <c r="EV17" s="5">
        <f>DEGREES(ASIN(SIN(RADIANS('Solar Calendar'!$B$14))*SIN(RADIANS('Array Configuration'!$D$5))+COS(RADIANS('Solar Calendar'!$B$14))*COS(RADIANS('Array Configuration'!$D$5))*COS(RADIANS(EU17))))</f>
        <v>24.75502035877718</v>
      </c>
      <c r="EW17" s="5">
        <f>IFERROR(DEGREES(ACOS((SIN(RADIANS(EV17))*SIN(RADIANS('Array Configuration'!$D$5))-SIN(RADIANS('Solar Calendar'!$B$14)))/(COS(RADIANS('Solar Calendar'!EV17))*COS(RADIANS('Array Configuration'!$D$5)))))*SIGN(EU17), 0)</f>
        <v>-48.367999577946861</v>
      </c>
      <c r="EX17" s="5">
        <f>ABS(EW17-'Array Configuration'!$D$4)</f>
        <v>48.367999577946861</v>
      </c>
      <c r="EY17" s="5">
        <f>DEGREES(ACOS((COS(RADIANS(EV17))*COS(RADIANS(EX17))*SIN(RADIANS('Array Configuration'!$D$3)))+SIN(RADIANS(EV17))*COS(RADIANS('Array Configuration'!$D$3))))</f>
        <v>52.879035292870377</v>
      </c>
      <c r="EZ17" s="5">
        <f t="shared" si="24"/>
        <v>489.47355280769483</v>
      </c>
      <c r="FB17" s="4">
        <v>0.436805555555555</v>
      </c>
      <c r="FC17" s="5">
        <f t="shared" si="18"/>
        <v>-37</v>
      </c>
      <c r="FD17" s="5">
        <f>DEGREES(ASIN(SIN(RADIANS('Solar Calendar'!$C$14))*SIN(RADIANS('Array Configuration'!$D$5))+COS(RADIANS('Solar Calendar'!$C$14))*COS(RADIANS('Array Configuration'!$D$5))*COS(RADIANS(FC17))))</f>
        <v>23.261697990927438</v>
      </c>
      <c r="FE17" s="5">
        <f>IFERROR(DEGREES(ACOS((SIN(RADIANS(FD17))*SIN(RADIANS('Array Configuration'!$D$5))-SIN(RADIANS('Solar Calendar'!$C$14)))/(COS(RADIANS('Solar Calendar'!FD17))*COS(RADIANS('Array Configuration'!$D$5)))))*SIGN(FC17), 0)</f>
        <v>-40.097910426990779</v>
      </c>
      <c r="FF17" s="5">
        <f>ABS(FE17-'Array Configuration'!$D$4)</f>
        <v>40.097910426990779</v>
      </c>
      <c r="FG17" s="5">
        <f>DEGREES(ACOS((COS(RADIANS(FD17))*COS(RADIANS(FF17))*SIN(RADIANS('Array Configuration'!$D$3)))+SIN(RADIANS(FD17))*COS(RADIANS('Array Configuration'!$D$3))))</f>
        <v>51.97290348560049</v>
      </c>
      <c r="FH17" s="5">
        <f t="shared" si="42"/>
        <v>488.82494206525928</v>
      </c>
      <c r="FJ17" s="4">
        <v>0.41319444444444497</v>
      </c>
      <c r="FK17" s="5">
        <f t="shared" si="19"/>
        <v>-30.5</v>
      </c>
      <c r="FL17" s="5">
        <f>DEGREES(ASIN(SIN(RADIANS('Solar Calendar'!$B$15))*SIN(RADIANS('Array Configuration'!$D$5))+COS(RADIANS('Solar Calendar'!$B$15))*COS(RADIANS('Array Configuration'!$D$5))*COS(RADIANS(FK17))))</f>
        <v>20.417818646118906</v>
      </c>
      <c r="FM17" s="5">
        <f>IFERROR(DEGREES(ACOS((SIN(RADIANS(FL17))*SIN(RADIANS('Array Configuration'!$D$5))-SIN(RADIANS('Solar Calendar'!$B$15)))/(COS(RADIANS('Solar Calendar'!FL17))*COS(RADIANS('Array Configuration'!$D$5)))))*SIGN(FK17), 0)</f>
        <v>-31.300649596712436</v>
      </c>
      <c r="FN17" s="5">
        <f>ABS(FM17-'Array Configuration'!$D$4)</f>
        <v>31.300649596712436</v>
      </c>
      <c r="FO17" s="5">
        <f>DEGREES(ACOS((COS(RADIANS(FL17))*COS(RADIANS(FN17))*SIN(RADIANS('Array Configuration'!$D$3)))+SIN(RADIANS(FL17))*COS(RADIANS('Array Configuration'!$D$3))))</f>
        <v>52.612207879554155</v>
      </c>
      <c r="FP17" s="5">
        <f t="shared" si="43"/>
        <v>480.96109006473176</v>
      </c>
      <c r="FR17" s="4">
        <v>0.42847222222222298</v>
      </c>
      <c r="FS17" s="5">
        <f t="shared" si="20"/>
        <v>-25.5</v>
      </c>
      <c r="FT17" s="5">
        <f>DEGREES(ASIN(SIN(RADIANS('Solar Calendar'!$C$15))*SIN(RADIANS('Array Configuration'!$D$5))+COS(RADIANS('Solar Calendar'!$C$15))*COS(RADIANS('Array Configuration'!$D$5))*COS(RADIANS(FS17))))</f>
        <v>18.813680107581202</v>
      </c>
      <c r="FU17" s="5">
        <f>IFERROR(DEGREES(ACOS((SIN(RADIANS(FT17))*SIN(RADIANS('Array Configuration'!$D$5))-SIN(RADIANS('Solar Calendar'!$C$15)))/(COS(RADIANS('Solar Calendar'!FT17))*COS(RADIANS('Array Configuration'!$D$5)))))*SIGN(FS17), 0)</f>
        <v>-25.335790984039825</v>
      </c>
      <c r="FV17" s="5">
        <f>ABS(FU17-'Array Configuration'!$D$4)</f>
        <v>25.335790984039825</v>
      </c>
      <c r="FW17" s="5">
        <f>DEGREES(ACOS((COS(RADIANS(FT17))*COS(RADIANS(FV17))*SIN(RADIANS('Array Configuration'!$D$3)))+SIN(RADIANS(FT17))*COS(RADIANS('Array Configuration'!$D$3))))</f>
        <v>53.009631999192095</v>
      </c>
      <c r="FX17" s="5">
        <f t="shared" si="44"/>
        <v>460.98196047799848</v>
      </c>
      <c r="FZ17" s="4">
        <v>0.44236111111111198</v>
      </c>
      <c r="GA17" s="5">
        <f t="shared" si="21"/>
        <v>-22</v>
      </c>
      <c r="GB17" s="5">
        <f>DEGREES(ASIN(SIN(RADIANS('Solar Calendar'!$B$16))*SIN(RADIANS('Array Configuration'!$D$5))+COS(RADIANS('Solar Calendar'!$B$16))*COS(RADIANS('Array Configuration'!$D$5))*COS(RADIANS(GA17))))</f>
        <v>17.062110932462705</v>
      </c>
      <c r="GC17" s="5">
        <f>IFERROR(DEGREES(ACOS((SIN(RADIANS(GB17))*SIN(RADIANS('Array Configuration'!$D$5))-SIN(RADIANS('Solar Calendar'!$B$16)))/(COS(RADIANS('Solar Calendar'!GB17))*COS(RADIANS('Array Configuration'!$D$5)))))*SIGN(GA17), 0)</f>
        <v>-21.208495754409995</v>
      </c>
      <c r="GD17" s="5">
        <f>ABS(GC17-'Array Configuration'!$D$4)</f>
        <v>21.208495754409995</v>
      </c>
      <c r="GE17" s="5">
        <f>DEGREES(ACOS((COS(RADIANS(GB17))*COS(RADIANS(GD17))*SIN(RADIANS('Array Configuration'!$D$3)))+SIN(RADIANS(GB17))*COS(RADIANS('Array Configuration'!$D$3))))</f>
        <v>54.059445047567394</v>
      </c>
      <c r="GF17" s="5">
        <f t="shared" si="45"/>
        <v>437.03893265986216</v>
      </c>
      <c r="GH17" s="4">
        <v>0.44930555555555601</v>
      </c>
      <c r="GI17" s="5">
        <f t="shared" si="22"/>
        <v>-21.25</v>
      </c>
      <c r="GJ17" s="5">
        <f>DEGREES(ASIN(SIN(RADIANS('Solar Calendar'!$C$16))*SIN(RADIANS('Array Configuration'!$D$5))+COS(RADIANS('Solar Calendar'!$C$16))*COS(RADIANS('Array Configuration'!$D$5))*COS(RADIANS(GI17))))</f>
        <v>16.372006940813041</v>
      </c>
      <c r="GK17" s="5">
        <f>IFERROR(DEGREES(ACOS((SIN(RADIANS(GJ17))*SIN(RADIANS('Array Configuration'!$D$5))-SIN(RADIANS('Solar Calendar'!$C$16)))/(COS(RADIANS('Solar Calendar'!GJ17))*COS(RADIANS('Array Configuration'!$D$5)))))*SIGN(GI17), 0)</f>
        <v>-20.268766816752336</v>
      </c>
      <c r="GL17" s="5">
        <f>ABS(GK17-'Array Configuration'!$D$4)</f>
        <v>20.268766816752336</v>
      </c>
      <c r="GM17" s="5">
        <f>DEGREES(ACOS((COS(RADIANS(GJ17))*COS(RADIANS(GL17))*SIN(RADIANS('Array Configuration'!$D$3)))+SIN(RADIANS(GJ17))*COS(RADIANS('Array Configuration'!$D$3))))</f>
        <v>54.604075416192067</v>
      </c>
      <c r="GN17" s="5">
        <f t="shared" si="46"/>
        <v>422.88973431950598</v>
      </c>
    </row>
    <row r="18" spans="5:196" x14ac:dyDescent="0.25">
      <c r="F18" s="4">
        <v>0.46041666666666697</v>
      </c>
      <c r="G18" s="5">
        <f t="shared" si="47"/>
        <v>-19.25</v>
      </c>
      <c r="H18" s="5">
        <f>DEGREES(ASIN(SIN(RADIANS('Solar Calendar'!$B$5))*SIN(RADIANS('Array Configuration'!$D$5))+COS(RADIANS('Solar Calendar'!$B$5))*COS(RADIANS('Array Configuration'!$D$5))*COS(RADIANS(G18))))</f>
        <v>17.985629574814237</v>
      </c>
      <c r="I18" s="5">
        <f>IFERROR(DEGREES(ACOS((SIN(RADIANS(H18))*SIN(RADIANS('Array Configuration'!$D$5))-SIN(RADIANS('Solar Calendar'!$B$5)))/(COS(RADIANS('Solar Calendar'!H18))*COS(RADIANS('Array Configuration'!$D$5)))))*SIGN(G18), 0)</f>
        <v>-18.705537814228162</v>
      </c>
      <c r="J18" s="5">
        <f>ABS(I18-'Array Configuration'!$D$4)</f>
        <v>18.705537814228162</v>
      </c>
      <c r="K18" s="5">
        <f>DEGREES(ACOS((COS(RADIANS(H18))*COS(RADIANS(J18))*SIN(RADIANS('Array Configuration'!$D$3)))+SIN(RADIANS(H18))*COS(RADIANS('Array Configuration'!$D$3))))</f>
        <v>52.791011994273241</v>
      </c>
      <c r="L18" s="5">
        <f t="shared" si="25"/>
        <v>460.41166058905685</v>
      </c>
      <c r="N18" s="4">
        <v>0.453472222222222</v>
      </c>
      <c r="O18" s="5">
        <f t="shared" si="0"/>
        <v>-23</v>
      </c>
      <c r="P18" s="5">
        <f>DEGREES(ASIN(SIN(RADIANS('Solar Calendar'!$C$5))*SIN(RADIANS('Array Configuration'!$D$5))+COS(RADIANS('Solar Calendar'!$C$5))*COS(RADIANS('Array Configuration'!$D$5))*COS(RADIANS(O18))))</f>
        <v>19.11916903462016</v>
      </c>
      <c r="Q18" s="5">
        <f>IFERROR(DEGREES(ACOS((SIN(RADIANS(P18))*SIN(RADIANS('Array Configuration'!$D$5))-SIN(RADIANS('Solar Calendar'!$C$5)))/(COS(RADIANS('Solar Calendar'!P18))*COS(RADIANS('Array Configuration'!$D$5)))))*SIGN(O18), 0)</f>
        <v>-22.836740143014737</v>
      </c>
      <c r="R18" s="5">
        <f>ABS(Q18-'Array Configuration'!$D$4)</f>
        <v>22.836740143014737</v>
      </c>
      <c r="S18" s="5">
        <f>DEGREES(ACOS((COS(RADIANS(P18))*COS(RADIANS(R18))*SIN(RADIANS('Array Configuration'!$D$3)))+SIN(RADIANS(P18))*COS(RADIANS('Array Configuration'!$D$3))))</f>
        <v>52.284231349351437</v>
      </c>
      <c r="T18" s="5">
        <f t="shared" si="26"/>
        <v>478.09639204680411</v>
      </c>
      <c r="V18" s="4">
        <v>0.438194444444444</v>
      </c>
      <c r="W18" s="5">
        <f t="shared" si="1"/>
        <v>-29</v>
      </c>
      <c r="X18" s="5">
        <f>DEGREES(ASIN(SIN(RADIANS('Solar Calendar'!$B$6))*SIN(RADIANS('Array Configuration'!$D$5))+COS(RADIANS('Solar Calendar'!$B$6))*COS(RADIANS('Array Configuration'!$D$5))*COS(RADIANS(W18))))</f>
        <v>22.055920897161638</v>
      </c>
      <c r="Y18" s="5">
        <f>IFERROR(DEGREES(ACOS((SIN(RADIANS(X18))*SIN(RADIANS('Array Configuration'!$D$5))-SIN(RADIANS('Solar Calendar'!$B$6)))/(COS(RADIANS('Solar Calendar'!X18))*COS(RADIANS('Array Configuration'!$D$5)))))*SIGN(W18), 0)</f>
        <v>-30.317479345131801</v>
      </c>
      <c r="Z18" s="5">
        <f>ABS(Y18-'Array Configuration'!$D$4)</f>
        <v>30.317479345131801</v>
      </c>
      <c r="AA18" s="5">
        <f>DEGREES(ACOS((COS(RADIANS(X18))*COS(RADIANS(Z18))*SIN(RADIANS('Array Configuration'!$D$3)))+SIN(RADIANS(X18))*COS(RADIANS('Array Configuration'!$D$3))))</f>
        <v>50.808033420203273</v>
      </c>
      <c r="AB18" s="5">
        <f t="shared" si="27"/>
        <v>513.90679428058729</v>
      </c>
      <c r="AD18" s="4">
        <v>0.421527777777778</v>
      </c>
      <c r="AE18" s="5">
        <f t="shared" si="2"/>
        <v>-34.75</v>
      </c>
      <c r="AF18" s="5">
        <f>DEGREES(ASIN(SIN(RADIANS('Solar Calendar'!$C$6))*SIN(RADIANS('Array Configuration'!$D$5))+COS(RADIANS('Solar Calendar'!$C$6))*COS(RADIANS('Array Configuration'!$D$5))*COS(RADIANS(AE18))))</f>
        <v>23.944542322717339</v>
      </c>
      <c r="AG18" s="5">
        <f>IFERROR(DEGREES(ACOS((SIN(RADIANS(AF18))*SIN(RADIANS('Array Configuration'!$D$5))-SIN(RADIANS('Solar Calendar'!$C$6)))/(COS(RADIANS('Solar Calendar'!AF18))*COS(RADIANS('Array Configuration'!$D$5)))))*SIGN(AE18), 0)</f>
        <v>-37.779458990713607</v>
      </c>
      <c r="AH18" s="5">
        <f>ABS(AG18-'Array Configuration'!$D$4)</f>
        <v>37.779458990713607</v>
      </c>
      <c r="AI18" s="5">
        <f>DEGREES(ACOS((COS(RADIANS(AF18))*COS(RADIANS(AH18))*SIN(RADIANS('Array Configuration'!$D$3)))+SIN(RADIANS(AF18))*COS(RADIANS('Array Configuration'!$D$3))))</f>
        <v>50.719001896263293</v>
      </c>
      <c r="AJ18" s="5">
        <f t="shared" si="28"/>
        <v>529.64907782331068</v>
      </c>
      <c r="AL18" s="4">
        <v>0.40277777777777801</v>
      </c>
      <c r="AM18" s="5">
        <f t="shared" si="3"/>
        <v>-41</v>
      </c>
      <c r="AN18" s="5">
        <f>DEGREES(ASIN(SIN(RADIANS('Solar Calendar'!$B$7))*SIN(RADIANS('Array Configuration'!$D$5))+COS(RADIANS('Solar Calendar'!$B$7))*COS(RADIANS('Array Configuration'!$D$5))*COS(RADIANS(AM18))))</f>
        <v>26.096219767269201</v>
      </c>
      <c r="AO18" s="5">
        <f>IFERROR(DEGREES(ACOS((SIN(RADIANS(AN18))*SIN(RADIANS('Array Configuration'!$D$5))-SIN(RADIANS('Solar Calendar'!$B$7)))/(COS(RADIANS('Solar Calendar'!AN18))*COS(RADIANS('Array Configuration'!$D$5)))))*SIGN(AM18), 0)</f>
        <v>-46.679335484208018</v>
      </c>
      <c r="AP18" s="5">
        <f>ABS(AO18-'Array Configuration'!$D$4)</f>
        <v>46.679335484208018</v>
      </c>
      <c r="AQ18" s="5">
        <f>DEGREES(ACOS((COS(RADIANS(AN18))*COS(RADIANS(AP18))*SIN(RADIANS('Array Configuration'!$D$3)))+SIN(RADIANS(AN18))*COS(RADIANS('Array Configuration'!$D$3))))</f>
        <v>51.112014930956263</v>
      </c>
      <c r="AR18" s="5">
        <f t="shared" si="29"/>
        <v>520.79419385977337</v>
      </c>
      <c r="AT18" s="4">
        <v>0.42430555555555599</v>
      </c>
      <c r="AU18" s="5">
        <f t="shared" si="4"/>
        <v>-47.25</v>
      </c>
      <c r="AV18" s="5">
        <f>DEGREES(ASIN(SIN(RADIANS('Solar Calendar'!$C$7))*SIN(RADIANS('Array Configuration'!$D$5))+COS(RADIANS('Solar Calendar'!$C$7))*COS(RADIANS('Array Configuration'!$D$5))*COS(RADIANS(AU18))))</f>
        <v>27.239885164835304</v>
      </c>
      <c r="AW18" s="5">
        <f>IFERROR(DEGREES(ACOS((SIN(RADIANS(AV18))*SIN(RADIANS('Array Configuration'!$D$5))-SIN(RADIANS('Solar Calendar'!$C$7)))/(COS(RADIANS('Solar Calendar'!AV18))*COS(RADIANS('Array Configuration'!$D$5)))))*SIGN(AU18), 0)</f>
        <v>-55.681730353628595</v>
      </c>
      <c r="AX18" s="5">
        <f>ABS(AW18-'Array Configuration'!$D$4)</f>
        <v>55.681730353628595</v>
      </c>
      <c r="AY18" s="5">
        <f>DEGREES(ACOS((COS(RADIANS(AV18))*COS(RADIANS(AX18))*SIN(RADIANS('Array Configuration'!$D$3)))+SIN(RADIANS(AV18))*COS(RADIANS('Array Configuration'!$D$3))))</f>
        <v>52.823158424556787</v>
      </c>
      <c r="AZ18" s="5">
        <f t="shared" si="30"/>
        <v>507.94164049697878</v>
      </c>
      <c r="BB18" s="4">
        <v>0.4</v>
      </c>
      <c r="BC18" s="5">
        <f t="shared" si="5"/>
        <v>-54.75</v>
      </c>
      <c r="BD18" s="5">
        <f>DEGREES(ASIN(SIN(RADIANS('Solar Calendar'!$B$8))*SIN(RADIANS('Array Configuration'!$D$5))+COS(RADIANS('Solar Calendar'!$B$8))*COS(RADIANS('Array Configuration'!$D$5))*COS(RADIANS(BC18))))</f>
        <v>28.363741252283905</v>
      </c>
      <c r="BE18" s="5">
        <f>IFERROR(DEGREES(ACOS((SIN(RADIANS(BD18))*SIN(RADIANS('Array Configuration'!$D$5))-SIN(RADIANS('Solar Calendar'!$B$8)))/(COS(RADIANS('Solar Calendar'!BD18))*COS(RADIANS('Array Configuration'!$D$5)))))*SIGN(BC18), 0)</f>
        <v>-67.12182408013841</v>
      </c>
      <c r="BF18" s="5">
        <f>ABS(BE18-'Array Configuration'!$D$4)</f>
        <v>67.12182408013841</v>
      </c>
      <c r="BG18" s="5">
        <f>DEGREES(ACOS((COS(RADIANS(BD18))*COS(RADIANS(BF18))*SIN(RADIANS('Array Configuration'!$D$3)))+SIN(RADIANS(BD18))*COS(RADIANS('Array Configuration'!$D$3))))</f>
        <v>55.612386300326882</v>
      </c>
      <c r="BH18" s="5">
        <f t="shared" si="31"/>
        <v>451.89733500586613</v>
      </c>
      <c r="BJ18" s="4">
        <v>0.38124999999999998</v>
      </c>
      <c r="BK18" s="5">
        <f t="shared" si="23"/>
        <v>-60.5</v>
      </c>
      <c r="BL18" s="5">
        <f>DEGREES(ASIN(SIN(RADIANS('Solar Calendar'!$C$8))*SIN(RADIANS('Array Configuration'!$D$5))+COS(RADIANS('Solar Calendar'!$C$8))*COS(RADIANS('Array Configuration'!$D$5))*COS(RADIANS(BK18))))</f>
        <v>28.277835344661046</v>
      </c>
      <c r="BM18" s="5">
        <f>IFERROR(DEGREES(ACOS((SIN(RADIANS(BL18))*SIN(RADIANS('Array Configuration'!$D$5))-SIN(RADIANS('Solar Calendar'!$C$8)))/(COS(RADIANS('Solar Calendar'!BL18))*COS(RADIANS('Array Configuration'!$D$5)))))*SIGN(BK18), 0)</f>
        <v>-75.492033251703347</v>
      </c>
      <c r="BN18" s="5">
        <f>ABS(BM18-'Array Configuration'!$D$4)</f>
        <v>75.492033251703347</v>
      </c>
      <c r="BO18" s="5">
        <f>DEGREES(ACOS((COS(RADIANS(BL18))*COS(RADIANS(BN18))*SIN(RADIANS('Array Configuration'!$D$3)))+SIN(RADIANS(BL18))*COS(RADIANS('Array Configuration'!$D$3))))</f>
        <v>58.600085915800044</v>
      </c>
      <c r="BP18" s="5">
        <f t="shared" si="32"/>
        <v>416.4672314855257</v>
      </c>
      <c r="BR18" s="4">
        <v>0.36249999999999999</v>
      </c>
      <c r="BS18" s="5">
        <f t="shared" si="6"/>
        <v>-66.75</v>
      </c>
      <c r="BT18" s="5">
        <f>DEGREES(ASIN(SIN(RADIANS('Solar Calendar'!$B$9))*SIN(RADIANS('Array Configuration'!$D$5))+COS(RADIANS('Solar Calendar'!$B$9))*COS(RADIANS('Array Configuration'!$D$5))*COS(RADIANS(BS18))))</f>
        <v>27.992247738609642</v>
      </c>
      <c r="BU18" s="5">
        <f>IFERROR(DEGREES(ACOS((SIN(RADIANS(BT18))*SIN(RADIANS('Array Configuration'!$D$5))-SIN(RADIANS('Solar Calendar'!$B$9)))/(COS(RADIANS('Solar Calendar'!BT18))*COS(RADIANS('Array Configuration'!$D$5)))))*SIGN(BS18), 0)</f>
        <v>-84.613558487042667</v>
      </c>
      <c r="BV18" s="5">
        <f>ABS(BU18-'Array Configuration'!$D$4)</f>
        <v>84.613558487042667</v>
      </c>
      <c r="BW18" s="5">
        <f>DEGREES(ACOS((COS(RADIANS(BT18))*COS(RADIANS(BV18))*SIN(RADIANS('Array Configuration'!$D$3)))+SIN(RADIANS(BT18))*COS(RADIANS('Array Configuration'!$D$3))))</f>
        <v>62.052782187624921</v>
      </c>
      <c r="BX18" s="5">
        <f t="shared" si="33"/>
        <v>355.4936998448141</v>
      </c>
      <c r="BZ18" s="4">
        <v>0.35</v>
      </c>
      <c r="CA18" s="5">
        <f t="shared" si="7"/>
        <v>-71.5</v>
      </c>
      <c r="CB18" s="5">
        <f>DEGREES(ASIN(SIN(RADIANS('Solar Calendar'!$C$9))*SIN(RADIANS('Array Configuration'!$D$5))+COS(RADIANS('Solar Calendar'!$C$9))*COS(RADIANS('Array Configuration'!$D$5))*COS(RADIANS(CA18))))</f>
        <v>26.976342605258075</v>
      </c>
      <c r="CC18" s="5">
        <f>IFERROR(DEGREES(ACOS((SIN(RADIANS(CB18))*SIN(RADIANS('Array Configuration'!$D$5))-SIN(RADIANS('Solar Calendar'!$C$9)))/(COS(RADIANS('Solar Calendar'!CB18))*COS(RADIANS('Array Configuration'!$D$5)))))*SIGN(CA18), 0)</f>
        <v>-90.671253884381144</v>
      </c>
      <c r="CD18" s="5">
        <f>ABS(CC18-'Array Configuration'!$D$4)</f>
        <v>90.671253884381144</v>
      </c>
      <c r="CE18" s="5">
        <f>DEGREES(ACOS((COS(RADIANS(CB18))*COS(RADIANS(CD18))*SIN(RADIANS('Array Configuration'!$D$3)))+SIN(RADIANS(CB18))*COS(RADIANS('Array Configuration'!$D$3))))</f>
        <v>65.087148257966277</v>
      </c>
      <c r="CF18" s="5">
        <f t="shared" si="34"/>
        <v>315.3738162048179</v>
      </c>
      <c r="CH18" s="4">
        <v>0.34166666666666701</v>
      </c>
      <c r="CI18" s="5">
        <f t="shared" si="8"/>
        <v>-75</v>
      </c>
      <c r="CJ18" s="5">
        <f>DEGREES(ASIN(SIN(RADIANS('Solar Calendar'!$B$10))*SIN(RADIANS('Array Configuration'!$D$5))+COS(RADIANS('Solar Calendar'!$B$10))*COS(RADIANS('Array Configuration'!$D$5))*COS(RADIANS(CI18))))</f>
        <v>26.554484325486186</v>
      </c>
      <c r="CK18" s="5">
        <f>IFERROR(DEGREES(ACOS((SIN(RADIANS(CJ18))*SIN(RADIANS('Array Configuration'!$D$5))-SIN(RADIANS('Solar Calendar'!$B$10)))/(COS(RADIANS('Solar Calendar'!CJ18))*COS(RADIANS('Array Configuration'!$D$5)))))*SIGN(CI18), 0)</f>
        <v>-95.459811260834414</v>
      </c>
      <c r="CL18" s="5">
        <f>ABS(CK18-'Array Configuration'!$D$4)</f>
        <v>95.459811260834414</v>
      </c>
      <c r="CM18" s="5">
        <f>DEGREES(ACOS((COS(RADIANS(CJ18))*COS(RADIANS(CL18))*SIN(RADIANS('Array Configuration'!$D$3)))+SIN(RADIANS(CJ18))*COS(RADIANS('Array Configuration'!$D$3))))</f>
        <v>67.11195482898458</v>
      </c>
      <c r="CN18" s="5">
        <f t="shared" si="48"/>
        <v>280.78506809802536</v>
      </c>
      <c r="CP18" s="4">
        <v>0.34166666666666701</v>
      </c>
      <c r="CQ18" s="5">
        <f t="shared" si="10"/>
        <v>-75.75</v>
      </c>
      <c r="CR18" s="5">
        <f>DEGREES(ASIN(SIN(RADIANS('Solar Calendar'!$C$10))*SIN(RADIANS('Array Configuration'!$D$5))+COS(RADIANS('Solar Calendar'!$C$10))*COS(RADIANS('Array Configuration'!$D$5))*COS(RADIANS(CQ18))))</f>
        <v>26.53046620486797</v>
      </c>
      <c r="CS18" s="5">
        <f>IFERROR(DEGREES(ACOS((SIN(RADIANS(CR18))*SIN(RADIANS('Array Configuration'!$D$5))-SIN(RADIANS('Solar Calendar'!$C$10)))/(COS(RADIANS('Solar Calendar'!CR18))*COS(RADIANS('Array Configuration'!$D$5)))))*SIGN(CQ18), 0)</f>
        <v>-96.557877492096395</v>
      </c>
      <c r="CT18" s="5">
        <f>ABS(CS18-'Array Configuration'!$D$4)</f>
        <v>96.557877492096395</v>
      </c>
      <c r="CU18" s="5">
        <f>DEGREES(ACOS((COS(RADIANS(CR18))*COS(RADIANS(CT18))*SIN(RADIANS('Array Configuration'!$D$3)))+SIN(RADIANS(CR18))*COS(RADIANS('Array Configuration'!$D$3))))</f>
        <v>67.505025656800584</v>
      </c>
      <c r="CV18" s="5">
        <f t="shared" si="35"/>
        <v>276.11971777766541</v>
      </c>
      <c r="CX18" s="4">
        <v>0.34791666666666698</v>
      </c>
      <c r="CY18" s="5">
        <f t="shared" si="11"/>
        <v>-74.25</v>
      </c>
      <c r="CZ18" s="5">
        <f>DEGREES(ASIN(SIN(RADIANS('Solar Calendar'!$B$11))*SIN(RADIANS('Array Configuration'!$D$5))+COS(RADIANS('Solar Calendar'!$B$11))*COS(RADIANS('Array Configuration'!$D$5))*COS(RADIANS(CY18))))</f>
        <v>26.921082063091013</v>
      </c>
      <c r="DA18" s="5">
        <f>IFERROR(DEGREES(ACOS((SIN(RADIANS(CZ18))*SIN(RADIANS('Array Configuration'!$D$5))-SIN(RADIANS('Solar Calendar'!$B$11)))/(COS(RADIANS('Solar Calendar'!CZ18))*COS(RADIANS('Array Configuration'!$D$5)))))*SIGN(CY18), 0)</f>
        <v>-94.765636427265321</v>
      </c>
      <c r="DB18" s="5">
        <f>ABS(DA18-'Array Configuration'!$D$4)</f>
        <v>94.765636427265321</v>
      </c>
      <c r="DC18" s="5">
        <f>DEGREES(ACOS((COS(RADIANS(CZ18))*COS(RADIANS(DB18))*SIN(RADIANS('Array Configuration'!$D$3)))+SIN(RADIANS(CZ18))*COS(RADIANS('Array Configuration'!$D$3))))</f>
        <v>66.537543278671208</v>
      </c>
      <c r="DD18" s="5">
        <f t="shared" si="36"/>
        <v>288.57039968469024</v>
      </c>
      <c r="DF18" s="4">
        <v>0.358333333333333</v>
      </c>
      <c r="DG18" s="5">
        <f t="shared" si="12"/>
        <v>-70.75</v>
      </c>
      <c r="DH18" s="5">
        <f>DEGREES(ASIN(SIN(RADIANS('Solar Calendar'!$C$11))*SIN(RADIANS('Array Configuration'!$D$5))+COS(RADIANS('Solar Calendar'!$C$11))*COS(RADIANS('Array Configuration'!$D$5))*COS(RADIANS(DG18))))</f>
        <v>27.899094871033789</v>
      </c>
      <c r="DI18" s="5">
        <f>IFERROR(DEGREES(ACOS((SIN(RADIANS(DH18))*SIN(RADIANS('Array Configuration'!$D$5))-SIN(RADIANS('Solar Calendar'!$C$11)))/(COS(RADIANS('Solar Calendar'!DH18))*COS(RADIANS('Array Configuration'!$D$5)))))*SIGN(DG18), 0)</f>
        <v>-90.606368507300886</v>
      </c>
      <c r="DJ18" s="5">
        <f>ABS(DI18-'Array Configuration'!$D$4)</f>
        <v>90.606368507300886</v>
      </c>
      <c r="DK18" s="5">
        <f>DEGREES(ACOS((COS(RADIANS(DH18))*COS(RADIANS(DJ18))*SIN(RADIANS('Array Configuration'!$D$3)))+SIN(RADIANS(DH18))*COS(RADIANS('Array Configuration'!$D$3))))</f>
        <v>64.214177398737846</v>
      </c>
      <c r="DL18" s="5">
        <f t="shared" si="37"/>
        <v>319.50853008232451</v>
      </c>
      <c r="DN18" s="4">
        <v>0.37361111111111101</v>
      </c>
      <c r="DO18" s="5">
        <f t="shared" si="13"/>
        <v>-65.25</v>
      </c>
      <c r="DP18" s="5">
        <f>DEGREES(ASIN(SIN(RADIANS('Solar Calendar'!$B$12))*SIN(RADIANS('Array Configuration'!$D$5))+COS(RADIANS('Solar Calendar'!$B$12))*COS(RADIANS('Array Configuration'!$D$5))*COS(RADIANS(DO18))))</f>
        <v>28.640609137846173</v>
      </c>
      <c r="DQ18" s="5">
        <f>IFERROR(DEGREES(ACOS((SIN(RADIANS(DP18))*SIN(RADIANS('Array Configuration'!$D$5))-SIN(RADIANS('Solar Calendar'!$B$12)))/(COS(RADIANS('Solar Calendar'!DP18))*COS(RADIANS('Array Configuration'!$D$5)))))*SIGN(DO18), 0)</f>
        <v>-83.049879430667858</v>
      </c>
      <c r="DR18" s="5">
        <f>ABS(DQ18-'Array Configuration'!$D$4)</f>
        <v>83.049879430667858</v>
      </c>
      <c r="DS18" s="5">
        <f>DEGREES(ACOS((COS(RADIANS(DP18))*COS(RADIANS(DR18))*SIN(RADIANS('Array Configuration'!$D$3)))+SIN(RADIANS(DP18))*COS(RADIANS('Array Configuration'!$D$3))))</f>
        <v>60.91202786018674</v>
      </c>
      <c r="DT18" s="5">
        <f t="shared" si="38"/>
        <v>368.14082751832569</v>
      </c>
      <c r="DV18" s="4">
        <v>0.38680555555555601</v>
      </c>
      <c r="DW18" s="5">
        <f t="shared" si="14"/>
        <v>-59.75</v>
      </c>
      <c r="DX18" s="5">
        <f>DEGREES(ASIN(SIN(RADIANS('Solar Calendar'!$C$12))*SIN(RADIANS('Array Configuration'!$D$5))+COS(RADIANS('Solar Calendar'!$C$12))*COS(RADIANS('Array Configuration'!$D$5))*COS(RADIANS(DW18))))</f>
        <v>29.28879490991978</v>
      </c>
      <c r="DY18" s="5">
        <f>IFERROR(DEGREES(ACOS((SIN(RADIANS(DX18))*SIN(RADIANS('Array Configuration'!$D$5))-SIN(RADIANS('Solar Calendar'!$C$12)))/(COS(RADIANS('Solar Calendar'!DX18))*COS(RADIANS('Array Configuration'!$D$5)))))*SIGN(DW18), 0)</f>
        <v>-75.401205489430907</v>
      </c>
      <c r="DZ18" s="5">
        <f>ABS(DY18-'Array Configuration'!$D$4)</f>
        <v>75.401205489430907</v>
      </c>
      <c r="EA18" s="5">
        <f>DEGREES(ACOS((COS(RADIANS(DX18))*COS(RADIANS(DZ18))*SIN(RADIANS('Array Configuration'!$D$3)))+SIN(RADIANS(DX18))*COS(RADIANS('Array Configuration'!$D$3))))</f>
        <v>57.641393226568802</v>
      </c>
      <c r="EB18" s="5">
        <f t="shared" si="39"/>
        <v>408.42094988238955</v>
      </c>
      <c r="ED18" s="4">
        <v>0.40347222222222201</v>
      </c>
      <c r="EE18" s="5">
        <f t="shared" si="15"/>
        <v>-52.25</v>
      </c>
      <c r="EF18" s="5">
        <f>DEGREES(ASIN(SIN(RADIANS('Solar Calendar'!$B$13))*SIN(RADIANS('Array Configuration'!$D$5))+COS(RADIANS('Solar Calendar'!$B$13))*COS(RADIANS('Array Configuration'!$D$5))*COS(RADIANS(EE18))))</f>
        <v>29.192652072618973</v>
      </c>
      <c r="EG18" s="5">
        <f>IFERROR(DEGREES(ACOS((SIN(RADIANS(EF18))*SIN(RADIANS('Array Configuration'!$D$5))-SIN(RADIANS('Solar Calendar'!$B$13)))/(COS(RADIANS('Solar Calendar'!EF18))*COS(RADIANS('Array Configuration'!$D$5)))))*SIGN(EE18), 0)</f>
        <v>-64.259423752294495</v>
      </c>
      <c r="EH18" s="5">
        <f>ABS(EG18-'Array Configuration'!$D$4)</f>
        <v>64.259423752294495</v>
      </c>
      <c r="EI18" s="5">
        <f>DEGREES(ACOS((COS(RADIANS(EF18))*COS(RADIANS(EH18))*SIN(RADIANS('Array Configuration'!$D$3)))+SIN(RADIANS(EF18))*COS(RADIANS('Array Configuration'!$D$3))))</f>
        <v>53.868854700220226</v>
      </c>
      <c r="EJ18" s="5">
        <f t="shared" si="40"/>
        <v>477.57833291781515</v>
      </c>
      <c r="EL18" s="4">
        <v>0.41666666666666702</v>
      </c>
      <c r="EM18" s="5">
        <f t="shared" si="16"/>
        <v>-46.25</v>
      </c>
      <c r="EN18" s="5">
        <f>DEGREES(ASIN(SIN(RADIANS('Solar Calendar'!$C$13))*SIN(RADIANS('Array Configuration'!$D$5))+COS(RADIANS('Solar Calendar'!$C$13))*COS(RADIANS('Array Configuration'!$D$5))*COS(RADIANS(EM18))))</f>
        <v>27.793669675465853</v>
      </c>
      <c r="EO18" s="5">
        <f>IFERROR(DEGREES(ACOS((SIN(RADIANS(EN18))*SIN(RADIANS('Array Configuration'!$D$5))-SIN(RADIANS('Solar Calendar'!$C$13)))/(COS(RADIANS('Solar Calendar'!EN18))*COS(RADIANS('Array Configuration'!$D$5)))))*SIGN(EM18), 0)</f>
        <v>-54.74285244742596</v>
      </c>
      <c r="EP18" s="5">
        <f>ABS(EO18-'Array Configuration'!$D$4)</f>
        <v>54.74285244742596</v>
      </c>
      <c r="EQ18" s="5">
        <f>DEGREES(ACOS((COS(RADIANS(EN18))*COS(RADIANS(EP18))*SIN(RADIANS('Array Configuration'!$D$3)))+SIN(RADIANS(EN18))*COS(RADIANS('Array Configuration'!$D$3))))</f>
        <v>52.004922152225483</v>
      </c>
      <c r="ER18" s="5">
        <f t="shared" si="41"/>
        <v>490.90112855370802</v>
      </c>
      <c r="ET18" s="4">
        <v>0.43263888888888902</v>
      </c>
      <c r="EU18" s="5">
        <f t="shared" si="17"/>
        <v>-39.25</v>
      </c>
      <c r="EV18" s="5">
        <f>DEGREES(ASIN(SIN(RADIANS('Solar Calendar'!$B$14))*SIN(RADIANS('Array Configuration'!$D$5))+COS(RADIANS('Solar Calendar'!$B$14))*COS(RADIANS('Array Configuration'!$D$5))*COS(RADIANS(EU18))))</f>
        <v>26.591220088426752</v>
      </c>
      <c r="EW18" s="5">
        <f>IFERROR(DEGREES(ACOS((SIN(RADIANS(EV18))*SIN(RADIANS('Array Configuration'!$D$5))-SIN(RADIANS('Solar Calendar'!$B$14)))/(COS(RADIANS('Solar Calendar'!EV18))*COS(RADIANS('Array Configuration'!$D$5)))))*SIGN(EU18), 0)</f>
        <v>-44.762599098137485</v>
      </c>
      <c r="EX18" s="5">
        <f>ABS(EW18-'Array Configuration'!$D$4)</f>
        <v>44.762599098137485</v>
      </c>
      <c r="EY18" s="5">
        <f>DEGREES(ACOS((COS(RADIANS(EV18))*COS(RADIANS(EX18))*SIN(RADIANS('Array Configuration'!$D$3)))+SIN(RADIANS(EV18))*COS(RADIANS('Array Configuration'!$D$3))))</f>
        <v>50.086472047222358</v>
      </c>
      <c r="EZ18" s="5">
        <f t="shared" si="24"/>
        <v>532.73274706877589</v>
      </c>
      <c r="FB18" s="4">
        <v>0.44722222222222202</v>
      </c>
      <c r="FC18" s="5">
        <f t="shared" si="18"/>
        <v>-33.25</v>
      </c>
      <c r="FD18" s="5">
        <f>DEGREES(ASIN(SIN(RADIANS('Solar Calendar'!$C$14))*SIN(RADIANS('Array Configuration'!$D$5))+COS(RADIANS('Solar Calendar'!$C$14))*COS(RADIANS('Array Configuration'!$D$5))*COS(RADIANS(FC18))))</f>
        <v>24.827910197571754</v>
      </c>
      <c r="FE18" s="5">
        <f>IFERROR(DEGREES(ACOS((SIN(RADIANS(FD18))*SIN(RADIANS('Array Configuration'!$D$5))-SIN(RADIANS('Solar Calendar'!$C$14)))/(COS(RADIANS('Solar Calendar'!FD18))*COS(RADIANS('Array Configuration'!$D$5)))))*SIGN(FC18), 0)</f>
        <v>-36.442445980370039</v>
      </c>
      <c r="FF18" s="5">
        <f>ABS(FE18-'Array Configuration'!$D$4)</f>
        <v>36.442445980370039</v>
      </c>
      <c r="FG18" s="5">
        <f>DEGREES(ACOS((COS(RADIANS(FD18))*COS(RADIANS(FF18))*SIN(RADIANS('Array Configuration'!$D$3)))+SIN(RADIANS(FD18))*COS(RADIANS('Array Configuration'!$D$3))))</f>
        <v>49.534510949305265</v>
      </c>
      <c r="FH18" s="5">
        <f t="shared" si="42"/>
        <v>526.894503031829</v>
      </c>
      <c r="FJ18" s="4">
        <v>0.42361111111111099</v>
      </c>
      <c r="FK18" s="5">
        <f t="shared" si="19"/>
        <v>-26.75</v>
      </c>
      <c r="FL18" s="5">
        <f>DEGREES(ASIN(SIN(RADIANS('Solar Calendar'!$B$15))*SIN(RADIANS('Array Configuration'!$D$5))+COS(RADIANS('Solar Calendar'!$B$15))*COS(RADIANS('Array Configuration'!$D$5))*COS(RADIANS(FK18))))</f>
        <v>21.662753961347104</v>
      </c>
      <c r="FM18" s="5">
        <f>IFERROR(DEGREES(ACOS((SIN(RADIANS(FL18))*SIN(RADIANS('Array Configuration'!$D$5))-SIN(RADIANS('Solar Calendar'!$B$15)))/(COS(RADIANS('Solar Calendar'!FL18))*COS(RADIANS('Array Configuration'!$D$5)))))*SIGN(FK18), 0)</f>
        <v>-27.684278752801571</v>
      </c>
      <c r="FN18" s="5">
        <f>ABS(FM18-'Array Configuration'!$D$4)</f>
        <v>27.684278752801571</v>
      </c>
      <c r="FO18" s="5">
        <f>DEGREES(ACOS((COS(RADIANS(FL18))*COS(RADIANS(FN18))*SIN(RADIANS('Array Configuration'!$D$3)))+SIN(RADIANS(FL18))*COS(RADIANS('Array Configuration'!$D$3))))</f>
        <v>50.655694541896594</v>
      </c>
      <c r="FP18" s="5">
        <f t="shared" si="43"/>
        <v>513.52265716816669</v>
      </c>
      <c r="FR18" s="4">
        <v>0.43888888888888899</v>
      </c>
      <c r="FS18" s="5">
        <f t="shared" si="20"/>
        <v>-21.75</v>
      </c>
      <c r="FT18" s="5">
        <f>DEGREES(ASIN(SIN(RADIANS('Solar Calendar'!$C$15))*SIN(RADIANS('Array Configuration'!$D$5))+COS(RADIANS('Solar Calendar'!$C$15))*COS(RADIANS('Array Configuration'!$D$5))*COS(RADIANS(FS18))))</f>
        <v>19.823840515879365</v>
      </c>
      <c r="FU18" s="5">
        <f>IFERROR(DEGREES(ACOS((SIN(RADIANS(FT18))*SIN(RADIANS('Array Configuration'!$D$5))-SIN(RADIANS('Solar Calendar'!$C$15)))/(COS(RADIANS('Solar Calendar'!FT18))*COS(RADIANS('Array Configuration'!$D$5)))))*SIGN(FS18), 0)</f>
        <v>-21.753426848466489</v>
      </c>
      <c r="FV18" s="5">
        <f>ABS(FU18-'Array Configuration'!$D$4)</f>
        <v>21.753426848466489</v>
      </c>
      <c r="FW18" s="5">
        <f>DEGREES(ACOS((COS(RADIANS(FT18))*COS(RADIANS(FV18))*SIN(RADIANS('Array Configuration'!$D$3)))+SIN(RADIANS(FT18))*COS(RADIANS('Array Configuration'!$D$3))))</f>
        <v>51.417139331189176</v>
      </c>
      <c r="FX18" s="5">
        <f t="shared" si="44"/>
        <v>488.24465493538293</v>
      </c>
      <c r="FZ18" s="4">
        <v>0.452777777777778</v>
      </c>
      <c r="GA18" s="5">
        <f t="shared" si="21"/>
        <v>-18.25</v>
      </c>
      <c r="GB18" s="5">
        <f>DEGREES(ASIN(SIN(RADIANS('Solar Calendar'!$B$16))*SIN(RADIANS('Array Configuration'!$D$5))+COS(RADIANS('Solar Calendar'!$B$16))*COS(RADIANS('Array Configuration'!$D$5))*COS(RADIANS(GA18))))</f>
        <v>17.904085854319398</v>
      </c>
      <c r="GC18" s="5">
        <f>IFERROR(DEGREES(ACOS((SIN(RADIANS(GB18))*SIN(RADIANS('Array Configuration'!$D$5))-SIN(RADIANS('Solar Calendar'!$B$16)))/(COS(RADIANS('Solar Calendar'!GB18))*COS(RADIANS('Array Configuration'!$D$5)))))*SIGN(GA18), 0)</f>
        <v>-17.687772467418348</v>
      </c>
      <c r="GD18" s="5">
        <f>ABS(GC18-'Array Configuration'!$D$4)</f>
        <v>17.687772467418348</v>
      </c>
      <c r="GE18" s="5">
        <f>DEGREES(ACOS((COS(RADIANS(GB18))*COS(RADIANS(GD18))*SIN(RADIANS('Array Configuration'!$D$3)))+SIN(RADIANS(GB18))*COS(RADIANS('Array Configuration'!$D$3))))</f>
        <v>52.738781929322116</v>
      </c>
      <c r="GF18" s="5">
        <f t="shared" si="45"/>
        <v>460.80355014250449</v>
      </c>
      <c r="GH18" s="4">
        <v>0.45972222222222198</v>
      </c>
      <c r="GI18" s="5">
        <f t="shared" si="22"/>
        <v>-17.5</v>
      </c>
      <c r="GJ18" s="5">
        <f>DEGREES(ASIN(SIN(RADIANS('Solar Calendar'!$C$16))*SIN(RADIANS('Array Configuration'!$D$5))+COS(RADIANS('Solar Calendar'!$C$16))*COS(RADIANS('Array Configuration'!$D$5))*COS(RADIANS(GI18))))</f>
        <v>17.175353679776315</v>
      </c>
      <c r="GK18" s="5">
        <f>IFERROR(DEGREES(ACOS((SIN(RADIANS(GJ18))*SIN(RADIANS('Array Configuration'!$D$5))-SIN(RADIANS('Solar Calendar'!$C$16)))/(COS(RADIANS('Solar Calendar'!GJ18))*COS(RADIANS('Array Configuration'!$D$5)))))*SIGN(GI18), 0)</f>
        <v>-16.776367317676712</v>
      </c>
      <c r="GL18" s="5">
        <f>ABS(GK18-'Array Configuration'!$D$4)</f>
        <v>16.776367317676712</v>
      </c>
      <c r="GM18" s="5">
        <f>DEGREES(ACOS((COS(RADIANS(GJ18))*COS(RADIANS(GL18))*SIN(RADIANS('Array Configuration'!$D$3)))+SIN(RADIANS(GJ18))*COS(RADIANS('Array Configuration'!$D$3))))</f>
        <v>53.348515772532437</v>
      </c>
      <c r="GN18" s="5">
        <f t="shared" si="46"/>
        <v>445.85367859049705</v>
      </c>
    </row>
    <row r="19" spans="5:196" x14ac:dyDescent="0.25">
      <c r="E19" s="12"/>
      <c r="F19" s="4">
        <v>0.47083333333333399</v>
      </c>
      <c r="G19" s="5">
        <f t="shared" si="47"/>
        <v>-15.5</v>
      </c>
      <c r="H19" s="5">
        <f>DEGREES(ASIN(SIN(RADIANS('Solar Calendar'!$B$5))*SIN(RADIANS('Array Configuration'!$D$5))+COS(RADIANS('Solar Calendar'!$B$5))*COS(RADIANS('Array Configuration'!$D$5))*COS(RADIANS(G19))))</f>
        <v>18.721583482083638</v>
      </c>
      <c r="I19" s="5">
        <f>IFERROR(DEGREES(ACOS((SIN(RADIANS(H19))*SIN(RADIANS('Array Configuration'!$D$5))-SIN(RADIANS('Solar Calendar'!$B$5)))/(COS(RADIANS('Solar Calendar'!H19))*COS(RADIANS('Array Configuration'!$D$5)))))*SIGN(G19), 0)</f>
        <v>-15.133242255536242</v>
      </c>
      <c r="J19" s="5">
        <f>ABS(I19-'Array Configuration'!$D$4)</f>
        <v>15.133242255536242</v>
      </c>
      <c r="K19" s="5">
        <f>DEGREES(ACOS((COS(RADIANS(H19))*COS(RADIANS(J19))*SIN(RADIANS('Array Configuration'!$D$3)))+SIN(RADIANS(H19))*COS(RADIANS('Array Configuration'!$D$3))))</f>
        <v>51.624030278639907</v>
      </c>
      <c r="L19" s="5">
        <f t="shared" si="25"/>
        <v>480.93531745882626</v>
      </c>
      <c r="N19" s="4">
        <v>0.46388888888888802</v>
      </c>
      <c r="O19" s="5">
        <f t="shared" si="0"/>
        <v>-19.25</v>
      </c>
      <c r="P19" s="5">
        <f>DEGREES(ASIN(SIN(RADIANS('Solar Calendar'!$C$5))*SIN(RADIANS('Array Configuration'!$D$5))+COS(RADIANS('Solar Calendar'!$C$5))*COS(RADIANS('Array Configuration'!$D$5))*COS(RADIANS(O19))))</f>
        <v>20.026745306835121</v>
      </c>
      <c r="Q19" s="5">
        <f>IFERROR(DEGREES(ACOS((SIN(RADIANS(P19))*SIN(RADIANS('Array Configuration'!$D$5))-SIN(RADIANS('Solar Calendar'!$C$5)))/(COS(RADIANS('Solar Calendar'!P19))*COS(RADIANS('Array Configuration'!$D$5)))))*SIGN(O19), 0)</f>
        <v>-19.227856680050206</v>
      </c>
      <c r="R19" s="5">
        <f>ABS(Q19-'Array Configuration'!$D$4)</f>
        <v>19.227856680050206</v>
      </c>
      <c r="S19" s="5">
        <f>DEGREES(ACOS((COS(RADIANS(P19))*COS(RADIANS(R19))*SIN(RADIANS('Array Configuration'!$D$3)))+SIN(RADIANS(P19))*COS(RADIANS('Array Configuration'!$D$3))))</f>
        <v>50.842938599756998</v>
      </c>
      <c r="T19" s="5">
        <f t="shared" si="26"/>
        <v>502.84128804953815</v>
      </c>
      <c r="V19" s="4">
        <v>0.44861111111111102</v>
      </c>
      <c r="W19" s="5">
        <f t="shared" si="1"/>
        <v>-25.25</v>
      </c>
      <c r="X19" s="5">
        <f>DEGREES(ASIN(SIN(RADIANS('Solar Calendar'!$B$6))*SIN(RADIANS('Array Configuration'!$D$5))+COS(RADIANS('Solar Calendar'!$B$6))*COS(RADIANS('Array Configuration'!$D$5))*COS(RADIANS(W19))))</f>
        <v>23.261337446057283</v>
      </c>
      <c r="Y19" s="5">
        <f>IFERROR(DEGREES(ACOS((SIN(RADIANS(X19))*SIN(RADIANS('Array Configuration'!$D$5))-SIN(RADIANS('Solar Calendar'!$B$6)))/(COS(RADIANS('Solar Calendar'!X19))*COS(RADIANS('Array Configuration'!$D$5)))))*SIGN(W19), 0)</f>
        <v>-26.619791837248894</v>
      </c>
      <c r="Z19" s="5">
        <f>ABS(Y19-'Array Configuration'!$D$4)</f>
        <v>26.619791837248894</v>
      </c>
      <c r="AA19" s="5">
        <f>DEGREES(ACOS((COS(RADIANS(X19))*COS(RADIANS(Z19))*SIN(RADIANS('Array Configuration'!$D$3)))+SIN(RADIANS(X19))*COS(RADIANS('Array Configuration'!$D$3))))</f>
        <v>48.886607135707045</v>
      </c>
      <c r="AB19" s="5">
        <f t="shared" si="27"/>
        <v>544.78469674334406</v>
      </c>
      <c r="AD19" s="4">
        <v>0.43194444444444402</v>
      </c>
      <c r="AE19" s="5">
        <f t="shared" si="2"/>
        <v>-31</v>
      </c>
      <c r="AF19" s="5">
        <f>DEGREES(ASIN(SIN(RADIANS('Solar Calendar'!$C$6))*SIN(RADIANS('Array Configuration'!$D$5))+COS(RADIANS('Solar Calendar'!$C$6))*COS(RADIANS('Array Configuration'!$D$5))*COS(RADIANS(AE19))))</f>
        <v>25.428183896314465</v>
      </c>
      <c r="AG19" s="5">
        <f>IFERROR(DEGREES(ACOS((SIN(RADIANS(AF19))*SIN(RADIANS('Array Configuration'!$D$5))-SIN(RADIANS('Solar Calendar'!$C$6)))/(COS(RADIANS('Solar Calendar'!AF19))*COS(RADIANS('Array Configuration'!$D$5)))))*SIGN(AE19), 0)</f>
        <v>-34.068493928652416</v>
      </c>
      <c r="AH19" s="5">
        <f>ABS(AG19-'Array Configuration'!$D$4)</f>
        <v>34.068493928652416</v>
      </c>
      <c r="AI19" s="5">
        <f>DEGREES(ACOS((COS(RADIANS(AF19))*COS(RADIANS(AH19))*SIN(RADIANS('Array Configuration'!$D$3)))+SIN(RADIANS(AF19))*COS(RADIANS('Array Configuration'!$D$3))))</f>
        <v>48.380184967949546</v>
      </c>
      <c r="AJ19" s="5">
        <f t="shared" si="28"/>
        <v>566.38819097864143</v>
      </c>
      <c r="AL19" s="4">
        <v>0.41319444444444497</v>
      </c>
      <c r="AM19" s="5">
        <f t="shared" si="3"/>
        <v>-37.25</v>
      </c>
      <c r="AN19" s="5">
        <f>DEGREES(ASIN(SIN(RADIANS('Solar Calendar'!$B$7))*SIN(RADIANS('Array Configuration'!$D$5))+COS(RADIANS('Solar Calendar'!$B$7))*COS(RADIANS('Array Configuration'!$D$5))*COS(RADIANS(AM19))))</f>
        <v>27.879197006848546</v>
      </c>
      <c r="AO19" s="5">
        <f>IFERROR(DEGREES(ACOS((SIN(RADIANS(AN19))*SIN(RADIANS('Array Configuration'!$D$5))-SIN(RADIANS('Solar Calendar'!$B$7)))/(COS(RADIANS('Solar Calendar'!AN19))*COS(RADIANS('Array Configuration'!$D$5)))))*SIGN(AM19), 0)</f>
        <v>-42.996481504319888</v>
      </c>
      <c r="AP19" s="5">
        <f>ABS(AO19-'Array Configuration'!$D$4)</f>
        <v>42.996481504319888</v>
      </c>
      <c r="AQ19" s="5">
        <f>DEGREES(ACOS((COS(RADIANS(AN19))*COS(RADIANS(AP19))*SIN(RADIANS('Array Configuration'!$D$3)))+SIN(RADIANS(AN19))*COS(RADIANS('Array Configuration'!$D$3))))</f>
        <v>48.363105598888637</v>
      </c>
      <c r="AR19" s="5">
        <f t="shared" si="29"/>
        <v>562.34515844878774</v>
      </c>
      <c r="AT19" s="4">
        <v>0.43472222222222301</v>
      </c>
      <c r="AU19" s="5">
        <f t="shared" si="4"/>
        <v>-43.5</v>
      </c>
      <c r="AV19" s="5">
        <f>DEGREES(ASIN(SIN(RADIANS('Solar Calendar'!$C$7))*SIN(RADIANS('Array Configuration'!$D$5))+COS(RADIANS('Solar Calendar'!$C$7))*COS(RADIANS('Array Configuration'!$D$5))*COS(RADIANS(AU19))))</f>
        <v>29.282867845970578</v>
      </c>
      <c r="AW19" s="5">
        <f>IFERROR(DEGREES(ACOS((SIN(RADIANS(AV19))*SIN(RADIANS('Array Configuration'!$D$5))-SIN(RADIANS('Solar Calendar'!$C$7)))/(COS(RADIANS('Solar Calendar'!AV19))*COS(RADIANS('Array Configuration'!$D$5)))))*SIGN(AU19), 0)</f>
        <v>-52.111032456520185</v>
      </c>
      <c r="AX19" s="5">
        <f>ABS(AW19-'Array Configuration'!$D$4)</f>
        <v>52.111032456520185</v>
      </c>
      <c r="AY19" s="5">
        <f>DEGREES(ACOS((COS(RADIANS(AV19))*COS(RADIANS(AX19))*SIN(RADIANS('Array Configuration'!$D$3)))+SIN(RADIANS(AV19))*COS(RADIANS('Array Configuration'!$D$3))))</f>
        <v>49.779002777701571</v>
      </c>
      <c r="AZ19" s="5">
        <f t="shared" si="30"/>
        <v>554.25663826747916</v>
      </c>
      <c r="BB19" s="4">
        <v>0.41041666666666698</v>
      </c>
      <c r="BC19" s="5">
        <f t="shared" si="5"/>
        <v>-51</v>
      </c>
      <c r="BD19" s="5">
        <f>DEGREES(ASIN(SIN(RADIANS('Solar Calendar'!$B$8))*SIN(RADIANS('Array Configuration'!$D$5))+COS(RADIANS('Solar Calendar'!$B$8))*COS(RADIANS('Array Configuration'!$D$5))*COS(RADIANS(BC19))))</f>
        <v>30.663463010628991</v>
      </c>
      <c r="BE19" s="5">
        <f>IFERROR(DEGREES(ACOS((SIN(RADIANS(BD19))*SIN(RADIANS('Array Configuration'!$D$5))-SIN(RADIANS('Solar Calendar'!$B$8)))/(COS(RADIANS('Solar Calendar'!BD19))*COS(RADIANS('Array Configuration'!$D$5)))))*SIGN(BC19), 0)</f>
        <v>-63.757148161992724</v>
      </c>
      <c r="BF19" s="5">
        <f>ABS(BE19-'Array Configuration'!$D$4)</f>
        <v>63.757148161992724</v>
      </c>
      <c r="BG19" s="5">
        <f>DEGREES(ACOS((COS(RADIANS(BD19))*COS(RADIANS(BF19))*SIN(RADIANS('Array Configuration'!$D$3)))+SIN(RADIANS(BD19))*COS(RADIANS('Array Configuration'!$D$3))))</f>
        <v>52.345447124410121</v>
      </c>
      <c r="BH19" s="5">
        <f t="shared" si="31"/>
        <v>500.48497690420572</v>
      </c>
      <c r="BJ19" s="4">
        <v>0.391666666666666</v>
      </c>
      <c r="BK19" s="5">
        <f t="shared" si="23"/>
        <v>-56.75</v>
      </c>
      <c r="BL19" s="5">
        <f>DEGREES(ASIN(SIN(RADIANS('Solar Calendar'!$C$8))*SIN(RADIANS('Array Configuration'!$D$5))+COS(RADIANS('Solar Calendar'!$C$8))*COS(RADIANS('Array Configuration'!$D$5))*COS(RADIANS(BK19))))</f>
        <v>30.707212458652663</v>
      </c>
      <c r="BM19" s="5">
        <f>IFERROR(DEGREES(ACOS((SIN(RADIANS(BL19))*SIN(RADIANS('Array Configuration'!$D$5))-SIN(RADIANS('Solar Calendar'!$C$8)))/(COS(RADIANS('Solar Calendar'!BL19))*COS(RADIANS('Array Configuration'!$D$5)))))*SIGN(BK19), 0)</f>
        <v>-72.325950830376954</v>
      </c>
      <c r="BN19" s="5">
        <f>ABS(BM19-'Array Configuration'!$D$4)</f>
        <v>72.325950830376954</v>
      </c>
      <c r="BO19" s="5">
        <f>DEGREES(ACOS((COS(RADIANS(BL19))*COS(RADIANS(BN19))*SIN(RADIANS('Array Configuration'!$D$3)))+SIN(RADIANS(BL19))*COS(RADIANS('Array Configuration'!$D$3))))</f>
        <v>55.268711304180229</v>
      </c>
      <c r="BP19" s="5">
        <f t="shared" si="32"/>
        <v>466.94842557800229</v>
      </c>
      <c r="BR19" s="4">
        <v>0.37291666666666701</v>
      </c>
      <c r="BS19" s="5">
        <f t="shared" si="6"/>
        <v>-63</v>
      </c>
      <c r="BT19" s="5">
        <f>DEGREES(ASIN(SIN(RADIANS('Solar Calendar'!$B$9))*SIN(RADIANS('Array Configuration'!$D$5))+COS(RADIANS('Solar Calendar'!$B$9))*COS(RADIANS('Array Configuration'!$D$5))*COS(RADIANS(BS19))))</f>
        <v>30.502565467113666</v>
      </c>
      <c r="BU19" s="5">
        <f>IFERROR(DEGREES(ACOS((SIN(RADIANS(BT19))*SIN(RADIANS('Array Configuration'!$D$5))-SIN(RADIANS('Solar Calendar'!$B$9)))/(COS(RADIANS('Solar Calendar'!BT19))*COS(RADIANS('Array Configuration'!$D$5)))))*SIGN(BS19), 0)</f>
        <v>-81.674867102721493</v>
      </c>
      <c r="BV19" s="5">
        <f>ABS(BU19-'Array Configuration'!$D$4)</f>
        <v>81.674867102721493</v>
      </c>
      <c r="BW19" s="5">
        <f>DEGREES(ACOS((COS(RADIANS(BT19))*COS(RADIANS(BV19))*SIN(RADIANS('Array Configuration'!$D$3)))+SIN(RADIANS(BT19))*COS(RADIANS('Array Configuration'!$D$3))))</f>
        <v>58.726601168489331</v>
      </c>
      <c r="BX19" s="5">
        <f t="shared" si="33"/>
        <v>405.1161821814062</v>
      </c>
      <c r="BZ19" s="4">
        <v>0.360416666666667</v>
      </c>
      <c r="CA19" s="5">
        <f t="shared" si="7"/>
        <v>-67.75</v>
      </c>
      <c r="CB19" s="5">
        <f>DEGREES(ASIN(SIN(RADIANS('Solar Calendar'!$C$9))*SIN(RADIANS('Array Configuration'!$D$5))+COS(RADIANS('Solar Calendar'!$C$9))*COS(RADIANS('Array Configuration'!$D$5))*COS(RADIANS(CA19))))</f>
        <v>29.504529679148771</v>
      </c>
      <c r="CC19" s="5">
        <f>IFERROR(DEGREES(ACOS((SIN(RADIANS(CB19))*SIN(RADIANS('Array Configuration'!$D$5))-SIN(RADIANS('Solar Calendar'!$C$9)))/(COS(RADIANS('Solar Calendar'!CB19))*COS(RADIANS('Array Configuration'!$D$5)))))*SIGN(CA19), 0)</f>
        <v>-87.884478723691458</v>
      </c>
      <c r="CD19" s="5">
        <f>ABS(CC19-'Array Configuration'!$D$4)</f>
        <v>87.884478723691458</v>
      </c>
      <c r="CE19" s="5">
        <f>DEGREES(ACOS((COS(RADIANS(CB19))*COS(RADIANS(CD19))*SIN(RADIANS('Array Configuration'!$D$3)))+SIN(RADIANS(CB19))*COS(RADIANS('Array Configuration'!$D$3))))</f>
        <v>61.799718129366418</v>
      </c>
      <c r="CF19" s="5">
        <f t="shared" si="34"/>
        <v>364.85784975217973</v>
      </c>
      <c r="CH19" s="4">
        <v>0.35208333333333403</v>
      </c>
      <c r="CI19" s="5">
        <f t="shared" si="8"/>
        <v>-71.25</v>
      </c>
      <c r="CJ19" s="5">
        <f>DEGREES(ASIN(SIN(RADIANS('Solar Calendar'!$B$10))*SIN(RADIANS('Array Configuration'!$D$5))+COS(RADIANS('Solar Calendar'!$B$10))*COS(RADIANS('Array Configuration'!$D$5))*COS(RADIANS(CI19))))</f>
        <v>29.07633183623286</v>
      </c>
      <c r="CK19" s="5">
        <f>IFERROR(DEGREES(ACOS((SIN(RADIANS(CJ19))*SIN(RADIANS('Array Configuration'!$D$5))-SIN(RADIANS('Solar Calendar'!$B$10)))/(COS(RADIANS('Solar Calendar'!CJ19))*COS(RADIANS('Array Configuration'!$D$5)))))*SIGN(CI19), 0)</f>
        <v>-92.786075658603295</v>
      </c>
      <c r="CL19" s="5">
        <f>ABS(CK19-'Array Configuration'!$D$4)</f>
        <v>92.786075658603295</v>
      </c>
      <c r="CM19" s="5">
        <f>DEGREES(ACOS((COS(RADIANS(CJ19))*COS(RADIANS(CL19))*SIN(RADIANS('Array Configuration'!$D$3)))+SIN(RADIANS(CJ19))*COS(RADIANS('Array Configuration'!$D$3))))</f>
        <v>63.875606813020056</v>
      </c>
      <c r="CN19" s="5">
        <f t="shared" si="48"/>
        <v>328.59875938870096</v>
      </c>
      <c r="CP19" s="4">
        <v>0.35208333333333403</v>
      </c>
      <c r="CQ19" s="5">
        <f t="shared" si="10"/>
        <v>-72</v>
      </c>
      <c r="CR19" s="5">
        <f>DEGREES(ASIN(SIN(RADIANS('Solar Calendar'!$C$10))*SIN(RADIANS('Array Configuration'!$D$5))+COS(RADIANS('Solar Calendar'!$C$10))*COS(RADIANS('Array Configuration'!$D$5))*COS(RADIANS(CQ19))))</f>
        <v>29.048317226176966</v>
      </c>
      <c r="CS19" s="5">
        <f>IFERROR(DEGREES(ACOS((SIN(RADIANS(CR19))*SIN(RADIANS('Array Configuration'!$D$5))-SIN(RADIANS('Solar Calendar'!$C$10)))/(COS(RADIANS('Solar Calendar'!CR19))*COS(RADIANS('Array Configuration'!$D$5)))))*SIGN(CQ19), 0)</f>
        <v>-93.909788920688172</v>
      </c>
      <c r="CT19" s="5">
        <f>ABS(CS19-'Array Configuration'!$D$4)</f>
        <v>93.909788920688172</v>
      </c>
      <c r="CU19" s="5">
        <f>DEGREES(ACOS((COS(RADIANS(CR19))*COS(RADIANS(CT19))*SIN(RADIANS('Array Configuration'!$D$3)))+SIN(RADIANS(CR19))*COS(RADIANS('Array Configuration'!$D$3))))</f>
        <v>64.283219093372239</v>
      </c>
      <c r="CV19" s="5">
        <f t="shared" si="35"/>
        <v>323.7152750298132</v>
      </c>
      <c r="CX19" s="4">
        <v>0.358333333333334</v>
      </c>
      <c r="CY19" s="5">
        <f t="shared" si="11"/>
        <v>-70.5</v>
      </c>
      <c r="CZ19" s="5">
        <f>DEGREES(ASIN(SIN(RADIANS('Solar Calendar'!$B$11))*SIN(RADIANS('Array Configuration'!$D$5))+COS(RADIANS('Solar Calendar'!$B$11))*COS(RADIANS('Array Configuration'!$D$5))*COS(RADIANS(CY19))))</f>
        <v>29.444965793780622</v>
      </c>
      <c r="DA19" s="5">
        <f>IFERROR(DEGREES(ACOS((SIN(RADIANS(CZ19))*SIN(RADIANS('Array Configuration'!$D$5))-SIN(RADIANS('Solar Calendar'!$B$11)))/(COS(RADIANS('Solar Calendar'!CZ19))*COS(RADIANS('Array Configuration'!$D$5)))))*SIGN(CY19), 0)</f>
        <v>-92.076838822667881</v>
      </c>
      <c r="DB19" s="5">
        <f>ABS(DA19-'Array Configuration'!$D$4)</f>
        <v>92.076838822667881</v>
      </c>
      <c r="DC19" s="5">
        <f>DEGREES(ACOS((COS(RADIANS(CZ19))*COS(RADIANS(DB19))*SIN(RADIANS('Array Configuration'!$D$3)))+SIN(RADIANS(CZ19))*COS(RADIANS('Array Configuration'!$D$3))))</f>
        <v>63.294539922027568</v>
      </c>
      <c r="DD19" s="5">
        <f t="shared" si="36"/>
        <v>336.4611284156594</v>
      </c>
      <c r="DF19" s="4">
        <v>0.36875000000000002</v>
      </c>
      <c r="DG19" s="5">
        <f t="shared" si="12"/>
        <v>-67</v>
      </c>
      <c r="DH19" s="5">
        <f>DEGREES(ASIN(SIN(RADIANS('Solar Calendar'!$C$11))*SIN(RADIANS('Array Configuration'!$D$5))+COS(RADIANS('Solar Calendar'!$C$11))*COS(RADIANS('Array Configuration'!$D$5))*COS(RADIANS(DG19))))</f>
        <v>30.427243561685625</v>
      </c>
      <c r="DI19" s="5">
        <f>IFERROR(DEGREES(ACOS((SIN(RADIANS(DH19))*SIN(RADIANS('Array Configuration'!$D$5))-SIN(RADIANS('Solar Calendar'!$C$11)))/(COS(RADIANS('Solar Calendar'!DH19))*COS(RADIANS('Array Configuration'!$D$5)))))*SIGN(DG19), 0)</f>
        <v>-87.81729997757742</v>
      </c>
      <c r="DJ19" s="5">
        <f>ABS(DI19-'Array Configuration'!$D$4)</f>
        <v>87.81729997757742</v>
      </c>
      <c r="DK19" s="5">
        <f>DEGREES(ACOS((COS(RADIANS(DH19))*COS(RADIANS(DJ19))*SIN(RADIANS('Array Configuration'!$D$3)))+SIN(RADIANS(DH19))*COS(RADIANS('Array Configuration'!$D$3))))</f>
        <v>60.930323899642744</v>
      </c>
      <c r="DL19" s="5">
        <f t="shared" si="37"/>
        <v>367.82468033735205</v>
      </c>
      <c r="DN19" s="4">
        <v>0.38402777777777802</v>
      </c>
      <c r="DO19" s="5">
        <f t="shared" si="13"/>
        <v>-61.5</v>
      </c>
      <c r="DP19" s="5">
        <f>DEGREES(ASIN(SIN(RADIANS('Solar Calendar'!$B$12))*SIN(RADIANS('Array Configuration'!$D$5))+COS(RADIANS('Solar Calendar'!$B$12))*COS(RADIANS('Array Configuration'!$D$5))*COS(RADIANS(DO19))))</f>
        <v>31.141617189520257</v>
      </c>
      <c r="DQ19" s="5">
        <f>IFERROR(DEGREES(ACOS((SIN(RADIANS(DP19))*SIN(RADIANS('Array Configuration'!$D$5))-SIN(RADIANS('Solar Calendar'!$B$12)))/(COS(RADIANS('Solar Calendar'!DP19))*COS(RADIANS('Array Configuration'!$D$5)))))*SIGN(DO19), 0)</f>
        <v>-80.066830606217067</v>
      </c>
      <c r="DR19" s="5">
        <f>ABS(DQ19-'Array Configuration'!$D$4)</f>
        <v>80.066830606217067</v>
      </c>
      <c r="DS19" s="5">
        <f>DEGREES(ACOS((COS(RADIANS(DP19))*COS(RADIANS(DR19))*SIN(RADIANS('Array Configuration'!$D$3)))+SIN(RADIANS(DP19))*COS(RADIANS('Array Configuration'!$D$3))))</f>
        <v>57.580797924499031</v>
      </c>
      <c r="DT19" s="5">
        <f t="shared" si="38"/>
        <v>417.40926076719171</v>
      </c>
      <c r="DV19" s="4">
        <v>0.39722222222222198</v>
      </c>
      <c r="DW19" s="5">
        <f t="shared" si="14"/>
        <v>-56</v>
      </c>
      <c r="DX19" s="5">
        <f>DEGREES(ASIN(SIN(RADIANS('Solar Calendar'!$C$12))*SIN(RADIANS('Array Configuration'!$D$5))+COS(RADIANS('Solar Calendar'!$C$12))*COS(RADIANS('Array Configuration'!$D$5))*COS(RADIANS(DW19))))</f>
        <v>31.716943065938533</v>
      </c>
      <c r="DY19" s="5">
        <f>IFERROR(DEGREES(ACOS((SIN(RADIANS(DX19))*SIN(RADIANS('Array Configuration'!$D$5))-SIN(RADIANS('Solar Calendar'!$C$12)))/(COS(RADIANS('Solar Calendar'!DX19))*COS(RADIANS('Array Configuration'!$D$5)))))*SIGN(DW19), 0)</f>
        <v>-72.216138041013124</v>
      </c>
      <c r="DZ19" s="5">
        <f>ABS(DY19-'Array Configuration'!$D$4)</f>
        <v>72.216138041013124</v>
      </c>
      <c r="EA19" s="5">
        <f>DEGREES(ACOS((COS(RADIANS(DX19))*COS(RADIANS(DZ19))*SIN(RADIANS('Array Configuration'!$D$3)))+SIN(RADIANS(DX19))*COS(RADIANS('Array Configuration'!$D$3))))</f>
        <v>54.308631792788525</v>
      </c>
      <c r="EB19" s="5">
        <f t="shared" si="39"/>
        <v>456.85647147615066</v>
      </c>
      <c r="ED19" s="4">
        <v>0.41388888888888897</v>
      </c>
      <c r="EE19" s="5">
        <f t="shared" si="15"/>
        <v>-48.5</v>
      </c>
      <c r="EF19" s="5">
        <f>DEGREES(ASIN(SIN(RADIANS('Solar Calendar'!$B$13))*SIN(RADIANS('Array Configuration'!$D$5))+COS(RADIANS('Solar Calendar'!$B$13))*COS(RADIANS('Array Configuration'!$D$5))*COS(RADIANS(EE19))))</f>
        <v>31.436161180085261</v>
      </c>
      <c r="EG19" s="5">
        <f>IFERROR(DEGREES(ACOS((SIN(RADIANS(EF19))*SIN(RADIANS('Array Configuration'!$D$5))-SIN(RADIANS('Solar Calendar'!$B$13)))/(COS(RADIANS('Solar Calendar'!EF19))*COS(RADIANS('Array Configuration'!$D$5)))))*SIGN(EE19), 0)</f>
        <v>-60.807807657682403</v>
      </c>
      <c r="EH19" s="5">
        <f>ABS(EG19-'Array Configuration'!$D$4)</f>
        <v>60.807807657682403</v>
      </c>
      <c r="EI19" s="5">
        <f>DEGREES(ACOS((COS(RADIANS(EF19))*COS(RADIANS(EH19))*SIN(RADIANS('Array Configuration'!$D$3)))+SIN(RADIANS(EF19))*COS(RADIANS('Array Configuration'!$D$3))))</f>
        <v>50.634961708256419</v>
      </c>
      <c r="EJ19" s="5">
        <f t="shared" si="40"/>
        <v>525.10842074225695</v>
      </c>
      <c r="EL19" s="4">
        <v>0.42708333333333298</v>
      </c>
      <c r="EM19" s="5">
        <f t="shared" si="16"/>
        <v>-42.5</v>
      </c>
      <c r="EN19" s="5">
        <f>DEGREES(ASIN(SIN(RADIANS('Solar Calendar'!$C$13))*SIN(RADIANS('Array Configuration'!$D$5))+COS(RADIANS('Solar Calendar'!$C$13))*COS(RADIANS('Array Configuration'!$D$5))*COS(RADIANS(EM19))))</f>
        <v>29.811483215187287</v>
      </c>
      <c r="EO19" s="5">
        <f>IFERROR(DEGREES(ACOS((SIN(RADIANS(EN19))*SIN(RADIANS('Array Configuration'!$D$5))-SIN(RADIANS('Solar Calendar'!$C$13)))/(COS(RADIANS('Solar Calendar'!EN19))*COS(RADIANS('Array Configuration'!$D$5)))))*SIGN(EM19), 0)</f>
        <v>-51.13526382676762</v>
      </c>
      <c r="EP19" s="5">
        <f>ABS(EO19-'Array Configuration'!$D$4)</f>
        <v>51.13526382676762</v>
      </c>
      <c r="EQ19" s="5">
        <f>DEGREES(ACOS((COS(RADIANS(EN19))*COS(RADIANS(EP19))*SIN(RADIANS('Array Configuration'!$D$3)))+SIN(RADIANS(EN19))*COS(RADIANS('Array Configuration'!$D$3))))</f>
        <v>48.979142364133722</v>
      </c>
      <c r="ER19" s="5">
        <f t="shared" si="41"/>
        <v>535.01217416408792</v>
      </c>
      <c r="ET19" s="4">
        <v>0.44305555555555498</v>
      </c>
      <c r="EU19" s="5">
        <f t="shared" si="17"/>
        <v>-35.5</v>
      </c>
      <c r="EV19" s="5">
        <f>DEGREES(ASIN(SIN(RADIANS('Solar Calendar'!$B$14))*SIN(RADIANS('Array Configuration'!$D$5))+COS(RADIANS('Solar Calendar'!$B$14))*COS(RADIANS('Array Configuration'!$D$5))*COS(RADIANS(EU19))))</f>
        <v>28.312445950486069</v>
      </c>
      <c r="EW19" s="5">
        <f>IFERROR(DEGREES(ACOS((SIN(RADIANS(EV19))*SIN(RADIANS('Array Configuration'!$D$5))-SIN(RADIANS('Solar Calendar'!$B$14)))/(COS(RADIANS('Solar Calendar'!EV19))*COS(RADIANS('Array Configuration'!$D$5)))))*SIGN(EU19), 0)</f>
        <v>-41.03052951246729</v>
      </c>
      <c r="EX19" s="5">
        <f>ABS(EW19-'Array Configuration'!$D$4)</f>
        <v>41.03052951246729</v>
      </c>
      <c r="EY19" s="5">
        <f>DEGREES(ACOS((COS(RADIANS(EV19))*COS(RADIANS(EX19))*SIN(RADIANS('Array Configuration'!$D$3)))+SIN(RADIANS(EV19))*COS(RADIANS('Array Configuration'!$D$3))))</f>
        <v>47.404061350063351</v>
      </c>
      <c r="EZ19" s="5">
        <f t="shared" si="24"/>
        <v>572.78125597763392</v>
      </c>
      <c r="FB19" s="4">
        <v>0.45763888888888798</v>
      </c>
      <c r="FC19" s="5">
        <f t="shared" si="18"/>
        <v>-29.5</v>
      </c>
      <c r="FD19" s="5">
        <f>DEGREES(ASIN(SIN(RADIANS('Solar Calendar'!$C$14))*SIN(RADIANS('Array Configuration'!$D$5))+COS(RADIANS('Solar Calendar'!$C$14))*COS(RADIANS('Array Configuration'!$D$5))*COS(RADIANS(FC19))))</f>
        <v>26.262395921164561</v>
      </c>
      <c r="FE19" s="5">
        <f>IFERROR(DEGREES(ACOS((SIN(RADIANS(FD19))*SIN(RADIANS('Array Configuration'!$D$5))-SIN(RADIANS('Solar Calendar'!$C$14)))/(COS(RADIANS('Solar Calendar'!FD19))*COS(RADIANS('Array Configuration'!$D$5)))))*SIGN(FC19), 0)</f>
        <v>-32.677436080442632</v>
      </c>
      <c r="FF19" s="5">
        <f>ABS(FE19-'Array Configuration'!$D$4)</f>
        <v>32.677436080442632</v>
      </c>
      <c r="FG19" s="5">
        <f>DEGREES(ACOS((COS(RADIANS(FD19))*COS(RADIANS(FF19))*SIN(RADIANS('Array Configuration'!$D$3)))+SIN(RADIANS(FD19))*COS(RADIANS('Array Configuration'!$D$3))))</f>
        <v>47.249184903241257</v>
      </c>
      <c r="FH19" s="5">
        <f t="shared" si="42"/>
        <v>561.38439562084261</v>
      </c>
      <c r="FJ19" s="4">
        <v>0.43402777777777801</v>
      </c>
      <c r="FK19" s="5">
        <f t="shared" si="19"/>
        <v>-23</v>
      </c>
      <c r="FL19" s="5">
        <f>DEGREES(ASIN(SIN(RADIANS('Solar Calendar'!$B$15))*SIN(RADIANS('Array Configuration'!$D$5))+COS(RADIANS('Solar Calendar'!$B$15))*COS(RADIANS('Array Configuration'!$D$5))*COS(RADIANS(FK19))))</f>
        <v>22.764746725154261</v>
      </c>
      <c r="FM19" s="5">
        <f>IFERROR(DEGREES(ACOS((SIN(RADIANS(FL19))*SIN(RADIANS('Array Configuration'!$D$5))-SIN(RADIANS('Solar Calendar'!$B$15)))/(COS(RADIANS('Solar Calendar'!FL19))*COS(RADIANS('Array Configuration'!$D$5)))))*SIGN(FK19), 0)</f>
        <v>-23.985132456307028</v>
      </c>
      <c r="FN19" s="5">
        <f>ABS(FM19-'Array Configuration'!$D$4)</f>
        <v>23.985132456307028</v>
      </c>
      <c r="FO19" s="5">
        <f>DEGREES(ACOS((COS(RADIANS(FL19))*COS(RADIANS(FN19))*SIN(RADIANS('Array Configuration'!$D$3)))+SIN(RADIANS(FL19))*COS(RADIANS('Array Configuration'!$D$3))))</f>
        <v>48.891576500719964</v>
      </c>
      <c r="FP19" s="5">
        <f t="shared" si="43"/>
        <v>542.07411302719038</v>
      </c>
      <c r="FR19" s="4">
        <v>0.44930555555555601</v>
      </c>
      <c r="FS19" s="5">
        <f t="shared" si="20"/>
        <v>-18</v>
      </c>
      <c r="FT19" s="5">
        <f>DEGREES(ASIN(SIN(RADIANS('Solar Calendar'!$C$15))*SIN(RADIANS('Array Configuration'!$D$5))+COS(RADIANS('Solar Calendar'!$C$15))*COS(RADIANS('Array Configuration'!$D$5))*COS(RADIANS(FS19))))</f>
        <v>20.685843724709308</v>
      </c>
      <c r="FU19" s="5">
        <f>IFERROR(DEGREES(ACOS((SIN(RADIANS(FT19))*SIN(RADIANS('Array Configuration'!$D$5))-SIN(RADIANS('Solar Calendar'!$C$15)))/(COS(RADIANS('Solar Calendar'!FT19))*COS(RADIANS('Array Configuration'!$D$5)))))*SIGN(FS19), 0)</f>
        <v>-18.106482791643561</v>
      </c>
      <c r="FV19" s="5">
        <f>ABS(FU19-'Array Configuration'!$D$4)</f>
        <v>18.106482791643561</v>
      </c>
      <c r="FW19" s="5">
        <f>DEGREES(ACOS((COS(RADIANS(FT19))*COS(RADIANS(FV19))*SIN(RADIANS('Array Configuration'!$D$3)))+SIN(RADIANS(FT19))*COS(RADIANS('Array Configuration'!$D$3))))</f>
        <v>50.037993937984702</v>
      </c>
      <c r="FX19" s="5">
        <f t="shared" si="44"/>
        <v>511.31615633574347</v>
      </c>
      <c r="FZ19" s="4">
        <v>0.46319444444444502</v>
      </c>
      <c r="GA19" s="5">
        <f t="shared" si="21"/>
        <v>-14.5</v>
      </c>
      <c r="GB19" s="5">
        <f>DEGREES(ASIN(SIN(RADIANS('Solar Calendar'!$B$16))*SIN(RADIANS('Array Configuration'!$D$5))+COS(RADIANS('Solar Calendar'!$B$16))*COS(RADIANS('Array Configuration'!$D$5))*COS(RADIANS(GA19))))</f>
        <v>18.596964612158853</v>
      </c>
      <c r="GC19" s="5">
        <f>IFERROR(DEGREES(ACOS((SIN(RADIANS(GB19))*SIN(RADIANS('Array Configuration'!$D$5))-SIN(RADIANS('Solar Calendar'!$B$16)))/(COS(RADIANS('Solar Calendar'!GB19))*COS(RADIANS('Array Configuration'!$D$5)))))*SIGN(GA19), 0)</f>
        <v>-14.116122223545243</v>
      </c>
      <c r="GD19" s="5">
        <f>ABS(GC19-'Array Configuration'!$D$4)</f>
        <v>14.116122223545243</v>
      </c>
      <c r="GE19" s="5">
        <f>DEGREES(ACOS((COS(RADIANS(GB19))*COS(RADIANS(GD19))*SIN(RADIANS('Array Configuration'!$D$3)))+SIN(RADIANS(GB19))*COS(RADIANS('Array Configuration'!$D$3))))</f>
        <v>51.639174546288892</v>
      </c>
      <c r="GF19" s="5">
        <f t="shared" si="45"/>
        <v>480.20968925149236</v>
      </c>
      <c r="GH19" s="4">
        <v>0.47013888888888899</v>
      </c>
      <c r="GI19" s="5">
        <f t="shared" si="22"/>
        <v>-13.75</v>
      </c>
      <c r="GJ19" s="5">
        <f>DEGREES(ASIN(SIN(RADIANS('Solar Calendar'!$C$16))*SIN(RADIANS('Array Configuration'!$D$5))+COS(RADIANS('Solar Calendar'!$C$16))*COS(RADIANS('Array Configuration'!$D$5))*COS(RADIANS(GI19))))</f>
        <v>17.830135476304115</v>
      </c>
      <c r="GK19" s="5">
        <f>IFERROR(DEGREES(ACOS((SIN(RADIANS(GJ19))*SIN(RADIANS('Array Configuration'!$D$5))-SIN(RADIANS('Solar Calendar'!$C$16)))/(COS(RADIANS('Solar Calendar'!GJ19))*COS(RADIANS('Array Configuration'!$D$5)))))*SIGN(GI19), 0)</f>
        <v>-13.236440172556565</v>
      </c>
      <c r="GL19" s="5">
        <f>ABS(GK19-'Array Configuration'!$D$4)</f>
        <v>13.236440172556565</v>
      </c>
      <c r="GM19" s="5">
        <f>DEGREES(ACOS((COS(RADIANS(GJ19))*COS(RADIANS(GL19))*SIN(RADIANS('Array Configuration'!$D$3)))+SIN(RADIANS(GJ19))*COS(RADIANS('Array Configuration'!$D$3))))</f>
        <v>52.313920205243761</v>
      </c>
      <c r="GN19" s="5">
        <f t="shared" si="46"/>
        <v>464.42719550064862</v>
      </c>
    </row>
    <row r="20" spans="5:196" x14ac:dyDescent="0.25">
      <c r="E20" s="12"/>
      <c r="F20" s="4">
        <v>0.48125000000000101</v>
      </c>
      <c r="G20" s="5">
        <f t="shared" si="47"/>
        <v>-11.75</v>
      </c>
      <c r="H20" s="5">
        <f>DEGREES(ASIN(SIN(RADIANS('Solar Calendar'!$B$5))*SIN(RADIANS('Array Configuration'!$D$5))+COS(RADIANS('Solar Calendar'!$B$5))*COS(RADIANS('Array Configuration'!$D$5))*COS(RADIANS(G20))))</f>
        <v>19.304393901311588</v>
      </c>
      <c r="I20" s="5">
        <f>IFERROR(DEGREES(ACOS((SIN(RADIANS(H20))*SIN(RADIANS('Array Configuration'!$D$5))-SIN(RADIANS('Solar Calendar'!$B$5)))/(COS(RADIANS('Solar Calendar'!H20))*COS(RADIANS('Array Configuration'!$D$5)))))*SIGN(G20), 0)</f>
        <v>-11.515658075087135</v>
      </c>
      <c r="J20" s="5">
        <f>ABS(I20-'Array Configuration'!$D$4)</f>
        <v>11.515658075087135</v>
      </c>
      <c r="K20" s="5">
        <f>DEGREES(ACOS((COS(RADIANS(H20))*COS(RADIANS(J20))*SIN(RADIANS('Array Configuration'!$D$3)))+SIN(RADIANS(H20))*COS(RADIANS('Array Configuration'!$D$3))))</f>
        <v>50.690041316944445</v>
      </c>
      <c r="L20" s="5">
        <f t="shared" si="25"/>
        <v>497.08286605753977</v>
      </c>
      <c r="N20" s="4">
        <v>0.47430555555555498</v>
      </c>
      <c r="O20" s="5">
        <f t="shared" si="0"/>
        <v>-15.5</v>
      </c>
      <c r="P20" s="5">
        <f>DEGREES(ASIN(SIN(RADIANS('Solar Calendar'!$C$5))*SIN(RADIANS('Array Configuration'!$D$5))+COS(RADIANS('Solar Calendar'!$C$5))*COS(RADIANS('Array Configuration'!$D$5))*COS(RADIANS(O20))))</f>
        <v>20.782726536110239</v>
      </c>
      <c r="Q20" s="5">
        <f>IFERROR(DEGREES(ACOS((SIN(RADIANS(P20))*SIN(RADIANS('Array Configuration'!$D$5))-SIN(RADIANS('Solar Calendar'!$C$5)))/(COS(RADIANS('Solar Calendar'!P20))*COS(RADIANS('Array Configuration'!$D$5)))))*SIGN(O20), 0)</f>
        <v>-15.560518023850776</v>
      </c>
      <c r="R20" s="5">
        <f>ABS(Q20-'Array Configuration'!$D$4)</f>
        <v>15.560518023850776</v>
      </c>
      <c r="S20" s="5">
        <f>DEGREES(ACOS((COS(RADIANS(P20))*COS(RADIANS(R20))*SIN(RADIANS('Array Configuration'!$D$3)))+SIN(RADIANS(P20))*COS(RADIANS('Array Configuration'!$D$3))))</f>
        <v>49.625987709273119</v>
      </c>
      <c r="T20" s="5">
        <f t="shared" si="26"/>
        <v>523.29769000195006</v>
      </c>
      <c r="V20" s="4">
        <v>0.45902777777777798</v>
      </c>
      <c r="W20" s="5">
        <f t="shared" si="1"/>
        <v>-21.5</v>
      </c>
      <c r="X20" s="5">
        <f>DEGREES(ASIN(SIN(RADIANS('Solar Calendar'!$B$6))*SIN(RADIANS('Array Configuration'!$D$5))+COS(RADIANS('Solar Calendar'!$B$6))*COS(RADIANS('Array Configuration'!$D$5))*COS(RADIANS(W20))))</f>
        <v>24.31919933598304</v>
      </c>
      <c r="Y20" s="5">
        <f>IFERROR(DEGREES(ACOS((SIN(RADIANS(X20))*SIN(RADIANS('Array Configuration'!$D$5))-SIN(RADIANS('Solar Calendar'!$B$6)))/(COS(RADIANS('Solar Calendar'!X20))*COS(RADIANS('Array Configuration'!$D$5)))))*SIGN(W20), 0)</f>
        <v>-22.837531827147671</v>
      </c>
      <c r="Z20" s="5">
        <f>ABS(Y20-'Array Configuration'!$D$4)</f>
        <v>22.837531827147671</v>
      </c>
      <c r="AA20" s="5">
        <f>DEGREES(ACOS((COS(RADIANS(X20))*COS(RADIANS(Z20))*SIN(RADIANS('Array Configuration'!$D$3)))+SIN(RADIANS(X20))*COS(RADIANS('Array Configuration'!$D$3))))</f>
        <v>47.167693579285789</v>
      </c>
      <c r="AB20" s="5">
        <f t="shared" si="27"/>
        <v>571.63316668413745</v>
      </c>
      <c r="AD20" s="4">
        <v>0.44236111111111098</v>
      </c>
      <c r="AE20" s="5">
        <f t="shared" si="2"/>
        <v>-27.25</v>
      </c>
      <c r="AF20" s="5">
        <f>DEGREES(ASIN(SIN(RADIANS('Solar Calendar'!$C$6))*SIN(RADIANS('Array Configuration'!$D$5))+COS(RADIANS('Solar Calendar'!$C$6))*COS(RADIANS('Array Configuration'!$D$5))*COS(RADIANS(AE20))))</f>
        <v>26.774192478824595</v>
      </c>
      <c r="AG20" s="5">
        <f>IFERROR(DEGREES(ACOS((SIN(RADIANS(AF20))*SIN(RADIANS('Array Configuration'!$D$5))-SIN(RADIANS('Solar Calendar'!$C$6)))/(COS(RADIANS('Solar Calendar'!AF20))*COS(RADIANS('Array Configuration'!$D$5)))))*SIGN(AE20), 0)</f>
        <v>-30.249995340714804</v>
      </c>
      <c r="AH20" s="5">
        <f>ABS(AG20-'Array Configuration'!$D$4)</f>
        <v>30.249995340714804</v>
      </c>
      <c r="AI20" s="5">
        <f>DEGREES(ACOS((COS(RADIANS(AF20))*COS(RADIANS(AH20))*SIN(RADIANS('Array Configuration'!$D$3)))+SIN(RADIANS(AF20))*COS(RADIANS('Array Configuration'!$D$3))))</f>
        <v>46.208529944392396</v>
      </c>
      <c r="AJ20" s="5">
        <f t="shared" si="28"/>
        <v>599.34906491271749</v>
      </c>
      <c r="AL20" s="4">
        <v>0.42361111111111199</v>
      </c>
      <c r="AM20" s="5">
        <f t="shared" si="3"/>
        <v>-33.5</v>
      </c>
      <c r="AN20" s="5">
        <f>DEGREES(ASIN(SIN(RADIANS('Solar Calendar'!$B$7))*SIN(RADIANS('Array Configuration'!$D$5))+COS(RADIANS('Solar Calendar'!$B$7))*COS(RADIANS('Array Configuration'!$D$5))*COS(RADIANS(AM20))))</f>
        <v>29.541176102821151</v>
      </c>
      <c r="AO20" s="5">
        <f>IFERROR(DEGREES(ACOS((SIN(RADIANS(AN20))*SIN(RADIANS('Array Configuration'!$D$5))-SIN(RADIANS('Solar Calendar'!$B$7)))/(COS(RADIANS('Solar Calendar'!AN20))*COS(RADIANS('Array Configuration'!$D$5)))))*SIGN(AM20), 0)</f>
        <v>-39.182915097505592</v>
      </c>
      <c r="AP20" s="5">
        <f>ABS(AO20-'Array Configuration'!$D$4)</f>
        <v>39.182915097505592</v>
      </c>
      <c r="AQ20" s="5">
        <f>DEGREES(ACOS((COS(RADIANS(AN20))*COS(RADIANS(AP20))*SIN(RADIANS('Array Configuration'!$D$3)))+SIN(RADIANS(AN20))*COS(RADIANS('Array Configuration'!$D$3))))</f>
        <v>45.733759506459336</v>
      </c>
      <c r="AR20" s="5">
        <f t="shared" si="29"/>
        <v>600.5649791842319</v>
      </c>
      <c r="AT20" s="4">
        <v>0.44513888888889003</v>
      </c>
      <c r="AU20" s="5">
        <f t="shared" si="4"/>
        <v>-39.75</v>
      </c>
      <c r="AV20" s="5">
        <f>DEGREES(ASIN(SIN(RADIANS('Solar Calendar'!$C$7))*SIN(RADIANS('Array Configuration'!$D$5))+COS(RADIANS('Solar Calendar'!$C$7))*COS(RADIANS('Array Configuration'!$D$5))*COS(RADIANS(AU20))))</f>
        <v>31.227123975425233</v>
      </c>
      <c r="AW20" s="5">
        <f>IFERROR(DEGREES(ACOS((SIN(RADIANS(AV20))*SIN(RADIANS('Array Configuration'!$D$5))-SIN(RADIANS('Solar Calendar'!$C$7)))/(COS(RADIANS('Solar Calendar'!AV20))*COS(RADIANS('Array Configuration'!$D$5)))))*SIGN(AU20), 0)</f>
        <v>-48.398254093910786</v>
      </c>
      <c r="AX20" s="5">
        <f>ABS(AW20-'Array Configuration'!$D$4)</f>
        <v>48.398254093910786</v>
      </c>
      <c r="AY20" s="5">
        <f>DEGREES(ACOS((COS(RADIANS(AV20))*COS(RADIANS(AX20))*SIN(RADIANS('Array Configuration'!$D$3)))+SIN(RADIANS(AV20))*COS(RADIANS('Array Configuration'!$D$3))))</f>
        <v>46.808980174678169</v>
      </c>
      <c r="AZ20" s="5">
        <f t="shared" si="30"/>
        <v>597.67535135963192</v>
      </c>
      <c r="BB20" s="4">
        <v>0.420833333333334</v>
      </c>
      <c r="BC20" s="5">
        <f t="shared" si="5"/>
        <v>-47.25</v>
      </c>
      <c r="BD20" s="5">
        <f>DEGREES(ASIN(SIN(RADIANS('Solar Calendar'!$B$8))*SIN(RADIANS('Array Configuration'!$D$5))+COS(RADIANS('Solar Calendar'!$B$8))*COS(RADIANS('Array Configuration'!$D$5))*COS(RADIANS(BC20))))</f>
        <v>32.896118329158526</v>
      </c>
      <c r="BE20" s="5">
        <f>IFERROR(DEGREES(ACOS((SIN(RADIANS(BD20))*SIN(RADIANS('Array Configuration'!$D$5))-SIN(RADIANS('Solar Calendar'!$B$8)))/(COS(RADIANS('Solar Calendar'!BD20))*COS(RADIANS('Array Configuration'!$D$5)))))*SIGN(BC20), 0)</f>
        <v>-60.252082652839135</v>
      </c>
      <c r="BF20" s="5">
        <f>ABS(BE20-'Array Configuration'!$D$4)</f>
        <v>60.252082652839135</v>
      </c>
      <c r="BG20" s="5">
        <f>DEGREES(ACOS((COS(RADIANS(BD20))*COS(RADIANS(BF20))*SIN(RADIANS('Array Configuration'!$D$3)))+SIN(RADIANS(BD20))*COS(RADIANS('Array Configuration'!$D$3))))</f>
        <v>49.108530723843373</v>
      </c>
      <c r="BH20" s="5">
        <f t="shared" si="31"/>
        <v>546.93216010518893</v>
      </c>
      <c r="BJ20" s="4">
        <v>0.40208333333333302</v>
      </c>
      <c r="BK20" s="5">
        <f t="shared" si="23"/>
        <v>-53</v>
      </c>
      <c r="BL20" s="5">
        <f>DEGREES(ASIN(SIN(RADIANS('Solar Calendar'!$C$8))*SIN(RADIANS('Array Configuration'!$D$5))+COS(RADIANS('Solar Calendar'!$C$8))*COS(RADIANS('Array Configuration'!$D$5))*COS(RADIANS(BK20))))</f>
        <v>33.093293347285901</v>
      </c>
      <c r="BM20" s="5">
        <f>IFERROR(DEGREES(ACOS((SIN(RADIANS(BL20))*SIN(RADIANS('Array Configuration'!$D$5))-SIN(RADIANS('Solar Calendar'!$C$8)))/(COS(RADIANS('Solar Calendar'!BL20))*COS(RADIANS('Array Configuration'!$D$5)))))*SIGN(BK20), 0)</f>
        <v>-69.035545452376581</v>
      </c>
      <c r="BN20" s="5">
        <f>ABS(BM20-'Array Configuration'!$D$4)</f>
        <v>69.035545452376581</v>
      </c>
      <c r="BO20" s="5">
        <f>DEGREES(ACOS((COS(RADIANS(BL20))*COS(RADIANS(BN20))*SIN(RADIANS('Array Configuration'!$D$3)))+SIN(RADIANS(BL20))*COS(RADIANS('Array Configuration'!$D$3))))</f>
        <v>51.946207221415897</v>
      </c>
      <c r="BP20" s="5">
        <f t="shared" si="32"/>
        <v>515.81659313272655</v>
      </c>
      <c r="BR20" s="4">
        <v>0.38333333333333303</v>
      </c>
      <c r="BS20" s="5">
        <f t="shared" si="6"/>
        <v>-59.25</v>
      </c>
      <c r="BT20" s="5">
        <f>DEGREES(ASIN(SIN(RADIANS('Solar Calendar'!$B$9))*SIN(RADIANS('Array Configuration'!$D$5))+COS(RADIANS('Solar Calendar'!$B$9))*COS(RADIANS('Array Configuration'!$D$5))*COS(RADIANS(BS20))))</f>
        <v>32.993748277359877</v>
      </c>
      <c r="BU20" s="5">
        <f>IFERROR(DEGREES(ACOS((SIN(RADIANS(BT20))*SIN(RADIANS('Array Configuration'!$D$5))-SIN(RADIANS('Solar Calendar'!$B$9)))/(COS(RADIANS('Solar Calendar'!BT20))*COS(RADIANS('Array Configuration'!$D$5)))))*SIGN(BS20), 0)</f>
        <v>-78.63769717053006</v>
      </c>
      <c r="BV20" s="5">
        <f>ABS(BU20-'Array Configuration'!$D$4)</f>
        <v>78.63769717053006</v>
      </c>
      <c r="BW20" s="5">
        <f>DEGREES(ACOS((COS(RADIANS(BT20))*COS(RADIANS(BV20))*SIN(RADIANS('Array Configuration'!$D$3)))+SIN(RADIANS(BT20))*COS(RADIANS('Array Configuration'!$D$3))))</f>
        <v>55.393937257937914</v>
      </c>
      <c r="BX20" s="5">
        <f t="shared" si="33"/>
        <v>453.82381720544879</v>
      </c>
      <c r="BZ20" s="4">
        <v>0.37083333333333401</v>
      </c>
      <c r="CA20" s="5">
        <f t="shared" si="7"/>
        <v>-64</v>
      </c>
      <c r="CB20" s="5">
        <f>DEGREES(ASIN(SIN(RADIANS('Solar Calendar'!$C$9))*SIN(RADIANS('Array Configuration'!$D$5))+COS(RADIANS('Solar Calendar'!$C$9))*COS(RADIANS('Array Configuration'!$D$5))*COS(RADIANS(CA20))))</f>
        <v>32.028076680708203</v>
      </c>
      <c r="CC20" s="5">
        <f>IFERROR(DEGREES(ACOS((SIN(RADIANS(CB20))*SIN(RADIANS('Array Configuration'!$D$5))-SIN(RADIANS('Solar Calendar'!$C$9)))/(COS(RADIANS('Solar Calendar'!CB20))*COS(RADIANS('Array Configuration'!$D$5)))))*SIGN(CA20), 0)</f>
        <v>-85.021685643008141</v>
      </c>
      <c r="CD20" s="5">
        <f>ABS(CC20-'Array Configuration'!$D$4)</f>
        <v>85.021685643008141</v>
      </c>
      <c r="CE20" s="5">
        <f>DEGREES(ACOS((COS(RADIANS(CB20))*COS(RADIANS(CD20))*SIN(RADIANS('Array Configuration'!$D$3)))+SIN(RADIANS(CB20))*COS(RADIANS('Array Configuration'!$D$3))))</f>
        <v>58.498924251050745</v>
      </c>
      <c r="CF20" s="5">
        <f t="shared" si="34"/>
        <v>413.91114495882238</v>
      </c>
      <c r="CH20" s="4">
        <v>0.36249999999999999</v>
      </c>
      <c r="CI20" s="5">
        <f t="shared" si="8"/>
        <v>-67.5</v>
      </c>
      <c r="CJ20" s="5">
        <f>DEGREES(ASIN(SIN(RADIANS('Solar Calendar'!$B$10))*SIN(RADIANS('Array Configuration'!$D$5))+COS(RADIANS('Solar Calendar'!$B$10))*COS(RADIANS('Array Configuration'!$D$5))*COS(RADIANS(CI20))))</f>
        <v>31.603944005145873</v>
      </c>
      <c r="CK20" s="5">
        <f>IFERROR(DEGREES(ACOS((SIN(RADIANS(CJ20))*SIN(RADIANS('Array Configuration'!$D$5))-SIN(RADIANS('Solar Calendar'!$B$10)))/(COS(RADIANS('Solar Calendar'!CJ20))*COS(RADIANS('Array Configuration'!$D$5)))))*SIGN(CI20), 0)</f>
        <v>-90.05308606199408</v>
      </c>
      <c r="CL20" s="5">
        <f>ABS(CK20-'Array Configuration'!$D$4)</f>
        <v>90.05308606199408</v>
      </c>
      <c r="CM20" s="5">
        <f>DEGREES(ACOS((COS(RADIANS(CJ20))*COS(RADIANS(CL20))*SIN(RADIANS('Array Configuration'!$D$3)))+SIN(RADIANS(CJ20))*COS(RADIANS('Array Configuration'!$D$3))))</f>
        <v>60.6211852015498</v>
      </c>
      <c r="CN20" s="5">
        <f t="shared" si="48"/>
        <v>376.37238752755457</v>
      </c>
      <c r="CP20" s="4">
        <v>0.36249999999999999</v>
      </c>
      <c r="CQ20" s="5">
        <f t="shared" si="10"/>
        <v>-68.25</v>
      </c>
      <c r="CR20" s="5">
        <f>DEGREES(ASIN(SIN(RADIANS('Solar Calendar'!$C$10))*SIN(RADIANS('Array Configuration'!$D$5))+COS(RADIANS('Solar Calendar'!$C$10))*COS(RADIANS('Array Configuration'!$D$5))*COS(RADIANS(CQ20))))</f>
        <v>31.574186954004091</v>
      </c>
      <c r="CS20" s="5">
        <f>IFERROR(DEGREES(ACOS((SIN(RADIANS(CR20))*SIN(RADIANS('Array Configuration'!$D$5))-SIN(RADIANS('Solar Calendar'!$C$10)))/(COS(RADIANS('Solar Calendar'!CR20))*COS(RADIANS('Array Configuration'!$D$5)))))*SIGN(CQ20), 0)</f>
        <v>-91.206111581512985</v>
      </c>
      <c r="CT20" s="5">
        <f>ABS(CS20-'Array Configuration'!$D$4)</f>
        <v>91.206111581512985</v>
      </c>
      <c r="CU20" s="5">
        <f>DEGREES(ACOS((COS(RADIANS(CR20))*COS(RADIANS(CT20))*SIN(RADIANS('Array Configuration'!$D$3)))+SIN(RADIANS(CR20))*COS(RADIANS('Array Configuration'!$D$3))))</f>
        <v>61.042332844319311</v>
      </c>
      <c r="CV20" s="5">
        <f t="shared" si="35"/>
        <v>371.3375054800598</v>
      </c>
      <c r="CX20" s="4">
        <v>0.36875000000000002</v>
      </c>
      <c r="CY20" s="5">
        <f t="shared" si="11"/>
        <v>-66.75</v>
      </c>
      <c r="CZ20" s="5">
        <f>DEGREES(ASIN(SIN(RADIANS('Solar Calendar'!$B$11))*SIN(RADIANS('Array Configuration'!$D$5))+COS(RADIANS('Solar Calendar'!$B$11))*COS(RADIANS('Array Configuration'!$D$5))*COS(RADIANS(CY20))))</f>
        <v>31.973164341481176</v>
      </c>
      <c r="DA20" s="5">
        <f>IFERROR(DEGREES(ACOS((SIN(RADIANS(CZ20))*SIN(RADIANS('Array Configuration'!$D$5))-SIN(RADIANS('Solar Calendar'!$B$11)))/(COS(RADIANS('Solar Calendar'!CZ20))*COS(RADIANS('Array Configuration'!$D$5)))))*SIGN(CY20), 0)</f>
        <v>-89.325563600300967</v>
      </c>
      <c r="DB20" s="5">
        <f>ABS(DA20-'Array Configuration'!$D$4)</f>
        <v>89.325563600300967</v>
      </c>
      <c r="DC20" s="5">
        <f>DEGREES(ACOS((COS(RADIANS(CZ20))*COS(RADIANS(DB20))*SIN(RADIANS('Array Configuration'!$D$3)))+SIN(RADIANS(CZ20))*COS(RADIANS('Array Configuration'!$D$3))))</f>
        <v>60.034038540597273</v>
      </c>
      <c r="DD20" s="5">
        <f t="shared" si="36"/>
        <v>384.23118930898636</v>
      </c>
      <c r="DF20" s="4">
        <v>0.37916666666666698</v>
      </c>
      <c r="DG20" s="5">
        <f t="shared" si="12"/>
        <v>-63.25</v>
      </c>
      <c r="DH20" s="5">
        <f>DEGREES(ASIN(SIN(RADIANS('Solar Calendar'!$C$11))*SIN(RADIANS('Array Configuration'!$D$5))+COS(RADIANS('Solar Calendar'!$C$11))*COS(RADIANS('Array Configuration'!$D$5))*COS(RADIANS(DG20))))</f>
        <v>32.950598150462206</v>
      </c>
      <c r="DI20" s="5">
        <f>IFERROR(DEGREES(ACOS((SIN(RADIANS(DH20))*SIN(RADIANS('Array Configuration'!$D$5))-SIN(RADIANS('Solar Calendar'!$C$11)))/(COS(RADIANS('Solar Calendar'!DH20))*COS(RADIANS('Array Configuration'!$D$5)))))*SIGN(DG20), 0)</f>
        <v>-84.949162005082613</v>
      </c>
      <c r="DJ20" s="5">
        <f>ABS(DI20-'Array Configuration'!$D$4)</f>
        <v>84.949162005082613</v>
      </c>
      <c r="DK20" s="5">
        <f>DEGREES(ACOS((COS(RADIANS(DH20))*COS(RADIANS(DJ20))*SIN(RADIANS('Array Configuration'!$D$3)))+SIN(RADIANS(DH20))*COS(RADIANS('Array Configuration'!$D$3))))</f>
        <v>57.632811680717936</v>
      </c>
      <c r="DL20" s="5">
        <f t="shared" si="37"/>
        <v>415.66076798616308</v>
      </c>
      <c r="DN20" s="4">
        <v>0.39444444444444499</v>
      </c>
      <c r="DO20" s="5">
        <f t="shared" si="13"/>
        <v>-57.75</v>
      </c>
      <c r="DP20" s="5">
        <f>DEGREES(ASIN(SIN(RADIANS('Solar Calendar'!$B$12))*SIN(RADIANS('Array Configuration'!$D$5))+COS(RADIANS('Solar Calendar'!$B$12))*COS(RADIANS('Array Configuration'!$D$5))*COS(RADIANS(DO20))))</f>
        <v>33.61946973955277</v>
      </c>
      <c r="DQ20" s="5">
        <f>IFERROR(DEGREES(ACOS((SIN(RADIANS(DP20))*SIN(RADIANS('Array Configuration'!$D$5))-SIN(RADIANS('Solar Calendar'!$B$12)))/(COS(RADIANS('Solar Calendar'!DP20))*COS(RADIANS('Array Configuration'!$D$5)))))*SIGN(DO20), 0)</f>
        <v>-76.978078671142441</v>
      </c>
      <c r="DR20" s="5">
        <f>ABS(DQ20-'Array Configuration'!$D$4)</f>
        <v>76.978078671142441</v>
      </c>
      <c r="DS20" s="5">
        <f>DEGREES(ACOS((COS(RADIANS(DP20))*COS(RADIANS(DR20))*SIN(RADIANS('Array Configuration'!$D$3)))+SIN(RADIANS(DP20))*COS(RADIANS('Array Configuration'!$D$3))))</f>
        <v>54.244851807087421</v>
      </c>
      <c r="DT20" s="5">
        <f t="shared" si="38"/>
        <v>465.63119737236786</v>
      </c>
      <c r="DV20" s="4">
        <v>0.40763888888888899</v>
      </c>
      <c r="DW20" s="5">
        <f t="shared" si="14"/>
        <v>-52.25</v>
      </c>
      <c r="DX20" s="5">
        <f>DEGREES(ASIN(SIN(RADIANS('Solar Calendar'!$C$12))*SIN(RADIANS('Array Configuration'!$D$5))+COS(RADIANS('Solar Calendar'!$C$12))*COS(RADIANS('Array Configuration'!$D$5))*COS(RADIANS(DW20))))</f>
        <v>34.101243359387823</v>
      </c>
      <c r="DY20" s="5">
        <f>IFERROR(DEGREES(ACOS((SIN(RADIANS(DX20))*SIN(RADIANS('Array Configuration'!$D$5))-SIN(RADIANS('Solar Calendar'!$C$12)))/(COS(RADIANS('Solar Calendar'!DX20))*COS(RADIANS('Array Configuration'!$D$5)))))*SIGN(DW20), 0)</f>
        <v>-68.901784381483651</v>
      </c>
      <c r="DZ20" s="5">
        <f>ABS(DY20-'Array Configuration'!$D$4)</f>
        <v>68.901784381483651</v>
      </c>
      <c r="EA20" s="5">
        <f>DEGREES(ACOS((COS(RADIANS(DX20))*COS(RADIANS(DZ20))*SIN(RADIANS('Array Configuration'!$D$3)))+SIN(RADIANS(DX20))*COS(RADIANS('Array Configuration'!$D$3))))</f>
        <v>50.983930914007722</v>
      </c>
      <c r="EB20" s="5">
        <f t="shared" si="39"/>
        <v>503.72032911153769</v>
      </c>
      <c r="ED20" s="4">
        <v>0.42430555555555599</v>
      </c>
      <c r="EE20" s="5">
        <f t="shared" si="15"/>
        <v>-44.75</v>
      </c>
      <c r="EF20" s="5">
        <f>DEGREES(ASIN(SIN(RADIANS('Solar Calendar'!$B$13))*SIN(RADIANS('Array Configuration'!$D$5))+COS(RADIANS('Solar Calendar'!$B$13))*COS(RADIANS('Array Configuration'!$D$5))*COS(RADIANS(EE20))))</f>
        <v>33.603741790335398</v>
      </c>
      <c r="EG20" s="5">
        <f>IFERROR(DEGREES(ACOS((SIN(RADIANS(EF20))*SIN(RADIANS('Array Configuration'!$D$5))-SIN(RADIANS('Solar Calendar'!$B$13)))/(COS(RADIANS('Solar Calendar'!EF20))*COS(RADIANS('Array Configuration'!$D$5)))))*SIGN(EE20), 0)</f>
        <v>-57.207958035541559</v>
      </c>
      <c r="EH20" s="5">
        <f>ABS(EG20-'Array Configuration'!$D$4)</f>
        <v>57.207958035541559</v>
      </c>
      <c r="EI20" s="5">
        <f>DEGREES(ACOS((COS(RADIANS(EF20))*COS(RADIANS(EH20))*SIN(RADIANS('Array Configuration'!$D$3)))+SIN(RADIANS(EF20))*COS(RADIANS('Array Configuration'!$D$3))))</f>
        <v>47.43935700345358</v>
      </c>
      <c r="EJ20" s="5">
        <f t="shared" si="40"/>
        <v>570.27673873979563</v>
      </c>
      <c r="EL20" s="4">
        <v>0.4375</v>
      </c>
      <c r="EM20" s="5">
        <f t="shared" si="16"/>
        <v>-38.75</v>
      </c>
      <c r="EN20" s="5">
        <f>DEGREES(ASIN(SIN(RADIANS('Solar Calendar'!$C$13))*SIN(RADIANS('Array Configuration'!$D$5))+COS(RADIANS('Solar Calendar'!$C$13))*COS(RADIANS('Array Configuration'!$D$5))*COS(RADIANS(EM20))))</f>
        <v>31.727366517289756</v>
      </c>
      <c r="EO20" s="5">
        <f>IFERROR(DEGREES(ACOS((SIN(RADIANS(EN20))*SIN(RADIANS('Array Configuration'!$D$5))-SIN(RADIANS('Solar Calendar'!$C$13)))/(COS(RADIANS('Solar Calendar'!EN20))*COS(RADIANS('Array Configuration'!$D$5)))))*SIGN(EM20), 0)</f>
        <v>-47.382956338585437</v>
      </c>
      <c r="EP20" s="5">
        <f>ABS(EO20-'Array Configuration'!$D$4)</f>
        <v>47.382956338585437</v>
      </c>
      <c r="EQ20" s="5">
        <f>DEGREES(ACOS((COS(RADIANS(EN20))*COS(RADIANS(EP20))*SIN(RADIANS('Array Configuration'!$D$3)))+SIN(RADIANS(EN20))*COS(RADIANS('Array Configuration'!$D$3))))</f>
        <v>46.03147092856554</v>
      </c>
      <c r="ER20" s="5">
        <f t="shared" si="41"/>
        <v>576.28560913294405</v>
      </c>
      <c r="ET20" s="4">
        <v>0.453472222222222</v>
      </c>
      <c r="EU20" s="5">
        <f t="shared" si="17"/>
        <v>-31.75</v>
      </c>
      <c r="EV20" s="5">
        <f>DEGREES(ASIN(SIN(RADIANS('Solar Calendar'!$B$14))*SIN(RADIANS('Array Configuration'!$D$5))+COS(RADIANS('Solar Calendar'!$B$14))*COS(RADIANS('Array Configuration'!$D$5))*COS(RADIANS(EU20))))</f>
        <v>29.907244025982614</v>
      </c>
      <c r="EW20" s="5">
        <f>IFERROR(DEGREES(ACOS((SIN(RADIANS(EV20))*SIN(RADIANS('Array Configuration'!$D$5))-SIN(RADIANS('Solar Calendar'!$B$14)))/(COS(RADIANS('Solar Calendar'!EV20))*COS(RADIANS('Array Configuration'!$D$5)))))*SIGN(EU20), 0)</f>
        <v>-37.168109798067945</v>
      </c>
      <c r="EX20" s="5">
        <f>ABS(EW20-'Array Configuration'!$D$4)</f>
        <v>37.168109798067945</v>
      </c>
      <c r="EY20" s="5">
        <f>DEGREES(ACOS((COS(RADIANS(EV20))*COS(RADIANS(EX20))*SIN(RADIANS('Array Configuration'!$D$3)))+SIN(RADIANS(EV20))*COS(RADIANS('Array Configuration'!$D$3))))</f>
        <v>44.852221313067567</v>
      </c>
      <c r="EZ20" s="5">
        <f t="shared" si="24"/>
        <v>609.40199694989974</v>
      </c>
      <c r="FB20" s="4">
        <v>0.468055555555555</v>
      </c>
      <c r="FC20" s="5">
        <f t="shared" si="18"/>
        <v>-25.75</v>
      </c>
      <c r="FD20" s="5">
        <f>DEGREES(ASIN(SIN(RADIANS('Solar Calendar'!$C$14))*SIN(RADIANS('Array Configuration'!$D$5))+COS(RADIANS('Solar Calendar'!$C$14))*COS(RADIANS('Array Configuration'!$D$5))*COS(RADIANS(FC20))))</f>
        <v>27.555018893750319</v>
      </c>
      <c r="FE20" s="5">
        <f>IFERROR(DEGREES(ACOS((SIN(RADIANS(FD20))*SIN(RADIANS('Array Configuration'!$D$5))-SIN(RADIANS('Solar Calendar'!$C$14)))/(COS(RADIANS('Solar Calendar'!FD20))*COS(RADIANS('Array Configuration'!$D$5)))))*SIGN(FC20), 0)</f>
        <v>-28.804683868821417</v>
      </c>
      <c r="FF20" s="5">
        <f>ABS(FE20-'Array Configuration'!$D$4)</f>
        <v>28.804683868821417</v>
      </c>
      <c r="FG20" s="5">
        <f>DEGREES(ACOS((COS(RADIANS(FD20))*COS(RADIANS(FF20))*SIN(RADIANS('Array Configuration'!$D$3)))+SIN(RADIANS(FD20))*COS(RADIANS('Array Configuration'!$D$3))))</f>
        <v>45.140539836562894</v>
      </c>
      <c r="FH20" s="5">
        <f t="shared" si="42"/>
        <v>592.12891764616211</v>
      </c>
      <c r="FJ20" s="4">
        <v>0.44444444444444497</v>
      </c>
      <c r="FK20" s="5">
        <f t="shared" si="19"/>
        <v>-19.25</v>
      </c>
      <c r="FL20" s="5">
        <f>DEGREES(ASIN(SIN(RADIANS('Solar Calendar'!$B$15))*SIN(RADIANS('Array Configuration'!$D$5))+COS(RADIANS('Solar Calendar'!$B$15))*COS(RADIANS('Array Configuration'!$D$5))*COS(RADIANS(FK20))))</f>
        <v>23.716042404551249</v>
      </c>
      <c r="FM20" s="5">
        <f>IFERROR(DEGREES(ACOS((SIN(RADIANS(FL20))*SIN(RADIANS('Array Configuration'!$D$5))-SIN(RADIANS('Solar Calendar'!$B$15)))/(COS(RADIANS('Solar Calendar'!FL20))*COS(RADIANS('Array Configuration'!$D$5)))))*SIGN(FK20), 0)</f>
        <v>-20.209273895168824</v>
      </c>
      <c r="FN20" s="5">
        <f>ABS(FM20-'Array Configuration'!$D$4)</f>
        <v>20.209273895168824</v>
      </c>
      <c r="FO20" s="5">
        <f>DEGREES(ACOS((COS(RADIANS(FL20))*COS(RADIANS(FN20))*SIN(RADIANS('Array Configuration'!$D$3)))+SIN(RADIANS(FL20))*COS(RADIANS('Array Configuration'!$D$3))))</f>
        <v>47.341533631104397</v>
      </c>
      <c r="FP20" s="5">
        <f t="shared" si="43"/>
        <v>566.51037010630898</v>
      </c>
      <c r="FR20" s="4">
        <v>0.45972222222222298</v>
      </c>
      <c r="FS20" s="5">
        <f t="shared" si="20"/>
        <v>-14.25</v>
      </c>
      <c r="FT20" s="5">
        <f>DEGREES(ASIN(SIN(RADIANS('Solar Calendar'!$C$15))*SIN(RADIANS('Array Configuration'!$D$5))+COS(RADIANS('Solar Calendar'!$C$15))*COS(RADIANS('Array Configuration'!$D$5))*COS(RADIANS(FS20))))</f>
        <v>21.393689586378464</v>
      </c>
      <c r="FU20" s="5">
        <f>IFERROR(DEGREES(ACOS((SIN(RADIANS(FT20))*SIN(RADIANS('Array Configuration'!$D$5))-SIN(RADIANS('Solar Calendar'!$C$15)))/(COS(RADIANS('Solar Calendar'!FT20))*COS(RADIANS('Array Configuration'!$D$5)))))*SIGN(FS20), 0)</f>
        <v>-14.402969575183587</v>
      </c>
      <c r="FV20" s="5">
        <f>ABS(FU20-'Array Configuration'!$D$4)</f>
        <v>14.402969575183587</v>
      </c>
      <c r="FW20" s="5">
        <f>DEGREES(ACOS((COS(RADIANS(FT20))*COS(RADIANS(FV20))*SIN(RADIANS('Array Configuration'!$D$3)))+SIN(RADIANS(FT20))*COS(RADIANS('Array Configuration'!$D$3))))</f>
        <v>48.890356251348898</v>
      </c>
      <c r="FX20" s="5">
        <f t="shared" si="44"/>
        <v>530.1284557731866</v>
      </c>
      <c r="FZ20" s="4">
        <v>0.47361111111111198</v>
      </c>
      <c r="GA20" s="5">
        <f t="shared" si="21"/>
        <v>-10.75</v>
      </c>
      <c r="GB20" s="5">
        <f>DEGREES(ASIN(SIN(RADIANS('Solar Calendar'!$B$16))*SIN(RADIANS('Array Configuration'!$D$5))+COS(RADIANS('Solar Calendar'!$B$16))*COS(RADIANS('Array Configuration'!$D$5))*COS(RADIANS(GA20))))</f>
        <v>19.136080569188216</v>
      </c>
      <c r="GC20" s="5">
        <f>IFERROR(DEGREES(ACOS((SIN(RADIANS(GB20))*SIN(RADIANS('Array Configuration'!$D$5))-SIN(RADIANS('Solar Calendar'!$B$16)))/(COS(RADIANS('Solar Calendar'!GB20))*COS(RADIANS('Array Configuration'!$D$5)))))*SIGN(GA20), 0)</f>
        <v>-10.502172326766177</v>
      </c>
      <c r="GD20" s="5">
        <f>ABS(GC20-'Array Configuration'!$D$4)</f>
        <v>10.502172326766177</v>
      </c>
      <c r="GE20" s="5">
        <f>DEGREES(ACOS((COS(RADIANS(GB20))*COS(RADIANS(GD20))*SIN(RADIANS('Array Configuration'!$D$3)))+SIN(RADIANS(GB20))*COS(RADIANS('Array Configuration'!$D$3))))</f>
        <v>50.775059120986597</v>
      </c>
      <c r="GF20" s="5">
        <f t="shared" si="45"/>
        <v>495.21657166921682</v>
      </c>
      <c r="GH20" s="4">
        <v>0.48055555555555601</v>
      </c>
      <c r="GI20" s="5">
        <f t="shared" si="22"/>
        <v>-10</v>
      </c>
      <c r="GJ20" s="5">
        <f>DEGREES(ASIN(SIN(RADIANS('Solar Calendar'!$C$16))*SIN(RADIANS('Array Configuration'!$D$5))+COS(RADIANS('Solar Calendar'!$C$16))*COS(RADIANS('Array Configuration'!$D$5))*COS(RADIANS(GI20))))</f>
        <v>18.332014133719156</v>
      </c>
      <c r="GK20" s="5">
        <f>IFERROR(DEGREES(ACOS((SIN(RADIANS(GJ20))*SIN(RADIANS('Array Configuration'!$D$5))-SIN(RADIANS('Solar Calendar'!$C$16)))/(COS(RADIANS('Solar Calendar'!GJ20))*COS(RADIANS('Array Configuration'!$D$5)))))*SIGN(GI20), 0)</f>
        <v>-9.6575847500796623</v>
      </c>
      <c r="GL20" s="5">
        <f>ABS(GK20-'Array Configuration'!$D$4)</f>
        <v>9.6575847500796623</v>
      </c>
      <c r="GM20" s="5">
        <f>DEGREES(ACOS((COS(RADIANS(GJ20))*COS(RADIANS(GL20))*SIN(RADIANS('Array Configuration'!$D$3)))+SIN(RADIANS(GJ20))*COS(RADIANS('Array Configuration'!$D$3))))</f>
        <v>51.513670850142695</v>
      </c>
      <c r="GN20" s="5">
        <f t="shared" si="46"/>
        <v>478.57761875313389</v>
      </c>
    </row>
    <row r="21" spans="5:196" x14ac:dyDescent="0.25">
      <c r="E21" s="12"/>
      <c r="F21" s="4">
        <v>0.49166666666666697</v>
      </c>
      <c r="G21" s="5">
        <f t="shared" si="47"/>
        <v>-8</v>
      </c>
      <c r="H21" s="5">
        <f>DEGREES(ASIN(SIN(RADIANS('Solar Calendar'!$B$5))*SIN(RADIANS('Array Configuration'!$D$5))+COS(RADIANS('Solar Calendar'!$B$5))*COS(RADIANS('Array Configuration'!$D$5))*COS(RADIANS(G21))))</f>
        <v>19.730003572667236</v>
      </c>
      <c r="I21" s="5">
        <f>IFERROR(DEGREES(ACOS((SIN(RADIANS(H21))*SIN(RADIANS('Array Configuration'!$D$5))-SIN(RADIANS('Solar Calendar'!$B$5)))/(COS(RADIANS('Solar Calendar'!H21))*COS(RADIANS('Array Configuration'!$D$5)))))*SIGN(G21), 0)</f>
        <v>-7.8624293397092</v>
      </c>
      <c r="J21" s="5">
        <f>ABS(I21-'Array Configuration'!$D$4)</f>
        <v>7.8624293397092</v>
      </c>
      <c r="K21" s="5">
        <f>DEGREES(ACOS((COS(RADIANS(H21))*COS(RADIANS(J21))*SIN(RADIANS('Array Configuration'!$D$3)))+SIN(RADIANS(H21))*COS(RADIANS('Array Configuration'!$D$3))))</f>
        <v>50.002164318880119</v>
      </c>
      <c r="L21" s="5">
        <f t="shared" si="25"/>
        <v>508.816569296544</v>
      </c>
      <c r="N21" s="4">
        <v>0.484722222222221</v>
      </c>
      <c r="O21" s="5">
        <f t="shared" si="0"/>
        <v>-11.75</v>
      </c>
      <c r="P21" s="5">
        <f>DEGREES(ASIN(SIN(RADIANS('Solar Calendar'!$C$5))*SIN(RADIANS('Array Configuration'!$D$5))+COS(RADIANS('Solar Calendar'!$C$5))*COS(RADIANS('Array Configuration'!$D$5))*COS(RADIANS(O21))))</f>
        <v>21.381748138924735</v>
      </c>
      <c r="Q21" s="5">
        <f>IFERROR(DEGREES(ACOS((SIN(RADIANS(P21))*SIN(RADIANS('Array Configuration'!$D$5))-SIN(RADIANS('Solar Calendar'!$C$5)))/(COS(RADIANS('Solar Calendar'!P21))*COS(RADIANS('Array Configuration'!$D$5)))))*SIGN(O21), 0)</f>
        <v>-11.843713551704512</v>
      </c>
      <c r="R21" s="5">
        <f>ABS(Q21-'Array Configuration'!$D$4)</f>
        <v>11.843713551704512</v>
      </c>
      <c r="S21" s="5">
        <f>DEGREES(ACOS((COS(RADIANS(P21))*COS(RADIANS(R21))*SIN(RADIANS('Array Configuration'!$D$3)))+SIN(RADIANS(P21))*COS(RADIANS('Array Configuration'!$D$3))))</f>
        <v>48.650304272767485</v>
      </c>
      <c r="T21" s="5">
        <f t="shared" si="26"/>
        <v>539.40647488985746</v>
      </c>
      <c r="V21" s="4">
        <v>0.469444444444444</v>
      </c>
      <c r="W21" s="5">
        <f t="shared" si="1"/>
        <v>-17.75</v>
      </c>
      <c r="X21" s="5">
        <f>DEGREES(ASIN(SIN(RADIANS('Solar Calendar'!$B$6))*SIN(RADIANS('Array Configuration'!$D$5))+COS(RADIANS('Solar Calendar'!$B$6))*COS(RADIANS('Array Configuration'!$D$5))*COS(RADIANS(W21))))</f>
        <v>25.221656080530998</v>
      </c>
      <c r="Y21" s="5">
        <f>IFERROR(DEGREES(ACOS((SIN(RADIANS(X21))*SIN(RADIANS('Array Configuration'!$D$5))-SIN(RADIANS('Solar Calendar'!$B$6)))/(COS(RADIANS('Solar Calendar'!X21))*COS(RADIANS('Array Configuration'!$D$5)))))*SIGN(W21), 0)</f>
        <v>-18.977804593376327</v>
      </c>
      <c r="Z21" s="5">
        <f>ABS(Y21-'Array Configuration'!$D$4)</f>
        <v>18.977804593376327</v>
      </c>
      <c r="AA21" s="5">
        <f>DEGREES(ACOS((COS(RADIANS(X21))*COS(RADIANS(Z21))*SIN(RADIANS('Array Configuration'!$D$3)))+SIN(RADIANS(X21))*COS(RADIANS('Array Configuration'!$D$3))))</f>
        <v>45.674338939722418</v>
      </c>
      <c r="AB21" s="5">
        <f t="shared" si="27"/>
        <v>594.34696875205827</v>
      </c>
      <c r="AD21" s="4">
        <v>0.452777777777777</v>
      </c>
      <c r="AE21" s="5">
        <f t="shared" si="2"/>
        <v>-23.5</v>
      </c>
      <c r="AF21" s="5">
        <f>DEGREES(ASIN(SIN(RADIANS('Solar Calendar'!$C$6))*SIN(RADIANS('Array Configuration'!$D$5))+COS(RADIANS('Solar Calendar'!$C$6))*COS(RADIANS('Array Configuration'!$D$5))*COS(RADIANS(AE21))))</f>
        <v>27.972643079239173</v>
      </c>
      <c r="AG21" s="5">
        <f>IFERROR(DEGREES(ACOS((SIN(RADIANS(AF21))*SIN(RADIANS('Array Configuration'!$D$5))-SIN(RADIANS('Solar Calendar'!$C$6)))/(COS(RADIANS('Solar Calendar'!AF21))*COS(RADIANS('Array Configuration'!$D$5)))))*SIGN(AE21), 0)</f>
        <v>-26.327372871329807</v>
      </c>
      <c r="AH21" s="5">
        <f>ABS(AG21-'Array Configuration'!$D$4)</f>
        <v>26.327372871329807</v>
      </c>
      <c r="AI21" s="5">
        <f>DEGREES(ACOS((COS(RADIANS(AF21))*COS(RADIANS(AH21))*SIN(RADIANS('Array Configuration'!$D$3)))+SIN(RADIANS(AF21))*COS(RADIANS('Array Configuration'!$D$3))))</f>
        <v>44.228995190096335</v>
      </c>
      <c r="AJ21" s="5">
        <f t="shared" si="28"/>
        <v>628.3820083204198</v>
      </c>
      <c r="AL21" s="4">
        <v>0.43402777777777801</v>
      </c>
      <c r="AM21" s="5">
        <f t="shared" si="3"/>
        <v>-29.75</v>
      </c>
      <c r="AN21" s="5">
        <f>DEGREES(ASIN(SIN(RADIANS('Solar Calendar'!$B$7))*SIN(RADIANS('Array Configuration'!$D$5))+COS(RADIANS('Solar Calendar'!$B$7))*COS(RADIANS('Array Configuration'!$D$5))*COS(RADIANS(AM21))))</f>
        <v>31.070408877411719</v>
      </c>
      <c r="AO21" s="5">
        <f>IFERROR(DEGREES(ACOS((SIN(RADIANS(AN21))*SIN(RADIANS('Array Configuration'!$D$5))-SIN(RADIANS('Solar Calendar'!$B$7)))/(COS(RADIANS('Solar Calendar'!AN21))*COS(RADIANS('Array Configuration'!$D$5)))))*SIGN(AM21), 0)</f>
        <v>-35.236071753285785</v>
      </c>
      <c r="AP21" s="5">
        <f>ABS(AO21-'Array Configuration'!$D$4)</f>
        <v>35.236071753285785</v>
      </c>
      <c r="AQ21" s="5">
        <f>DEGREES(ACOS((COS(RADIANS(AN21))*COS(RADIANS(AP21))*SIN(RADIANS('Array Configuration'!$D$3)))+SIN(RADIANS(AN21))*COS(RADIANS('Array Configuration'!$D$3))))</f>
        <v>43.246433575659836</v>
      </c>
      <c r="AR21" s="5">
        <f t="shared" si="29"/>
        <v>635.25254961938367</v>
      </c>
      <c r="AT21" s="4">
        <v>0.45555555555555599</v>
      </c>
      <c r="AU21" s="5">
        <f t="shared" si="4"/>
        <v>-36</v>
      </c>
      <c r="AV21" s="5">
        <f>DEGREES(ASIN(SIN(RADIANS('Solar Calendar'!$C$7))*SIN(RADIANS('Array Configuration'!$D$5))+COS(RADIANS('Solar Calendar'!$C$7))*COS(RADIANS('Array Configuration'!$D$5))*COS(RADIANS(AU21))))</f>
        <v>33.060348719204868</v>
      </c>
      <c r="AW21" s="5">
        <f>IFERROR(DEGREES(ACOS((SIN(RADIANS(AV21))*SIN(RADIANS('Array Configuration'!$D$5))-SIN(RADIANS('Solar Calendar'!$C$7)))/(COS(RADIANS('Solar Calendar'!AV21))*COS(RADIANS('Array Configuration'!$D$5)))))*SIGN(AU21), 0)</f>
        <v>-44.53410250195229</v>
      </c>
      <c r="AX21" s="5">
        <f>ABS(AW21-'Array Configuration'!$D$4)</f>
        <v>44.53410250195229</v>
      </c>
      <c r="AY21" s="5">
        <f>DEGREES(ACOS((COS(RADIANS(AV21))*COS(RADIANS(AX21))*SIN(RADIANS('Array Configuration'!$D$3)))+SIN(RADIANS(AV21))*COS(RADIANS('Array Configuration'!$D$3))))</f>
        <v>43.929228735772867</v>
      </c>
      <c r="AZ21" s="5">
        <f t="shared" si="30"/>
        <v>637.94667001897108</v>
      </c>
      <c r="BB21" s="4">
        <v>0.43125000000000002</v>
      </c>
      <c r="BC21" s="5">
        <f t="shared" si="5"/>
        <v>-43.5</v>
      </c>
      <c r="BD21" s="5">
        <f>DEGREES(ASIN(SIN(RADIANS('Solar Calendar'!$B$8))*SIN(RADIANS('Array Configuration'!$D$5))+COS(RADIANS('Solar Calendar'!$B$8))*COS(RADIANS('Array Configuration'!$D$5))*COS(RADIANS(BC21))))</f>
        <v>35.050262919211022</v>
      </c>
      <c r="BE21" s="5">
        <f>IFERROR(DEGREES(ACOS((SIN(RADIANS(BD21))*SIN(RADIANS('Array Configuration'!$D$5))-SIN(RADIANS('Solar Calendar'!$B$8)))/(COS(RADIANS('Solar Calendar'!BD21))*COS(RADIANS('Array Configuration'!$D$5)))))*SIGN(BC21), 0)</f>
        <v>-56.59009199967538</v>
      </c>
      <c r="BF21" s="5">
        <f>ABS(BE21-'Array Configuration'!$D$4)</f>
        <v>56.59009199967538</v>
      </c>
      <c r="BG21" s="5">
        <f>DEGREES(ACOS((COS(RADIANS(BD21))*COS(RADIANS(BF21))*SIN(RADIANS('Array Configuration'!$D$3)))+SIN(RADIANS(BD21))*COS(RADIANS('Array Configuration'!$D$3))))</f>
        <v>45.909922405886057</v>
      </c>
      <c r="BH21" s="5">
        <f t="shared" si="31"/>
        <v>590.92886348611</v>
      </c>
      <c r="BJ21" s="4">
        <v>0.41249999999999898</v>
      </c>
      <c r="BK21" s="5">
        <f t="shared" si="23"/>
        <v>-49.25</v>
      </c>
      <c r="BL21" s="5">
        <f>DEGREES(ASIN(SIN(RADIANS('Solar Calendar'!$C$8))*SIN(RADIANS('Array Configuration'!$D$5))+COS(RADIANS('Solar Calendar'!$C$8))*COS(RADIANS('Array Configuration'!$D$5))*COS(RADIANS(BK21))))</f>
        <v>35.426239920336187</v>
      </c>
      <c r="BM21" s="5">
        <f>IFERROR(DEGREES(ACOS((SIN(RADIANS(BL21))*SIN(RADIANS('Array Configuration'!$D$5))-SIN(RADIANS('Solar Calendar'!$C$8)))/(COS(RADIANS('Solar Calendar'!BL21))*COS(RADIANS('Array Configuration'!$D$5)))))*SIGN(BK21), 0)</f>
        <v>-65.601705775068041</v>
      </c>
      <c r="BN21" s="5">
        <f>ABS(BM21-'Array Configuration'!$D$4)</f>
        <v>65.601705775068041</v>
      </c>
      <c r="BO21" s="5">
        <f>DEGREES(ACOS((COS(RADIANS(BL21))*COS(RADIANS(BN21))*SIN(RADIANS('Array Configuration'!$D$3)))+SIN(RADIANS(BL21))*COS(RADIANS('Array Configuration'!$D$3))))</f>
        <v>48.637071464015214</v>
      </c>
      <c r="BP21" s="5">
        <f t="shared" si="32"/>
        <v>562.71967673254471</v>
      </c>
      <c r="BR21" s="4">
        <v>0.39374999999999999</v>
      </c>
      <c r="BS21" s="5">
        <f t="shared" si="6"/>
        <v>-55.5</v>
      </c>
      <c r="BT21" s="5">
        <f>DEGREES(ASIN(SIN(RADIANS('Solar Calendar'!$B$9))*SIN(RADIANS('Array Configuration'!$D$5))+COS(RADIANS('Solar Calendar'!$B$9))*COS(RADIANS('Array Configuration'!$D$5))*COS(RADIANS(BS21))))</f>
        <v>35.457964504079804</v>
      </c>
      <c r="BU21" s="5">
        <f>IFERROR(DEGREES(ACOS((SIN(RADIANS(BT21))*SIN(RADIANS('Array Configuration'!$D$5))-SIN(RADIANS('Solar Calendar'!$B$9)))/(COS(RADIANS('Solar Calendar'!BT21))*COS(RADIANS('Array Configuration'!$D$5)))))*SIGN(BS21), 0)</f>
        <v>-75.482833237484101</v>
      </c>
      <c r="BV21" s="5">
        <f>ABS(BU21-'Array Configuration'!$D$4)</f>
        <v>75.482833237484101</v>
      </c>
      <c r="BW21" s="5">
        <f>DEGREES(ACOS((COS(RADIANS(BT21))*COS(RADIANS(BV21))*SIN(RADIANS('Array Configuration'!$D$3)))+SIN(RADIANS(BT21))*COS(RADIANS('Array Configuration'!$D$3))))</f>
        <v>52.057202276454298</v>
      </c>
      <c r="BX21" s="5">
        <f t="shared" si="33"/>
        <v>501.22298842794703</v>
      </c>
      <c r="BZ21" s="4">
        <v>0.38124999999999998</v>
      </c>
      <c r="CA21" s="5">
        <f t="shared" si="7"/>
        <v>-60.25</v>
      </c>
      <c r="CB21" s="5">
        <f>DEGREES(ASIN(SIN(RADIANS('Solar Calendar'!$C$9))*SIN(RADIANS('Array Configuration'!$D$5))+COS(RADIANS('Solar Calendar'!$C$9))*COS(RADIANS('Array Configuration'!$D$5))*COS(RADIANS(CA21))))</f>
        <v>34.540436794346348</v>
      </c>
      <c r="CC21" s="5">
        <f>IFERROR(DEGREES(ACOS((SIN(RADIANS(CB21))*SIN(RADIANS('Array Configuration'!$D$5))-SIN(RADIANS('Solar Calendar'!$C$9)))/(COS(RADIANS('Solar Calendar'!CB21))*COS(RADIANS('Array Configuration'!$D$5)))))*SIGN(CA21), 0)</f>
        <v>-82.065350993593398</v>
      </c>
      <c r="CD21" s="5">
        <f>ABS(CC21-'Array Configuration'!$D$4)</f>
        <v>82.065350993593398</v>
      </c>
      <c r="CE21" s="5">
        <f>DEGREES(ACOS((COS(RADIANS(CB21))*COS(RADIANS(CD21))*SIN(RADIANS('Array Configuration'!$D$3)))+SIN(RADIANS(CB21))*COS(RADIANS('Array Configuration'!$D$3))))</f>
        <v>55.186729525068905</v>
      </c>
      <c r="CF21" s="5">
        <f t="shared" si="34"/>
        <v>462.10606868264421</v>
      </c>
      <c r="CH21" s="4">
        <v>0.37291666666666701</v>
      </c>
      <c r="CI21" s="5">
        <f t="shared" si="8"/>
        <v>-63.75</v>
      </c>
      <c r="CJ21" s="5">
        <f>DEGREES(ASIN(SIN(RADIANS('Solar Calendar'!$B$10))*SIN(RADIANS('Array Configuration'!$D$5))+COS(RADIANS('Solar Calendar'!$B$10))*COS(RADIANS('Array Configuration'!$D$5))*COS(RADIANS(CI21))))</f>
        <v>34.131629323644475</v>
      </c>
      <c r="CK21" s="5">
        <f>IFERROR(DEGREES(ACOS((SIN(RADIANS(CJ21))*SIN(RADIANS('Array Configuration'!$D$5))-SIN(RADIANS('Solar Calendar'!$B$10)))/(COS(RADIANS('Solar Calendar'!CJ21))*COS(RADIANS('Array Configuration'!$D$5)))))*SIGN(CI21), 0)</f>
        <v>-87.244905226968513</v>
      </c>
      <c r="CL21" s="5">
        <f>ABS(CK21-'Array Configuration'!$D$4)</f>
        <v>87.244905226968513</v>
      </c>
      <c r="CM21" s="5">
        <f>DEGREES(ACOS((COS(RADIANS(CJ21))*COS(RADIANS(CL21))*SIN(RADIANS('Array Configuration'!$D$3)))+SIN(RADIANS(CJ21))*COS(RADIANS('Array Configuration'!$D$3))))</f>
        <v>57.350602549491796</v>
      </c>
      <c r="CN21" s="5">
        <f t="shared" si="48"/>
        <v>423.66205155579024</v>
      </c>
      <c r="CP21" s="4">
        <v>0.37291666666666701</v>
      </c>
      <c r="CQ21" s="5">
        <f t="shared" si="10"/>
        <v>-64.5</v>
      </c>
      <c r="CR21" s="5">
        <f>DEGREES(ASIN(SIN(RADIANS('Solar Calendar'!$C$10))*SIN(RADIANS('Array Configuration'!$D$5))+COS(RADIANS('Solar Calendar'!$C$10))*COS(RADIANS('Array Configuration'!$D$5))*COS(RADIANS(CQ21))))</f>
        <v>34.102562099178854</v>
      </c>
      <c r="CS21" s="5">
        <f>IFERROR(DEGREES(ACOS((SIN(RADIANS(CR21))*SIN(RADIANS('Array Configuration'!$D$5))-SIN(RADIANS('Solar Calendar'!$C$10)))/(COS(RADIANS('Solar Calendar'!CR21))*COS(RADIANS('Array Configuration'!$D$5)))))*SIGN(CQ21), 0)</f>
        <v>-88.431290166178144</v>
      </c>
      <c r="CT21" s="5">
        <f>ABS(CS21-'Array Configuration'!$D$4)</f>
        <v>88.431290166178144</v>
      </c>
      <c r="CU21" s="5">
        <f>DEGREES(ACOS((COS(RADIANS(CR21))*COS(RADIANS(CT21))*SIN(RADIANS('Array Configuration'!$D$3)))+SIN(RADIANS(CR21))*COS(RADIANS('Array Configuration'!$D$3))))</f>
        <v>57.784297564990872</v>
      </c>
      <c r="CV21" s="5">
        <f t="shared" si="35"/>
        <v>418.54164338978239</v>
      </c>
      <c r="CX21" s="4">
        <v>0.37916666666666698</v>
      </c>
      <c r="CY21" s="5">
        <f t="shared" si="11"/>
        <v>-63</v>
      </c>
      <c r="CZ21" s="5">
        <f>DEGREES(ASIN(SIN(RADIANS('Solar Calendar'!$B$11))*SIN(RADIANS('Array Configuration'!$D$5))+COS(RADIANS('Solar Calendar'!$B$11))*COS(RADIANS('Array Configuration'!$D$5))*COS(RADIANS(CY21))))</f>
        <v>34.49987193128279</v>
      </c>
      <c r="DA21" s="5">
        <f>IFERROR(DEGREES(ACOS((SIN(RADIANS(CZ21))*SIN(RADIANS('Array Configuration'!$D$5))-SIN(RADIANS('Solar Calendar'!$B$11)))/(COS(RADIANS('Solar Calendar'!CZ21))*COS(RADIANS('Array Configuration'!$D$5)))))*SIGN(CY21), 0)</f>
        <v>-86.495488428501645</v>
      </c>
      <c r="DB21" s="5">
        <f>ABS(DA21-'Array Configuration'!$D$4)</f>
        <v>86.495488428501645</v>
      </c>
      <c r="DC21" s="5">
        <f>DEGREES(ACOS((COS(RADIANS(CZ21))*COS(RADIANS(DB21))*SIN(RADIANS('Array Configuration'!$D$3)))+SIN(RADIANS(CZ21))*COS(RADIANS('Array Configuration'!$D$3))))</f>
        <v>56.757929617394652</v>
      </c>
      <c r="DD21" s="5">
        <f t="shared" si="36"/>
        <v>431.44413584635328</v>
      </c>
      <c r="DF21" s="4">
        <v>0.389583333333333</v>
      </c>
      <c r="DG21" s="5">
        <f t="shared" si="12"/>
        <v>-59.5</v>
      </c>
      <c r="DH21" s="5">
        <f>DEGREES(ASIN(SIN(RADIANS('Solar Calendar'!$C$11))*SIN(RADIANS('Array Configuration'!$D$5))+COS(RADIANS('Solar Calendar'!$C$11))*COS(RADIANS('Array Configuration'!$D$5))*COS(RADIANS(DG21))))</f>
        <v>35.46257444633666</v>
      </c>
      <c r="DI21" s="5">
        <f>IFERROR(DEGREES(ACOS((SIN(RADIANS(DH21))*SIN(RADIANS('Array Configuration'!$D$5))-SIN(RADIANS('Solar Calendar'!$C$11)))/(COS(RADIANS('Solar Calendar'!DH21))*COS(RADIANS('Array Configuration'!$D$5)))))*SIGN(DG21), 0)</f>
        <v>-81.983911703046047</v>
      </c>
      <c r="DJ21" s="5">
        <f>ABS(DI21-'Array Configuration'!$D$4)</f>
        <v>81.983911703046047</v>
      </c>
      <c r="DK21" s="5">
        <f>DEGREES(ACOS((COS(RADIANS(DH21))*COS(RADIANS(DJ21))*SIN(RADIANS('Array Configuration'!$D$3)))+SIN(RADIANS(DH21))*COS(RADIANS('Array Configuration'!$D$3))))</f>
        <v>54.323546691312195</v>
      </c>
      <c r="DL21" s="5">
        <f t="shared" si="37"/>
        <v>462.60520933112298</v>
      </c>
      <c r="DN21" s="4">
        <v>0.40486111111111101</v>
      </c>
      <c r="DO21" s="5">
        <f t="shared" si="13"/>
        <v>-54</v>
      </c>
      <c r="DP21" s="5">
        <f>DEGREES(ASIN(SIN(RADIANS('Solar Calendar'!$B$12))*SIN(RADIANS('Array Configuration'!$D$5))+COS(RADIANS('Solar Calendar'!$B$12))*COS(RADIANS('Array Configuration'!$D$5))*COS(RADIANS(DO21))))</f>
        <v>36.065934093544939</v>
      </c>
      <c r="DQ21" s="5">
        <f>IFERROR(DEGREES(ACOS((SIN(RADIANS(DP21))*SIN(RADIANS('Array Configuration'!$D$5))-SIN(RADIANS('Solar Calendar'!$B$12)))/(COS(RADIANS('Solar Calendar'!DP21))*COS(RADIANS('Array Configuration'!$D$5)))))*SIGN(DO21), 0)</f>
        <v>-73.763824847758343</v>
      </c>
      <c r="DR21" s="5">
        <f>ABS(DQ21-'Array Configuration'!$D$4)</f>
        <v>73.763824847758343</v>
      </c>
      <c r="DS21" s="5">
        <f>DEGREES(ACOS((COS(RADIANS(DP21))*COS(RADIANS(DR21))*SIN(RADIANS('Array Configuration'!$D$3)))+SIN(RADIANS(DP21))*COS(RADIANS('Array Configuration'!$D$3))))</f>
        <v>50.90677438963796</v>
      </c>
      <c r="DT21" s="5">
        <f t="shared" si="38"/>
        <v>512.42412957002091</v>
      </c>
      <c r="DV21" s="4">
        <v>0.41805555555555501</v>
      </c>
      <c r="DW21" s="5">
        <f t="shared" si="14"/>
        <v>-48.5</v>
      </c>
      <c r="DX21" s="5">
        <f>DEGREES(ASIN(SIN(RADIANS('Solar Calendar'!$C$12))*SIN(RADIANS('Array Configuration'!$D$5))+COS(RADIANS('Solar Calendar'!$C$12))*COS(RADIANS('Array Configuration'!$D$5))*COS(RADIANS(DW21))))</f>
        <v>36.431657747799719</v>
      </c>
      <c r="DY21" s="5">
        <f>IFERROR(DEGREES(ACOS((SIN(RADIANS(DX21))*SIN(RADIANS('Array Configuration'!$D$5))-SIN(RADIANS('Solar Calendar'!$C$12)))/(COS(RADIANS('Solar Calendar'!DX21))*COS(RADIANS('Array Configuration'!$D$5)))))*SIGN(DW21), 0)</f>
        <v>-65.438279703248909</v>
      </c>
      <c r="DZ21" s="5">
        <f>ABS(DY21-'Array Configuration'!$D$4)</f>
        <v>65.438279703248909</v>
      </c>
      <c r="EA21" s="5">
        <f>DEGREES(ACOS((COS(RADIANS(DX21))*COS(RADIANS(DZ21))*SIN(RADIANS('Array Configuration'!$D$3)))+SIN(RADIANS(DX21))*COS(RADIANS('Array Configuration'!$D$3))))</f>
        <v>47.671714681169568</v>
      </c>
      <c r="EB21" s="5">
        <f t="shared" si="39"/>
        <v>548.66723443424553</v>
      </c>
      <c r="ED21" s="4">
        <v>0.43472222222222201</v>
      </c>
      <c r="EE21" s="5">
        <f t="shared" si="15"/>
        <v>-41</v>
      </c>
      <c r="EF21" s="5">
        <f>DEGREES(ASIN(SIN(RADIANS('Solar Calendar'!$B$13))*SIN(RADIANS('Array Configuration'!$D$5))+COS(RADIANS('Solar Calendar'!$B$13))*COS(RADIANS('Array Configuration'!$D$5))*COS(RADIANS(EE21))))</f>
        <v>35.683283369447203</v>
      </c>
      <c r="EG21" s="5">
        <f>IFERROR(DEGREES(ACOS((SIN(RADIANS(EF21))*SIN(RADIANS('Array Configuration'!$D$5))-SIN(RADIANS('Solar Calendar'!$B$13)))/(COS(RADIANS('Solar Calendar'!EF21))*COS(RADIANS('Array Configuration'!$D$5)))))*SIGN(EE21), 0)</f>
        <v>-53.444219633221792</v>
      </c>
      <c r="EH21" s="5">
        <f>ABS(EG21-'Array Configuration'!$D$4)</f>
        <v>53.444219633221792</v>
      </c>
      <c r="EI21" s="5">
        <f>DEGREES(ACOS((COS(RADIANS(EF21))*COS(RADIANS(EH21))*SIN(RADIANS('Array Configuration'!$D$3)))+SIN(RADIANS(EF21))*COS(RADIANS('Array Configuration'!$D$3))))</f>
        <v>44.292096734717099</v>
      </c>
      <c r="EJ21" s="5">
        <f t="shared" si="40"/>
        <v>612.79324618735893</v>
      </c>
      <c r="EL21" s="4">
        <v>0.44791666666666602</v>
      </c>
      <c r="EM21" s="5">
        <f t="shared" si="16"/>
        <v>-35</v>
      </c>
      <c r="EN21" s="5">
        <f>DEGREES(ASIN(SIN(RADIANS('Solar Calendar'!$C$13))*SIN(RADIANS('Array Configuration'!$D$5))+COS(RADIANS('Solar Calendar'!$C$13))*COS(RADIANS('Array Configuration'!$D$5))*COS(RADIANS(EM21))))</f>
        <v>33.528807351524001</v>
      </c>
      <c r="EO21" s="5">
        <f>IFERROR(DEGREES(ACOS((SIN(RADIANS(EN21))*SIN(RADIANS('Array Configuration'!$D$5))-SIN(RADIANS('Solar Calendar'!$C$13)))/(COS(RADIANS('Solar Calendar'!EN21))*COS(RADIANS('Array Configuration'!$D$5)))))*SIGN(EM21), 0)</f>
        <v>-43.477112599198527</v>
      </c>
      <c r="EP21" s="5">
        <f>ABS(EO21-'Array Configuration'!$D$4)</f>
        <v>43.477112599198527</v>
      </c>
      <c r="EQ21" s="5">
        <f>DEGREES(ACOS((COS(RADIANS(EN21))*COS(RADIANS(EP21))*SIN(RADIANS('Array Configuration'!$D$3)))+SIN(RADIANS(EN21))*COS(RADIANS('Array Configuration'!$D$3))))</f>
        <v>43.17898654614163</v>
      </c>
      <c r="ER21" s="5">
        <f t="shared" si="41"/>
        <v>614.47485033095415</v>
      </c>
      <c r="ET21" s="4">
        <v>0.46388888888888802</v>
      </c>
      <c r="EU21" s="5">
        <f t="shared" si="17"/>
        <v>-28</v>
      </c>
      <c r="EV21" s="5">
        <f>DEGREES(ASIN(SIN(RADIANS('Solar Calendar'!$B$14))*SIN(RADIANS('Array Configuration'!$D$5))+COS(RADIANS('Solar Calendar'!$B$14))*COS(RADIANS('Array Configuration'!$D$5))*COS(RADIANS(EU21))))</f>
        <v>31.363889207286416</v>
      </c>
      <c r="EW21" s="5">
        <f>IFERROR(DEGREES(ACOS((SIN(RADIANS(EV21))*SIN(RADIANS('Array Configuration'!$D$5))-SIN(RADIANS('Solar Calendar'!$B$14)))/(COS(RADIANS('Solar Calendar'!EV21))*COS(RADIANS('Array Configuration'!$D$5)))))*SIGN(EU21), 0)</f>
        <v>-33.174200705234931</v>
      </c>
      <c r="EX21" s="5">
        <f>ABS(EW21-'Array Configuration'!$D$4)</f>
        <v>33.174200705234931</v>
      </c>
      <c r="EY21" s="5">
        <f>DEGREES(ACOS((COS(RADIANS(EV21))*COS(RADIANS(EX21))*SIN(RADIANS('Array Configuration'!$D$3)))+SIN(RADIANS(EV21))*COS(RADIANS('Array Configuration'!$D$3))))</f>
        <v>42.455099654234232</v>
      </c>
      <c r="EZ21" s="5">
        <f t="shared" si="24"/>
        <v>642.40432518916975</v>
      </c>
      <c r="FB21" s="4">
        <v>0.47847222222222102</v>
      </c>
      <c r="FC21" s="5">
        <f t="shared" si="18"/>
        <v>-22</v>
      </c>
      <c r="FD21" s="5">
        <f>DEGREES(ASIN(SIN(RADIANS('Solar Calendar'!$C$14))*SIN(RADIANS('Array Configuration'!$D$5))+COS(RADIANS('Solar Calendar'!$C$14))*COS(RADIANS('Array Configuration'!$D$5))*COS(RADIANS(FC21))))</f>
        <v>28.695879802119535</v>
      </c>
      <c r="FE21" s="5">
        <f>IFERROR(DEGREES(ACOS((SIN(RADIANS(FD21))*SIN(RADIANS('Array Configuration'!$D$5))-SIN(RADIANS('Solar Calendar'!$C$14)))/(COS(RADIANS('Solar Calendar'!FD21))*COS(RADIANS('Array Configuration'!$D$5)))))*SIGN(FC21), 0)</f>
        <v>-24.828677097981711</v>
      </c>
      <c r="FF21" s="5">
        <f>ABS(FE21-'Array Configuration'!$D$4)</f>
        <v>24.828677097981711</v>
      </c>
      <c r="FG21" s="5">
        <f>DEGREES(ACOS((COS(RADIANS(FD21))*COS(RADIANS(FF21))*SIN(RADIANS('Array Configuration'!$D$3)))+SIN(RADIANS(FD21))*COS(RADIANS('Array Configuration'!$D$3))))</f>
        <v>43.234757345049147</v>
      </c>
      <c r="FH21" s="5">
        <f t="shared" si="42"/>
        <v>618.98367823236231</v>
      </c>
      <c r="FJ21" s="4">
        <v>0.45486111111111099</v>
      </c>
      <c r="FK21" s="5">
        <f t="shared" si="19"/>
        <v>-15.5</v>
      </c>
      <c r="FL21" s="5">
        <f>DEGREES(ASIN(SIN(RADIANS('Solar Calendar'!$B$15))*SIN(RADIANS('Array Configuration'!$D$5))+COS(RADIANS('Solar Calendar'!$B$15))*COS(RADIANS('Array Configuration'!$D$5))*COS(RADIANS(FK21))))</f>
        <v>24.509547059392339</v>
      </c>
      <c r="FM21" s="5">
        <f>IFERROR(DEGREES(ACOS((SIN(RADIANS(FL21))*SIN(RADIANS('Array Configuration'!$D$5))-SIN(RADIANS('Solar Calendar'!$B$15)))/(COS(RADIANS('Solar Calendar'!FL21))*COS(RADIANS('Array Configuration'!$D$5)))))*SIGN(FK21), 0)</f>
        <v>-16.364900652215979</v>
      </c>
      <c r="FN21" s="5">
        <f>ABS(FM21-'Array Configuration'!$D$4)</f>
        <v>16.364900652215979</v>
      </c>
      <c r="FO21" s="5">
        <f>DEGREES(ACOS((COS(RADIANS(FL21))*COS(RADIANS(FN21))*SIN(RADIANS('Array Configuration'!$D$3)))+SIN(RADIANS(FL21))*COS(RADIANS('Array Configuration'!$D$3))))</f>
        <v>46.027342423170325</v>
      </c>
      <c r="FP21" s="5">
        <f t="shared" si="43"/>
        <v>586.74037869404333</v>
      </c>
      <c r="FR21" s="4">
        <v>0.47013888888888899</v>
      </c>
      <c r="FS21" s="5">
        <f t="shared" si="20"/>
        <v>-10.5</v>
      </c>
      <c r="FT21" s="5">
        <f>DEGREES(ASIN(SIN(RADIANS('Solar Calendar'!$C$15))*SIN(RADIANS('Array Configuration'!$D$5))+COS(RADIANS('Solar Calendar'!$C$15))*COS(RADIANS('Array Configuration'!$D$5))*COS(RADIANS(FS21))))</f>
        <v>21.942233208266458</v>
      </c>
      <c r="FU21" s="5">
        <f>IFERROR(DEGREES(ACOS((SIN(RADIANS(FT21))*SIN(RADIANS('Array Configuration'!$D$5))-SIN(RADIANS('Solar Calendar'!$C$15)))/(COS(RADIANS('Solar Calendar'!FT21))*COS(RADIANS('Array Configuration'!$D$5)))))*SIGN(FS21), 0)</f>
        <v>-10.652527845268745</v>
      </c>
      <c r="FV21" s="5">
        <f>ABS(FU21-'Array Configuration'!$D$4)</f>
        <v>10.652527845268745</v>
      </c>
      <c r="FW21" s="5">
        <f>DEGREES(ACOS((COS(RADIANS(FT21))*COS(RADIANS(FV21))*SIN(RADIANS('Array Configuration'!$D$3)))+SIN(RADIANS(FT21))*COS(RADIANS('Array Configuration'!$D$3))))</f>
        <v>47.990921398076281</v>
      </c>
      <c r="FX21" s="5">
        <f t="shared" si="44"/>
        <v>544.624026894449</v>
      </c>
      <c r="FZ21" s="4">
        <v>0.484027777777778</v>
      </c>
      <c r="GA21" s="5">
        <f t="shared" si="21"/>
        <v>-7</v>
      </c>
      <c r="GB21" s="5">
        <f>DEGREES(ASIN(SIN(RADIANS('Solar Calendar'!$B$16))*SIN(RADIANS('Array Configuration'!$D$5))+COS(RADIANS('Solar Calendar'!$B$16))*COS(RADIANS('Array Configuration'!$D$5))*COS(RADIANS(GA21))))</f>
        <v>19.51768067490303</v>
      </c>
      <c r="GC21" s="5">
        <f>IFERROR(DEGREES(ACOS((SIN(RADIANS(GB21))*SIN(RADIANS('Array Configuration'!$D$5))-SIN(RADIANS('Solar Calendar'!$B$16)))/(COS(RADIANS('Solar Calendar'!GB21))*COS(RADIANS('Array Configuration'!$D$5)))))*SIGN(GA21), 0)</f>
        <v>-6.8557577304358928</v>
      </c>
      <c r="GD21" s="5">
        <f>ABS(GC21-'Array Configuration'!$D$4)</f>
        <v>6.8557577304358928</v>
      </c>
      <c r="GE21" s="5">
        <f>DEGREES(ACOS((COS(RADIANS(GB21))*COS(RADIANS(GD21))*SIN(RADIANS('Array Configuration'!$D$3)))+SIN(RADIANS(GB21))*COS(RADIANS('Array Configuration'!$D$3))))</f>
        <v>50.158664204123042</v>
      </c>
      <c r="GF21" s="5">
        <f t="shared" si="45"/>
        <v>505.79021295901867</v>
      </c>
      <c r="GH21" s="4">
        <v>0.49097222222222198</v>
      </c>
      <c r="GI21" s="5">
        <f t="shared" si="22"/>
        <v>-6.25</v>
      </c>
      <c r="GJ21" s="5">
        <f>DEGREES(ASIN(SIN(RADIANS('Solar Calendar'!$C$16))*SIN(RADIANS('Array Configuration'!$D$5))+COS(RADIANS('Solar Calendar'!$C$16))*COS(RADIANS('Array Configuration'!$D$5))*COS(RADIANS(GI21))))</f>
        <v>18.677560743276715</v>
      </c>
      <c r="GK21" s="5">
        <f>IFERROR(DEGREES(ACOS((SIN(RADIANS(GJ21))*SIN(RADIANS('Array Configuration'!$D$5))-SIN(RADIANS('Solar Calendar'!$C$16)))/(COS(RADIANS('Solar Calendar'!GJ21))*COS(RADIANS('Array Configuration'!$D$5)))))*SIGN(GI21), 0)</f>
        <v>-6.0494995958137752</v>
      </c>
      <c r="GL21" s="5">
        <f>ABS(GK21-'Array Configuration'!$D$4)</f>
        <v>6.0494995958137752</v>
      </c>
      <c r="GM21" s="5">
        <f>DEGREES(ACOS((COS(RADIANS(GJ21))*COS(RADIANS(GL21))*SIN(RADIANS('Array Configuration'!$D$3)))+SIN(RADIANS(GJ21))*COS(RADIANS('Array Configuration'!$D$3))))</f>
        <v>50.958860508266369</v>
      </c>
      <c r="GN21" s="5">
        <f t="shared" si="46"/>
        <v>488.27747596255273</v>
      </c>
    </row>
    <row r="22" spans="5:196" x14ac:dyDescent="0.25">
      <c r="E22" s="12"/>
      <c r="F22" s="4">
        <v>0.50208333333333399</v>
      </c>
      <c r="G22" s="5">
        <f t="shared" si="47"/>
        <v>-4.25</v>
      </c>
      <c r="H22" s="5">
        <f>DEGREES(ASIN(SIN(RADIANS('Solar Calendar'!$B$5))*SIN(RADIANS('Array Configuration'!$D$5))+COS(RADIANS('Solar Calendar'!$B$5))*COS(RADIANS('Array Configuration'!$D$5))*COS(RADIANS(G22))))</f>
        <v>19.995367417857494</v>
      </c>
      <c r="I22" s="5">
        <f>IFERROR(DEGREES(ACOS((SIN(RADIANS(H22))*SIN(RADIANS('Array Configuration'!$D$5))-SIN(RADIANS('Solar Calendar'!$B$5)))/(COS(RADIANS('Solar Calendar'!H22))*COS(RADIANS('Array Configuration'!$D$5)))))*SIGN(G22), 0)</f>
        <v>-4.1842564094477952</v>
      </c>
      <c r="J22" s="5">
        <f>ABS(I22-'Array Configuration'!$D$4)</f>
        <v>4.1842564094477952</v>
      </c>
      <c r="K22" s="5">
        <f>DEGREES(ACOS((COS(RADIANS(H22))*COS(RADIANS(J22))*SIN(RADIANS('Array Configuration'!$D$3)))+SIN(RADIANS(H22))*COS(RADIANS('Array Configuration'!$D$3))))</f>
        <v>49.570690620716448</v>
      </c>
      <c r="L22" s="5">
        <f t="shared" si="25"/>
        <v>516.1076034833452</v>
      </c>
      <c r="N22" s="4">
        <v>0.49513888888888802</v>
      </c>
      <c r="O22" s="5">
        <f t="shared" si="0"/>
        <v>-8</v>
      </c>
      <c r="P22" s="5">
        <f>DEGREES(ASIN(SIN(RADIANS('Solar Calendar'!$C$5))*SIN(RADIANS('Array Configuration'!$D$5))+COS(RADIANS('Solar Calendar'!$C$5))*COS(RADIANS('Array Configuration'!$D$5))*COS(RADIANS(O22))))</f>
        <v>21.819397131204806</v>
      </c>
      <c r="Q22" s="5">
        <f>IFERROR(DEGREES(ACOS((SIN(RADIANS(P22))*SIN(RADIANS('Array Configuration'!$D$5))-SIN(RADIANS('Solar Calendar'!$C$5)))/(COS(RADIANS('Solar Calendar'!P22))*COS(RADIANS('Array Configuration'!$D$5)))))*SIGN(O22), 0)</f>
        <v>-8.0879007562403054</v>
      </c>
      <c r="R22" s="5">
        <f>ABS(Q22-'Array Configuration'!$D$4)</f>
        <v>8.0879007562403054</v>
      </c>
      <c r="S22" s="5">
        <f>DEGREES(ACOS((COS(RADIANS(P22))*COS(RADIANS(R22))*SIN(RADIANS('Array Configuration'!$D$3)))+SIN(RADIANS(P22))*COS(RADIANS('Array Configuration'!$D$3))))</f>
        <v>47.930693441916446</v>
      </c>
      <c r="T22" s="5">
        <f t="shared" si="26"/>
        <v>551.11941079960502</v>
      </c>
      <c r="V22" s="4">
        <v>0.47986111111111102</v>
      </c>
      <c r="W22" s="5">
        <f t="shared" si="1"/>
        <v>-14</v>
      </c>
      <c r="X22" s="5">
        <f>DEGREES(ASIN(SIN(RADIANS('Solar Calendar'!$B$6))*SIN(RADIANS('Array Configuration'!$D$5))+COS(RADIANS('Solar Calendar'!$B$6))*COS(RADIANS('Array Configuration'!$D$5))*COS(RADIANS(W22))))</f>
        <v>25.961619204078971</v>
      </c>
      <c r="Y22" s="5">
        <f>IFERROR(DEGREES(ACOS((SIN(RADIANS(X22))*SIN(RADIANS('Array Configuration'!$D$5))-SIN(RADIANS('Solar Calendar'!$B$6)))/(COS(RADIANS('Solar Calendar'!X22))*COS(RADIANS('Array Configuration'!$D$5)))))*SIGN(W22), 0)</f>
        <v>-15.049991667871772</v>
      </c>
      <c r="Z22" s="5">
        <f>ABS(Y22-'Array Configuration'!$D$4)</f>
        <v>15.049991667871772</v>
      </c>
      <c r="AA22" s="5">
        <f>DEGREES(ACOS((COS(RADIANS(X22))*COS(RADIANS(Z22))*SIN(RADIANS('Array Configuration'!$D$3)))+SIN(RADIANS(X22))*COS(RADIANS('Array Configuration'!$D$3))))</f>
        <v>44.429443069538529</v>
      </c>
      <c r="AB22" s="5">
        <f t="shared" si="27"/>
        <v>612.83662465260807</v>
      </c>
      <c r="AD22" s="4">
        <v>0.46319444444444402</v>
      </c>
      <c r="AE22" s="5">
        <f t="shared" si="2"/>
        <v>-19.75</v>
      </c>
      <c r="AF22" s="5">
        <f>DEGREES(ASIN(SIN(RADIANS('Solar Calendar'!$C$6))*SIN(RADIANS('Array Configuration'!$D$5))+COS(RADIANS('Solar Calendar'!$C$6))*COS(RADIANS('Array Configuration'!$D$5))*COS(RADIANS(AE22))))</f>
        <v>29.014001038124071</v>
      </c>
      <c r="AG22" s="5">
        <f>IFERROR(DEGREES(ACOS((SIN(RADIANS(AF22))*SIN(RADIANS('Array Configuration'!$D$5))-SIN(RADIANS('Solar Calendar'!$C$6)))/(COS(RADIANS('Solar Calendar'!AF22))*COS(RADIANS('Array Configuration'!$D$5)))))*SIGN(AE22), 0)</f>
        <v>-22.306827596269081</v>
      </c>
      <c r="AH22" s="5">
        <f>ABS(AG22-'Array Configuration'!$D$4)</f>
        <v>22.306827596269081</v>
      </c>
      <c r="AI22" s="5">
        <f>DEGREES(ACOS((COS(RADIANS(AF22))*COS(RADIANS(AH22))*SIN(RADIANS('Array Configuration'!$D$3)))+SIN(RADIANS(AF22))*COS(RADIANS('Array Configuration'!$D$3))))</f>
        <v>42.468744959594069</v>
      </c>
      <c r="AJ22" s="5">
        <f t="shared" si="28"/>
        <v>653.35681814960662</v>
      </c>
      <c r="AL22" s="4">
        <v>0.44444444444444497</v>
      </c>
      <c r="AM22" s="5">
        <f t="shared" si="3"/>
        <v>-26</v>
      </c>
      <c r="AN22" s="5">
        <f>DEGREES(ASIN(SIN(RADIANS('Solar Calendar'!$B$7))*SIN(RADIANS('Array Configuration'!$D$5))+COS(RADIANS('Solar Calendar'!$B$7))*COS(RADIANS('Array Configuration'!$D$5))*COS(RADIANS(AM22))))</f>
        <v>32.454967185939083</v>
      </c>
      <c r="AO22" s="5">
        <f>IFERROR(DEGREES(ACOS((SIN(RADIANS(AN22))*SIN(RADIANS('Array Configuration'!$D$5))-SIN(RADIANS('Solar Calendar'!$B$7)))/(COS(RADIANS('Solar Calendar'!AN22))*COS(RADIANS('Array Configuration'!$D$5)))))*SIGN(AM22), 0)</f>
        <v>-31.156255135431653</v>
      </c>
      <c r="AP22" s="5">
        <f>ABS(AO22-'Array Configuration'!$D$4)</f>
        <v>31.156255135431653</v>
      </c>
      <c r="AQ22" s="5">
        <f>DEGREES(ACOS((COS(RADIANS(AN22))*COS(RADIANS(AP22))*SIN(RADIANS('Array Configuration'!$D$3)))+SIN(RADIANS(AN22))*COS(RADIANS('Array Configuration'!$D$3))))</f>
        <v>40.927616962833582</v>
      </c>
      <c r="AR22" s="5">
        <f t="shared" si="29"/>
        <v>666.23124488202222</v>
      </c>
      <c r="AT22" s="4">
        <v>0.46597222222222301</v>
      </c>
      <c r="AU22" s="5">
        <f t="shared" si="4"/>
        <v>-32.25</v>
      </c>
      <c r="AV22" s="5">
        <f>DEGREES(ASIN(SIN(RADIANS('Solar Calendar'!$C$7))*SIN(RADIANS('Array Configuration'!$D$5))+COS(RADIANS('Solar Calendar'!$C$7))*COS(RADIANS('Array Configuration'!$D$5))*COS(RADIANS(AU22))))</f>
        <v>34.769494502129206</v>
      </c>
      <c r="AW22" s="5">
        <f>IFERROR(DEGREES(ACOS((SIN(RADIANS(AV22))*SIN(RADIANS('Array Configuration'!$D$5))-SIN(RADIANS('Solar Calendar'!$C$7)))/(COS(RADIANS('Solar Calendar'!AV22))*COS(RADIANS('Array Configuration'!$D$5)))))*SIGN(AU22), 0)</f>
        <v>-40.511329068151127</v>
      </c>
      <c r="AX22" s="5">
        <f>ABS(AW22-'Array Configuration'!$D$4)</f>
        <v>40.511329068151127</v>
      </c>
      <c r="AY22" s="5">
        <f>DEGREES(ACOS((COS(RADIANS(AV22))*COS(RADIANS(AX22))*SIN(RADIANS('Array Configuration'!$D$3)))+SIN(RADIANS(AV22))*COS(RADIANS('Array Configuration'!$D$3))))</f>
        <v>41.159725030259168</v>
      </c>
      <c r="AZ22" s="5">
        <f t="shared" si="30"/>
        <v>674.84857458976842</v>
      </c>
      <c r="BB22" s="4">
        <v>0.44166666666666698</v>
      </c>
      <c r="BC22" s="5">
        <f t="shared" si="5"/>
        <v>-39.75</v>
      </c>
      <c r="BD22" s="5">
        <f>DEGREES(ASIN(SIN(RADIANS('Solar Calendar'!$B$8))*SIN(RADIANS('Array Configuration'!$D$5))+COS(RADIANS('Solar Calendar'!$B$8))*COS(RADIANS('Array Configuration'!$D$5))*COS(RADIANS(BC22))))</f>
        <v>37.113273756202474</v>
      </c>
      <c r="BE22" s="5">
        <f>IFERROR(DEGREES(ACOS((SIN(RADIANS(BD22))*SIN(RADIANS('Array Configuration'!$D$5))-SIN(RADIANS('Solar Calendar'!$B$8)))/(COS(RADIANS('Solar Calendar'!BD22))*COS(RADIANS('Array Configuration'!$D$5)))))*SIGN(BC22), 0)</f>
        <v>-52.754821236626803</v>
      </c>
      <c r="BF22" s="5">
        <f>ABS(BE22-'Array Configuration'!$D$4)</f>
        <v>52.754821236626803</v>
      </c>
      <c r="BG22" s="5">
        <f>DEGREES(ACOS((COS(RADIANS(BD22))*COS(RADIANS(BF22))*SIN(RADIANS('Array Configuration'!$D$3)))+SIN(RADIANS(BD22))*COS(RADIANS('Array Configuration'!$D$3))))</f>
        <v>42.760048060569986</v>
      </c>
      <c r="BH22" s="5">
        <f t="shared" si="31"/>
        <v>632.20099399654168</v>
      </c>
      <c r="BJ22" s="4">
        <v>0.422916666666666</v>
      </c>
      <c r="BK22" s="5">
        <f t="shared" si="23"/>
        <v>-45.5</v>
      </c>
      <c r="BL22" s="5">
        <f>DEGREES(ASIN(SIN(RADIANS('Solar Calendar'!$C$8))*SIN(RADIANS('Array Configuration'!$D$5))+COS(RADIANS('Solar Calendar'!$C$8))*COS(RADIANS('Array Configuration'!$D$5))*COS(RADIANS(BK22))))</f>
        <v>37.695044980183582</v>
      </c>
      <c r="BM22" s="5">
        <f>IFERROR(DEGREES(ACOS((SIN(RADIANS(BL22))*SIN(RADIANS('Array Configuration'!$D$5))-SIN(RADIANS('Solar Calendar'!$C$8)))/(COS(RADIANS('Solar Calendar'!BL22))*COS(RADIANS('Array Configuration'!$D$5)))))*SIGN(BK22), 0)</f>
        <v>-62.004146171031202</v>
      </c>
      <c r="BN22" s="5">
        <f>ABS(BM22-'Array Configuration'!$D$4)</f>
        <v>62.004146171031202</v>
      </c>
      <c r="BO22" s="5">
        <f>DEGREES(ACOS((COS(RADIANS(BL22))*COS(RADIANS(BN22))*SIN(RADIANS('Array Configuration'!$D$3)))+SIN(RADIANS(BL22))*COS(RADIANS('Array Configuration'!$D$3))))</f>
        <v>45.346771563453956</v>
      </c>
      <c r="BP22" s="5">
        <f t="shared" si="32"/>
        <v>607.34628556058999</v>
      </c>
      <c r="BR22" s="4">
        <v>0.40416666666666701</v>
      </c>
      <c r="BS22" s="5">
        <f t="shared" si="6"/>
        <v>-51.75</v>
      </c>
      <c r="BT22" s="5">
        <f>DEGREES(ASIN(SIN(RADIANS('Solar Calendar'!$B$9))*SIN(RADIANS('Array Configuration'!$D$5))+COS(RADIANS('Solar Calendar'!$B$9))*COS(RADIANS('Array Configuration'!$D$5))*COS(RADIANS(BS22))))</f>
        <v>37.886456790013021</v>
      </c>
      <c r="BU22" s="5">
        <f>IFERROR(DEGREES(ACOS((SIN(RADIANS(BT22))*SIN(RADIANS('Array Configuration'!$D$5))-SIN(RADIANS('Solar Calendar'!$B$9)))/(COS(RADIANS('Solar Calendar'!BT22))*COS(RADIANS('Array Configuration'!$D$5)))))*SIGN(BS22), 0)</f>
        <v>-72.188966991768254</v>
      </c>
      <c r="BV22" s="5">
        <f>ABS(BU22-'Array Configuration'!$D$4)</f>
        <v>72.188966991768254</v>
      </c>
      <c r="BW22" s="5">
        <f>DEGREES(ACOS((COS(RADIANS(BT22))*COS(RADIANS(BV22))*SIN(RADIANS('Array Configuration'!$D$3)))+SIN(RADIANS(BT22))*COS(RADIANS('Array Configuration'!$D$3))))</f>
        <v>48.719028010439324</v>
      </c>
      <c r="BX22" s="5">
        <f t="shared" si="33"/>
        <v>546.96609419374499</v>
      </c>
      <c r="BZ22" s="4">
        <v>0.391666666666667</v>
      </c>
      <c r="CA22" s="5">
        <f t="shared" si="7"/>
        <v>-56.5</v>
      </c>
      <c r="CB22" s="5">
        <f>DEGREES(ASIN(SIN(RADIANS('Solar Calendar'!$C$9))*SIN(RADIANS('Array Configuration'!$D$5))+COS(RADIANS('Solar Calendar'!$C$9))*COS(RADIANS('Array Configuration'!$D$5))*COS(RADIANS(CA22))))</f>
        <v>37.034391007398028</v>
      </c>
      <c r="CC22" s="5">
        <f>IFERROR(DEGREES(ACOS((SIN(RADIANS(CB22))*SIN(RADIANS('Array Configuration'!$D$5))-SIN(RADIANS('Solar Calendar'!$C$9)))/(COS(RADIANS('Solar Calendar'!CB22))*COS(RADIANS('Array Configuration'!$D$5)))))*SIGN(CA22), 0)</f>
        <v>-78.995773841661148</v>
      </c>
      <c r="CD22" s="5">
        <f>ABS(CC22-'Array Configuration'!$D$4)</f>
        <v>78.995773841661148</v>
      </c>
      <c r="CE22" s="5">
        <f>DEGREES(ACOS((COS(RADIANS(CB22))*COS(RADIANS(CD22))*SIN(RADIANS('Array Configuration'!$D$3)))+SIN(RADIANS(CB22))*COS(RADIANS('Array Configuration'!$D$3))))</f>
        <v>51.865078345744521</v>
      </c>
      <c r="CF22" s="5">
        <f t="shared" si="34"/>
        <v>509.06597753231563</v>
      </c>
      <c r="CH22" s="4">
        <v>0.38333333333333403</v>
      </c>
      <c r="CI22" s="5">
        <f t="shared" si="8"/>
        <v>-60</v>
      </c>
      <c r="CJ22" s="5">
        <f>DEGREES(ASIN(SIN(RADIANS('Solar Calendar'!$B$10))*SIN(RADIANS('Array Configuration'!$D$5))+COS(RADIANS('Solar Calendar'!$B$10))*COS(RADIANS('Array Configuration'!$D$5))*COS(RADIANS(CI22))))</f>
        <v>36.653212171018374</v>
      </c>
      <c r="CK22" s="5">
        <f>IFERROR(DEGREES(ACOS((SIN(RADIANS(CJ22))*SIN(RADIANS('Array Configuration'!$D$5))-SIN(RADIANS('Solar Calendar'!$B$10)))/(COS(RADIANS('Solar Calendar'!CJ22))*COS(RADIANS('Array Configuration'!$D$5)))))*SIGN(CI22), 0)</f>
        <v>-84.343485435097051</v>
      </c>
      <c r="CL22" s="5">
        <f>ABS(CK22-'Array Configuration'!$D$4)</f>
        <v>84.343485435097051</v>
      </c>
      <c r="CM22" s="5">
        <f>DEGREES(ACOS((COS(RADIANS(CJ22))*COS(RADIANS(CL22))*SIN(RADIANS('Array Configuration'!$D$3)))+SIN(RADIANS(CJ22))*COS(RADIANS('Array Configuration'!$D$3))))</f>
        <v>54.065646127410815</v>
      </c>
      <c r="CN22" s="5">
        <f t="shared" si="48"/>
        <v>470.07650345562166</v>
      </c>
      <c r="CP22" s="4">
        <v>0.38333333333333403</v>
      </c>
      <c r="CQ22" s="5">
        <f t="shared" si="10"/>
        <v>-60.75</v>
      </c>
      <c r="CR22" s="5">
        <f>DEGREES(ASIN(SIN(RADIANS('Solar Calendar'!$C$10))*SIN(RADIANS('Array Configuration'!$D$5))+COS(RADIANS('Solar Calendar'!$C$10))*COS(RADIANS('Array Configuration'!$D$5))*COS(RADIANS(CQ22))))</f>
        <v>36.627485614635276</v>
      </c>
      <c r="CS22" s="5">
        <f>IFERROR(DEGREES(ACOS((SIN(RADIANS(CR22))*SIN(RADIANS('Array Configuration'!$D$5))-SIN(RADIANS('Solar Calendar'!$C$10)))/(COS(RADIANS('Solar Calendar'!CR22))*COS(RADIANS('Array Configuration'!$D$5)))))*SIGN(CQ22), 0)</f>
        <v>-85.567684458683914</v>
      </c>
      <c r="CT22" s="5">
        <f>ABS(CS22-'Array Configuration'!$D$4)</f>
        <v>85.567684458683914</v>
      </c>
      <c r="CU22" s="5">
        <f>DEGREES(ACOS((COS(RADIANS(CR22))*COS(RADIANS(CT22))*SIN(RADIANS('Array Configuration'!$D$3)))+SIN(RADIANS(CR22))*COS(RADIANS('Array Configuration'!$D$3))))</f>
        <v>54.510901709722205</v>
      </c>
      <c r="CV22" s="5">
        <f t="shared" si="35"/>
        <v>464.93522005976604</v>
      </c>
      <c r="CX22" s="4">
        <v>0.389583333333334</v>
      </c>
      <c r="CY22" s="5">
        <f t="shared" si="11"/>
        <v>-59.25</v>
      </c>
      <c r="CZ22" s="5">
        <f>DEGREES(ASIN(SIN(RADIANS('Solar Calendar'!$B$11))*SIN(RADIANS('Array Configuration'!$D$5))+COS(RADIANS('Solar Calendar'!$B$11))*COS(RADIANS('Array Configuration'!$D$5))*COS(RADIANS(CY22))))</f>
        <v>37.01876583058268</v>
      </c>
      <c r="DA22" s="5">
        <f>IFERROR(DEGREES(ACOS((SIN(RADIANS(CZ22))*SIN(RADIANS('Array Configuration'!$D$5))-SIN(RADIANS('Solar Calendar'!$B$11)))/(COS(RADIANS('Solar Calendar'!CZ22))*COS(RADIANS('Array Configuration'!$D$5)))))*SIGN(CY22), 0)</f>
        <v>-83.568119169731432</v>
      </c>
      <c r="DB22" s="5">
        <f>ABS(DA22-'Array Configuration'!$D$4)</f>
        <v>83.568119169731432</v>
      </c>
      <c r="DC22" s="5">
        <f>DEGREES(ACOS((COS(RADIANS(CZ22))*COS(RADIANS(DB22))*SIN(RADIANS('Array Configuration'!$D$3)))+SIN(RADIANS(CZ22))*COS(RADIANS('Array Configuration'!$D$3))))</f>
        <v>53.46798815920463</v>
      </c>
      <c r="DD22" s="5">
        <f t="shared" si="36"/>
        <v>477.71462683981906</v>
      </c>
      <c r="DF22" s="4">
        <v>0.4</v>
      </c>
      <c r="DG22" s="5">
        <f t="shared" si="12"/>
        <v>-55.75</v>
      </c>
      <c r="DH22" s="5">
        <f>DEGREES(ASIN(SIN(RADIANS('Solar Calendar'!$C$11))*SIN(RADIANS('Array Configuration'!$D$5))+COS(RADIANS('Solar Calendar'!$C$11))*COS(RADIANS('Array Configuration'!$D$5))*COS(RADIANS(DG22))))</f>
        <v>37.955887689162665</v>
      </c>
      <c r="DI22" s="5">
        <f>IFERROR(DEGREES(ACOS((SIN(RADIANS(DH22))*SIN(RADIANS('Array Configuration'!$D$5))-SIN(RADIANS('Solar Calendar'!$C$11)))/(COS(RADIANS('Solar Calendar'!DH22))*COS(RADIANS('Array Configuration'!$D$5)))))*SIGN(DG22), 0)</f>
        <v>-78.90118552351656</v>
      </c>
      <c r="DJ22" s="5">
        <f>ABS(DI22-'Array Configuration'!$D$4)</f>
        <v>78.90118552351656</v>
      </c>
      <c r="DK22" s="5">
        <f>DEGREES(ACOS((COS(RADIANS(DH22))*COS(RADIANS(DJ22))*SIN(RADIANS('Array Configuration'!$D$3)))+SIN(RADIANS(DH22))*COS(RADIANS('Array Configuration'!$D$3))))</f>
        <v>51.004406626548644</v>
      </c>
      <c r="DL22" s="5">
        <f t="shared" si="37"/>
        <v>508.29375687038896</v>
      </c>
      <c r="DN22" s="4">
        <v>0.41527777777777802</v>
      </c>
      <c r="DO22" s="5">
        <f t="shared" si="13"/>
        <v>-50.25</v>
      </c>
      <c r="DP22" s="5">
        <f>DEGREES(ASIN(SIN(RADIANS('Solar Calendar'!$B$12))*SIN(RADIANS('Array Configuration'!$D$5))+COS(RADIANS('Solar Calendar'!$B$12))*COS(RADIANS('Array Configuration'!$D$5))*COS(RADIANS(DO22))))</f>
        <v>38.47177222487074</v>
      </c>
      <c r="DQ22" s="5">
        <f>IFERROR(DEGREES(ACOS((SIN(RADIANS(DP22))*SIN(RADIANS('Array Configuration'!$D$5))-SIN(RADIANS('Solar Calendar'!$B$12)))/(COS(RADIANS('Solar Calendar'!DP22))*COS(RADIANS('Array Configuration'!$D$5)))))*SIGN(DO22), 0)</f>
        <v>-70.402189192543048</v>
      </c>
      <c r="DR22" s="5">
        <f>ABS(DQ22-'Array Configuration'!$D$4)</f>
        <v>70.402189192543048</v>
      </c>
      <c r="DS22" s="5">
        <f>DEGREES(ACOS((COS(RADIANS(DP22))*COS(RADIANS(DR22))*SIN(RADIANS('Array Configuration'!$D$3)))+SIN(RADIANS(DP22))*COS(RADIANS('Array Configuration'!$D$3))))</f>
        <v>47.569451320662047</v>
      </c>
      <c r="DT22" s="5">
        <f t="shared" si="38"/>
        <v>557.4495842934457</v>
      </c>
      <c r="DV22" s="4">
        <v>0.42847222222222198</v>
      </c>
      <c r="DW22" s="5">
        <f t="shared" si="14"/>
        <v>-44.75</v>
      </c>
      <c r="DX22" s="5">
        <f>DEGREES(ASIN(SIN(RADIANS('Solar Calendar'!$C$12))*SIN(RADIANS('Array Configuration'!$D$5))+COS(RADIANS('Solar Calendar'!$C$12))*COS(RADIANS('Array Configuration'!$D$5))*COS(RADIANS(DW22))))</f>
        <v>38.696920738898804</v>
      </c>
      <c r="DY22" s="5">
        <f>IFERROR(DEGREES(ACOS((SIN(RADIANS(DX22))*SIN(RADIANS('Array Configuration'!$D$5))-SIN(RADIANS('Solar Calendar'!$C$12)))/(COS(RADIANS('Solar Calendar'!DX22))*COS(RADIANS('Array Configuration'!$D$5)))))*SIGN(DW22), 0)</f>
        <v>-61.804481612357876</v>
      </c>
      <c r="DZ22" s="5">
        <f>ABS(DY22-'Array Configuration'!$D$4)</f>
        <v>61.804481612357876</v>
      </c>
      <c r="EA22" s="5">
        <f>DEGREES(ACOS((COS(RADIANS(DX22))*COS(RADIANS(DZ22))*SIN(RADIANS('Array Configuration'!$D$3)))+SIN(RADIANS(DX22))*COS(RADIANS('Array Configuration'!$D$3))))</f>
        <v>44.377378495977936</v>
      </c>
      <c r="EB22" s="5">
        <f t="shared" si="39"/>
        <v>591.3915875599231</v>
      </c>
      <c r="ED22" s="4">
        <v>0.44513888888888897</v>
      </c>
      <c r="EE22" s="5">
        <f t="shared" si="15"/>
        <v>-37.25</v>
      </c>
      <c r="EF22" s="5">
        <f>DEGREES(ASIN(SIN(RADIANS('Solar Calendar'!$B$13))*SIN(RADIANS('Array Configuration'!$D$5))+COS(RADIANS('Solar Calendar'!$B$13))*COS(RADIANS('Array Configuration'!$D$5))*COS(RADIANS(EE22))))</f>
        <v>37.66150460533575</v>
      </c>
      <c r="EG22" s="5">
        <f>IFERROR(DEGREES(ACOS((SIN(RADIANS(EF22))*SIN(RADIANS('Array Configuration'!$D$5))-SIN(RADIANS('Solar Calendar'!$B$13)))/(COS(RADIANS('Solar Calendar'!EF22))*COS(RADIANS('Array Configuration'!$D$5)))))*SIGN(EE22), 0)</f>
        <v>-49.501642629219411</v>
      </c>
      <c r="EH22" s="5">
        <f>ABS(EG22-'Array Configuration'!$D$4)</f>
        <v>49.501642629219411</v>
      </c>
      <c r="EI22" s="5">
        <f>DEGREES(ACOS((COS(RADIANS(EF22))*COS(RADIANS(EH22))*SIN(RADIANS('Array Configuration'!$D$3)))+SIN(RADIANS(EF22))*COS(RADIANS('Array Configuration'!$D$3))))</f>
        <v>41.205929453258079</v>
      </c>
      <c r="EJ22" s="5">
        <f t="shared" si="40"/>
        <v>652.40102997446024</v>
      </c>
      <c r="EL22" s="4">
        <v>0.45833333333333298</v>
      </c>
      <c r="EM22" s="5">
        <f t="shared" si="16"/>
        <v>-31.25</v>
      </c>
      <c r="EN22" s="5">
        <f>DEGREES(ASIN(SIN(RADIANS('Solar Calendar'!$C$13))*SIN(RADIANS('Array Configuration'!$D$5))+COS(RADIANS('Solar Calendar'!$C$13))*COS(RADIANS('Array Configuration'!$D$5))*COS(RADIANS(EM22))))</f>
        <v>35.202580305803274</v>
      </c>
      <c r="EO22" s="5">
        <f>IFERROR(DEGREES(ACOS((SIN(RADIANS(EN22))*SIN(RADIANS('Array Configuration'!$D$5))-SIN(RADIANS('Solar Calendar'!$C$13)))/(COS(RADIANS('Solar Calendar'!EN22))*COS(RADIANS('Array Configuration'!$D$5)))))*SIGN(EM22), 0)</f>
        <v>-39.41115626856422</v>
      </c>
      <c r="EP22" s="5">
        <f>ABS(EO22-'Array Configuration'!$D$4)</f>
        <v>39.41115626856422</v>
      </c>
      <c r="EQ22" s="5">
        <f>DEGREES(ACOS((COS(RADIANS(EN22))*COS(RADIANS(EP22))*SIN(RADIANS('Array Configuration'!$D$3)))+SIN(RADIANS(EN22))*COS(RADIANS('Array Configuration'!$D$3))))</f>
        <v>40.442840175679621</v>
      </c>
      <c r="ER22" s="5">
        <f t="shared" si="41"/>
        <v>649.36291349448243</v>
      </c>
      <c r="ET22" s="4">
        <v>0.47430555555555498</v>
      </c>
      <c r="EU22" s="5">
        <f t="shared" si="17"/>
        <v>-24.25</v>
      </c>
      <c r="EV22" s="5">
        <f>DEGREES(ASIN(SIN(RADIANS('Solar Calendar'!$B$14))*SIN(RADIANS('Array Configuration'!$D$5))+COS(RADIANS('Solar Calendar'!$B$14))*COS(RADIANS('Array Configuration'!$D$5))*COS(RADIANS(EU22))))</f>
        <v>32.670603500000816</v>
      </c>
      <c r="EW22" s="5">
        <f>IFERROR(DEGREES(ACOS((SIN(RADIANS(EV22))*SIN(RADIANS('Array Configuration'!$D$5))-SIN(RADIANS('Solar Calendar'!$B$14)))/(COS(RADIANS('Solar Calendar'!EV22))*COS(RADIANS('Array Configuration'!$D$5)))))*SIGN(EU22), 0)</f>
        <v>-29.050737262030683</v>
      </c>
      <c r="EX22" s="5">
        <f>ABS(EW22-'Array Configuration'!$D$4)</f>
        <v>29.050737262030683</v>
      </c>
      <c r="EY22" s="5">
        <f>DEGREES(ACOS((COS(RADIANS(EV22))*COS(RADIANS(EX22))*SIN(RADIANS('Array Configuration'!$D$3)))+SIN(RADIANS(EV22))*COS(RADIANS('Array Configuration'!$D$3))))</f>
        <v>40.24089708108113</v>
      </c>
      <c r="EZ22" s="5">
        <f t="shared" si="24"/>
        <v>671.62146728538585</v>
      </c>
      <c r="FB22" s="4">
        <v>0.48888888888888798</v>
      </c>
      <c r="FC22" s="5">
        <f t="shared" si="18"/>
        <v>-18.25</v>
      </c>
      <c r="FD22" s="5">
        <f>DEGREES(ASIN(SIN(RADIANS('Solar Calendar'!$C$14))*SIN(RADIANS('Array Configuration'!$D$5))+COS(RADIANS('Solar Calendar'!$C$14))*COS(RADIANS('Array Configuration'!$D$5))*COS(RADIANS(FC22))))</f>
        <v>29.675572807599348</v>
      </c>
      <c r="FE22" s="5">
        <f>IFERROR(DEGREES(ACOS((SIN(RADIANS(FD22))*SIN(RADIANS('Array Configuration'!$D$5))-SIN(RADIANS('Solar Calendar'!$C$14)))/(COS(RADIANS('Solar Calendar'!FD22))*COS(RADIANS('Array Configuration'!$D$5)))))*SIGN(FC22), 0)</f>
        <v>-20.756817896622795</v>
      </c>
      <c r="FF22" s="5">
        <f>ABS(FE22-'Array Configuration'!$D$4)</f>
        <v>20.756817896622795</v>
      </c>
      <c r="FG22" s="5">
        <f>DEGREES(ACOS((COS(RADIANS(FD22))*COS(RADIANS(FF22))*SIN(RADIANS('Array Configuration'!$D$3)))+SIN(RADIANS(FD22))*COS(RADIANS('Array Configuration'!$D$3))))</f>
        <v>41.56003756303361</v>
      </c>
      <c r="FH22" s="5">
        <f t="shared" si="42"/>
        <v>641.82454197904337</v>
      </c>
      <c r="FJ22" s="4">
        <v>0.46527777777777801</v>
      </c>
      <c r="FK22" s="5">
        <f t="shared" si="19"/>
        <v>-11.75</v>
      </c>
      <c r="FL22" s="5">
        <f>DEGREES(ASIN(SIN(RADIANS('Solar Calendar'!$B$15))*SIN(RADIANS('Array Configuration'!$D$5))+COS(RADIANS('Solar Calendar'!$B$15))*COS(RADIANS('Array Configuration'!$D$5))*COS(RADIANS(FK22))))</f>
        <v>25.139038869471623</v>
      </c>
      <c r="FM22" s="5">
        <f>IFERROR(DEGREES(ACOS((SIN(RADIANS(FL22))*SIN(RADIANS('Array Configuration'!$D$5))-SIN(RADIANS('Solar Calendar'!$B$15)))/(COS(RADIANS('Solar Calendar'!FL22))*COS(RADIANS('Array Configuration'!$D$5)))))*SIGN(FK22), 0)</f>
        <v>-12.462274498315006</v>
      </c>
      <c r="FN22" s="5">
        <f>ABS(FM22-'Array Configuration'!$D$4)</f>
        <v>12.462274498315006</v>
      </c>
      <c r="FO22" s="5">
        <f>DEGREES(ACOS((COS(RADIANS(FL22))*COS(RADIANS(FN22))*SIN(RADIANS('Array Configuration'!$D$3)))+SIN(RADIANS(FL22))*COS(RADIANS('Array Configuration'!$D$3))))</f>
        <v>44.969804255756422</v>
      </c>
      <c r="FP22" s="5">
        <f t="shared" si="43"/>
        <v>602.68799260856963</v>
      </c>
      <c r="FR22" s="4">
        <v>0.48055555555555601</v>
      </c>
      <c r="FS22" s="5">
        <f t="shared" si="20"/>
        <v>-6.75</v>
      </c>
      <c r="FT22" s="5">
        <f>DEGREES(ASIN(SIN(RADIANS('Solar Calendar'!$C$15))*SIN(RADIANS('Array Configuration'!$D$5))+COS(RADIANS('Solar Calendar'!$C$15))*COS(RADIANS('Array Configuration'!$D$5))*COS(RADIANS(FS22))))</f>
        <v>22.327345320326895</v>
      </c>
      <c r="FU22" s="5">
        <f>IFERROR(DEGREES(ACOS((SIN(RADIANS(FT22))*SIN(RADIANS('Array Configuration'!$D$5))-SIN(RADIANS('Solar Calendar'!$C$15)))/(COS(RADIANS('Solar Calendar'!FT22))*COS(RADIANS('Array Configuration'!$D$5)))))*SIGN(FS22), 0)</f>
        <v>-6.8662272464194247</v>
      </c>
      <c r="FV22" s="5">
        <f>ABS(FU22-'Array Configuration'!$D$4)</f>
        <v>6.8662272464194247</v>
      </c>
      <c r="FW22" s="5">
        <f>DEGREES(ACOS((COS(RADIANS(FT22))*COS(RADIANS(FV22))*SIN(RADIANS('Array Configuration'!$D$3)))+SIN(RADIANS(FT22))*COS(RADIANS('Array Configuration'!$D$3))))</f>
        <v>47.353899103478263</v>
      </c>
      <c r="FX22" s="5">
        <f t="shared" si="44"/>
        <v>554.75735002885449</v>
      </c>
      <c r="FZ22" s="4">
        <v>0.49444444444444502</v>
      </c>
      <c r="GA22" s="5">
        <f t="shared" si="21"/>
        <v>-3.25</v>
      </c>
      <c r="GB22" s="5">
        <f>DEGREES(ASIN(SIN(RADIANS('Solar Calendar'!$B$16))*SIN(RADIANS('Array Configuration'!$D$5))+COS(RADIANS('Solar Calendar'!$B$16))*COS(RADIANS('Array Configuration'!$D$5))*COS(RADIANS(GA22))))</f>
        <v>19.739041360355351</v>
      </c>
      <c r="GC22" s="5">
        <f>IFERROR(DEGREES(ACOS((SIN(RADIANS(GB22))*SIN(RADIANS('Array Configuration'!$D$5))-SIN(RADIANS('Solar Calendar'!$B$16)))/(COS(RADIANS('Solar Calendar'!GB22))*COS(RADIANS('Array Configuration'!$D$5)))))*SIGN(GA22), 0)</f>
        <v>-3.1876780315810982</v>
      </c>
      <c r="GD22" s="5">
        <f>ABS(GC22-'Array Configuration'!$D$4)</f>
        <v>3.1876780315810982</v>
      </c>
      <c r="GE22" s="5">
        <f>DEGREES(ACOS((COS(RADIANS(GB22))*COS(RADIANS(GD22))*SIN(RADIANS('Array Configuration'!$D$3)))+SIN(RADIANS(GB22))*COS(RADIANS('Array Configuration'!$D$3))))</f>
        <v>49.79922880797681</v>
      </c>
      <c r="GF22" s="5">
        <f t="shared" si="45"/>
        <v>511.90545467736439</v>
      </c>
      <c r="GH22" s="4">
        <v>0.50138888888888899</v>
      </c>
      <c r="GI22" s="5">
        <f t="shared" si="22"/>
        <v>-2.5</v>
      </c>
      <c r="GJ22" s="5">
        <f>DEGREES(ASIN(SIN(RADIANS('Solar Calendar'!$C$16))*SIN(RADIANS('Array Configuration'!$D$5))+COS(RADIANS('Solar Calendar'!$C$16))*COS(RADIANS('Array Configuration'!$D$5))*COS(RADIANS(GI22))))</f>
        <v>18.864360267791813</v>
      </c>
      <c r="GK22" s="5">
        <f>IFERROR(DEGREES(ACOS((SIN(RADIANS(GJ22))*SIN(RADIANS('Array Configuration'!$D$5))-SIN(RADIANS('Solar Calendar'!$C$16)))/(COS(RADIANS('Solar Calendar'!GJ22))*COS(RADIANS('Array Configuration'!$D$5)))))*SIGN(GI22), 0)</f>
        <v>-2.4227393267253858</v>
      </c>
      <c r="GL22" s="5">
        <f>ABS(GK22-'Array Configuration'!$D$4)</f>
        <v>2.4227393267253858</v>
      </c>
      <c r="GM22" s="5">
        <f>DEGREES(ACOS((COS(RADIANS(GJ22))*COS(RADIANS(GL22))*SIN(RADIANS('Array Configuration'!$D$3)))+SIN(RADIANS(GJ22))*COS(RADIANS('Array Configuration'!$D$3))))</f>
        <v>50.657589214682758</v>
      </c>
      <c r="GN22" s="5">
        <f t="shared" si="46"/>
        <v>493.50670816611705</v>
      </c>
    </row>
    <row r="23" spans="5:196" x14ac:dyDescent="0.25">
      <c r="E23" s="12"/>
      <c r="F23" s="4">
        <v>0.51250000000000195</v>
      </c>
      <c r="G23" s="5">
        <f t="shared" si="47"/>
        <v>-0.5</v>
      </c>
      <c r="H23" s="5">
        <f>DEGREES(ASIN(SIN(RADIANS('Solar Calendar'!$B$5))*SIN(RADIANS('Array Configuration'!$D$5))+COS(RADIANS('Solar Calendar'!$B$5))*COS(RADIANS('Array Configuration'!$D$5))*COS(RADIANS(G23))))</f>
        <v>20.098550666550754</v>
      </c>
      <c r="I23" s="5">
        <f>IFERROR(DEGREES(ACOS((SIN(RADIANS(H23))*SIN(RADIANS('Array Configuration'!$D$5))-SIN(RADIANS('Solar Calendar'!$B$5)))/(COS(RADIANS('Solar Calendar'!H23))*COS(RADIANS('Array Configuration'!$D$5)))))*SIGN(G23), 0)</f>
        <v>-0.4926027431408288</v>
      </c>
      <c r="J23" s="5">
        <f>ABS(I23-'Array Configuration'!$D$4)</f>
        <v>0.4926027431408288</v>
      </c>
      <c r="K23" s="5">
        <f>DEGREES(ACOS((COS(RADIANS(H23))*COS(RADIANS(J23))*SIN(RADIANS('Array Configuration'!$D$3)))+SIN(RADIANS(H23))*COS(RADIANS('Array Configuration'!$D$3))))</f>
        <v>49.402366540666115</v>
      </c>
      <c r="L23" s="5">
        <f t="shared" si="25"/>
        <v>518.9374910530255</v>
      </c>
      <c r="N23" s="4">
        <v>0.50555555555555498</v>
      </c>
      <c r="O23" s="5">
        <f t="shared" si="0"/>
        <v>-4.25</v>
      </c>
      <c r="P23" s="5">
        <f>DEGREES(ASIN(SIN(RADIANS('Solar Calendar'!$C$5))*SIN(RADIANS('Array Configuration'!$D$5))+COS(RADIANS('Solar Calendar'!$C$5))*COS(RADIANS('Array Configuration'!$D$5))*COS(RADIANS(O23))))</f>
        <v>22.092354631032677</v>
      </c>
      <c r="Q23" s="5">
        <f>IFERROR(DEGREES(ACOS((SIN(RADIANS(P23))*SIN(RADIANS('Array Configuration'!$D$5))-SIN(RADIANS('Solar Calendar'!$C$5)))/(COS(RADIANS('Solar Calendar'!P23))*COS(RADIANS('Array Configuration'!$D$5)))))*SIGN(O23), 0)</f>
        <v>-4.3047500347384409</v>
      </c>
      <c r="R23" s="5">
        <f>ABS(Q23-'Array Configuration'!$D$4)</f>
        <v>4.3047500347384409</v>
      </c>
      <c r="S23" s="5">
        <f>DEGREES(ACOS((COS(RADIANS(P23))*COS(RADIANS(R23))*SIN(RADIANS('Array Configuration'!$D$3)))+SIN(RADIANS(P23))*COS(RADIANS('Array Configuration'!$D$3))))</f>
        <v>47.478850342526684</v>
      </c>
      <c r="T23" s="5">
        <f t="shared" si="26"/>
        <v>558.40055512133767</v>
      </c>
      <c r="V23" s="4">
        <v>0.49027777777777798</v>
      </c>
      <c r="W23" s="5">
        <f t="shared" si="1"/>
        <v>-10.25</v>
      </c>
      <c r="X23" s="5">
        <f>DEGREES(ASIN(SIN(RADIANS('Solar Calendar'!$B$6))*SIN(RADIANS('Array Configuration'!$D$5))+COS(RADIANS('Solar Calendar'!$B$6))*COS(RADIANS('Array Configuration'!$D$5))*COS(RADIANS(W23))))</f>
        <v>26.532988374051509</v>
      </c>
      <c r="Y23" s="5">
        <f>IFERROR(DEGREES(ACOS((SIN(RADIANS(X23))*SIN(RADIANS('Array Configuration'!$D$5))-SIN(RADIANS('Solar Calendar'!$B$6)))/(COS(RADIANS('Solar Calendar'!X23))*COS(RADIANS('Array Configuration'!$D$5)))))*SIGN(W23), 0)</f>
        <v>-11.06563662933514</v>
      </c>
      <c r="Z23" s="5">
        <f>ABS(Y23-'Array Configuration'!$D$4)</f>
        <v>11.06563662933514</v>
      </c>
      <c r="AA23" s="5">
        <f>DEGREES(ACOS((COS(RADIANS(X23))*COS(RADIANS(Z23))*SIN(RADIANS('Array Configuration'!$D$3)))+SIN(RADIANS(X23))*COS(RADIANS('Array Configuration'!$D$3))))</f>
        <v>43.454487105267766</v>
      </c>
      <c r="AB23" s="5">
        <f t="shared" si="27"/>
        <v>627.02897370245807</v>
      </c>
      <c r="AD23" s="4">
        <v>0.47361111111111098</v>
      </c>
      <c r="AE23" s="5">
        <f t="shared" si="2"/>
        <v>-16</v>
      </c>
      <c r="AF23" s="5">
        <f>DEGREES(ASIN(SIN(RADIANS('Solar Calendar'!$C$6))*SIN(RADIANS('Array Configuration'!$D$5))+COS(RADIANS('Solar Calendar'!$C$6))*COS(RADIANS('Array Configuration'!$D$5))*COS(RADIANS(AE23))))</f>
        <v>29.88939369266561</v>
      </c>
      <c r="AG23" s="5">
        <f>IFERROR(DEGREES(ACOS((SIN(RADIANS(AF23))*SIN(RADIANS('Array Configuration'!$D$5))-SIN(RADIANS('Solar Calendar'!$C$6)))/(COS(RADIANS('Solar Calendar'!AF23))*COS(RADIANS('Array Configuration'!$D$5)))))*SIGN(AE23), 0)</f>
        <v>-18.19750385394401</v>
      </c>
      <c r="AH23" s="5">
        <f>ABS(AG23-'Array Configuration'!$D$4)</f>
        <v>18.19750385394401</v>
      </c>
      <c r="AI23" s="5">
        <f>DEGREES(ACOS((COS(RADIANS(AF23))*COS(RADIANS(AH23))*SIN(RADIANS('Array Configuration'!$D$3)))+SIN(RADIANS(AF23))*COS(RADIANS('Array Configuration'!$D$3))))</f>
        <v>40.956314168871856</v>
      </c>
      <c r="AJ23" s="5">
        <f t="shared" si="28"/>
        <v>674.162451939942</v>
      </c>
      <c r="AL23" s="4">
        <v>0.45486111111111199</v>
      </c>
      <c r="AM23" s="5">
        <f t="shared" si="3"/>
        <v>-22.25</v>
      </c>
      <c r="AN23" s="5">
        <f>DEGREES(ASIN(SIN(RADIANS('Solar Calendar'!$B$7))*SIN(RADIANS('Array Configuration'!$D$5))+COS(RADIANS('Solar Calendar'!$B$7))*COS(RADIANS('Array Configuration'!$D$5))*COS(RADIANS(AM23))))</f>
        <v>33.682998531613791</v>
      </c>
      <c r="AO23" s="5">
        <f>IFERROR(DEGREES(ACOS((SIN(RADIANS(AN23))*SIN(RADIANS('Array Configuration'!$D$5))-SIN(RADIANS('Solar Calendar'!$B$7)))/(COS(RADIANS('Solar Calendar'!AN23))*COS(RADIANS('Array Configuration'!$D$5)))))*SIGN(AM23), 0)</f>
        <v>-26.947173853449097</v>
      </c>
      <c r="AP23" s="5">
        <f>ABS(AO23-'Array Configuration'!$D$4)</f>
        <v>26.947173853449097</v>
      </c>
      <c r="AQ23" s="5">
        <f>DEGREES(ACOS((COS(RADIANS(AN23))*COS(RADIANS(AP23))*SIN(RADIANS('Array Configuration'!$D$3)))+SIN(RADIANS(AN23))*COS(RADIANS('Array Configuration'!$D$3))))</f>
        <v>38.808057474089992</v>
      </c>
      <c r="AR23" s="5">
        <f t="shared" si="29"/>
        <v>693.34711965846554</v>
      </c>
      <c r="AT23" s="4">
        <v>0.47638888888889003</v>
      </c>
      <c r="AU23" s="5">
        <f t="shared" si="4"/>
        <v>-28.5</v>
      </c>
      <c r="AV23" s="5">
        <f>DEGREES(ASIN(SIN(RADIANS('Solar Calendar'!$C$7))*SIN(RADIANS('Array Configuration'!$D$5))+COS(RADIANS('Solar Calendar'!$C$7))*COS(RADIANS('Array Configuration'!$D$5))*COS(RADIANS(AU23))))</f>
        <v>36.340910372776513</v>
      </c>
      <c r="AW23" s="5">
        <f>IFERROR(DEGREES(ACOS((SIN(RADIANS(AV23))*SIN(RADIANS('Array Configuration'!$D$5))-SIN(RADIANS('Solar Calendar'!$C$7)))/(COS(RADIANS('Solar Calendar'!AV23))*COS(RADIANS('Array Configuration'!$D$5)))))*SIGN(AU23), 0)</f>
        <v>-36.325508065744572</v>
      </c>
      <c r="AX23" s="5">
        <f>ABS(AW23-'Array Configuration'!$D$4)</f>
        <v>36.325508065744572</v>
      </c>
      <c r="AY23" s="5">
        <f>DEGREES(ACOS((COS(RADIANS(AV23))*COS(RADIANS(AX23))*SIN(RADIANS('Array Configuration'!$D$3)))+SIN(RADIANS(AV23))*COS(RADIANS('Array Configuration'!$D$3))))</f>
        <v>38.525203525489076</v>
      </c>
      <c r="AZ23" s="5">
        <f t="shared" si="30"/>
        <v>708.18487163112547</v>
      </c>
      <c r="BB23" s="4">
        <v>0.452083333333334</v>
      </c>
      <c r="BC23" s="5">
        <f t="shared" si="5"/>
        <v>-36</v>
      </c>
      <c r="BD23" s="5">
        <f>DEGREES(ASIN(SIN(RADIANS('Solar Calendar'!$B$8))*SIN(RADIANS('Array Configuration'!$D$5))+COS(RADIANS('Solar Calendar'!$B$8))*COS(RADIANS('Array Configuration'!$D$5))*COS(RADIANS(BC23))))</f>
        <v>39.071281687187515</v>
      </c>
      <c r="BE23" s="5">
        <f>IFERROR(DEGREES(ACOS((SIN(RADIANS(BD23))*SIN(RADIANS('Array Configuration'!$D$5))-SIN(RADIANS('Solar Calendar'!$B$8)))/(COS(RADIANS('Solar Calendar'!BD23))*COS(RADIANS('Array Configuration'!$D$5)))))*SIGN(BC23), 0)</f>
        <v>-48.73074623959527</v>
      </c>
      <c r="BF23" s="5">
        <f>ABS(BE23-'Array Configuration'!$D$4)</f>
        <v>48.73074623959527</v>
      </c>
      <c r="BG23" s="5">
        <f>DEGREES(ACOS((COS(RADIANS(BD23))*COS(RADIANS(BF23))*SIN(RADIANS('Array Configuration'!$D$3)))+SIN(RADIANS(BD23))*COS(RADIANS('Array Configuration'!$D$3))))</f>
        <v>39.672247176637477</v>
      </c>
      <c r="BH23" s="5">
        <f t="shared" si="31"/>
        <v>670.50486409425082</v>
      </c>
      <c r="BJ23" s="4">
        <v>0.43333333333333302</v>
      </c>
      <c r="BK23" s="5">
        <f t="shared" si="23"/>
        <v>-41.75</v>
      </c>
      <c r="BL23" s="5">
        <f>DEGREES(ASIN(SIN(RADIANS('Solar Calendar'!$C$8))*SIN(RADIANS('Array Configuration'!$D$5))+COS(RADIANS('Solar Calendar'!$C$8))*COS(RADIANS('Array Configuration'!$D$5))*COS(RADIANS(BK23))))</f>
        <v>39.88735389529316</v>
      </c>
      <c r="BM23" s="5">
        <f>IFERROR(DEGREES(ACOS((SIN(RADIANS(BL23))*SIN(RADIANS('Array Configuration'!$D$5))-SIN(RADIANS('Solar Calendar'!$C$8)))/(COS(RADIANS('Solar Calendar'!BL23))*COS(RADIANS('Array Configuration'!$D$5)))))*SIGN(BK23), 0)</f>
        <v>-58.221663357913492</v>
      </c>
      <c r="BN23" s="5">
        <f>ABS(BM23-'Array Configuration'!$D$4)</f>
        <v>58.221663357913492</v>
      </c>
      <c r="BO23" s="5">
        <f>DEGREES(ACOS((COS(RADIANS(BL23))*COS(RADIANS(BN23))*SIN(RADIANS('Array Configuration'!$D$3)))+SIN(RADIANS(BL23))*COS(RADIANS('Array Configuration'!$D$3))))</f>
        <v>42.082142631287113</v>
      </c>
      <c r="BP23" s="5">
        <f t="shared" si="32"/>
        <v>649.41855769861934</v>
      </c>
      <c r="BR23" s="4">
        <v>0.41458333333333303</v>
      </c>
      <c r="BS23" s="5">
        <f t="shared" si="6"/>
        <v>-48</v>
      </c>
      <c r="BT23" s="5">
        <f>DEGREES(ASIN(SIN(RADIANS('Solar Calendar'!$B$9))*SIN(RADIANS('Array Configuration'!$D$5))+COS(RADIANS('Solar Calendar'!$B$9))*COS(RADIANS('Array Configuration'!$D$5))*COS(RADIANS(BS23))))</f>
        <v>40.269327200159545</v>
      </c>
      <c r="BU23" s="5">
        <f>IFERROR(DEGREES(ACOS((SIN(RADIANS(BT23))*SIN(RADIANS('Array Configuration'!$D$5))-SIN(RADIANS('Solar Calendar'!$B$9)))/(COS(RADIANS('Solar Calendar'!BT23))*COS(RADIANS('Array Configuration'!$D$5)))))*SIGN(BS23), 0)</f>
        <v>-68.732514335286467</v>
      </c>
      <c r="BV23" s="5">
        <f>ABS(BU23-'Array Configuration'!$D$4)</f>
        <v>68.732514335286467</v>
      </c>
      <c r="BW23" s="5">
        <f>DEGREES(ACOS((COS(RADIANS(BT23))*COS(RADIANS(BV23))*SIN(RADIANS('Array Configuration'!$D$3)))+SIN(RADIANS(BT23))*COS(RADIANS('Array Configuration'!$D$3))))</f>
        <v>45.382399548595288</v>
      </c>
      <c r="BX23" s="5">
        <f t="shared" si="33"/>
        <v>590.74271236422737</v>
      </c>
      <c r="BZ23" s="4">
        <v>0.40208333333333401</v>
      </c>
      <c r="CA23" s="5">
        <f t="shared" si="7"/>
        <v>-52.75</v>
      </c>
      <c r="CB23" s="5">
        <f>DEGREES(ASIN(SIN(RADIANS('Solar Calendar'!$C$9))*SIN(RADIANS('Array Configuration'!$D$5))+COS(RADIANS('Solar Calendar'!$C$9))*COS(RADIANS('Array Configuration'!$D$5))*COS(RADIANS(CA23))))</f>
        <v>39.501858916738456</v>
      </c>
      <c r="CC23" s="5">
        <f>IFERROR(DEGREES(ACOS((SIN(RADIANS(CB23))*SIN(RADIANS('Array Configuration'!$D$5))-SIN(RADIANS('Solar Calendar'!$C$9)))/(COS(RADIANS('Solar Calendar'!CB23))*COS(RADIANS('Array Configuration'!$D$5)))))*SIGN(CA23), 0)</f>
        <v>-75.790725276687212</v>
      </c>
      <c r="CD23" s="5">
        <f>ABS(CC23-'Array Configuration'!$D$4)</f>
        <v>75.790725276687212</v>
      </c>
      <c r="CE23" s="5">
        <f>DEGREES(ACOS((COS(RADIANS(CB23))*COS(RADIANS(CD23))*SIN(RADIANS('Array Configuration'!$D$3)))+SIN(RADIANS(CB23))*COS(RADIANS('Array Configuration'!$D$3))))</f>
        <v>48.535953926058262</v>
      </c>
      <c r="CF23" s="5">
        <f t="shared" si="34"/>
        <v>554.45475808913886</v>
      </c>
      <c r="CH23" s="4">
        <v>0.39374999999999999</v>
      </c>
      <c r="CI23" s="5">
        <f t="shared" si="8"/>
        <v>-56.25</v>
      </c>
      <c r="CJ23" s="5">
        <f>DEGREES(ASIN(SIN(RADIANS('Solar Calendar'!$B$10))*SIN(RADIANS('Array Configuration'!$D$5))+COS(RADIANS('Solar Calendar'!$B$10))*COS(RADIANS('Array Configuration'!$D$5))*COS(RADIANS(CI23))))</f>
        <v>39.161872853310477</v>
      </c>
      <c r="CK23" s="5">
        <f>IFERROR(DEGREES(ACOS((SIN(RADIANS(CJ23))*SIN(RADIANS('Array Configuration'!$D$5))-SIN(RADIANS('Solar Calendar'!$B$10)))/(COS(RADIANS('Solar Calendar'!CJ23))*COS(RADIANS('Array Configuration'!$D$5)))))*SIGN(CI23), 0)</f>
        <v>-81.328251289169543</v>
      </c>
      <c r="CL23" s="5">
        <f>ABS(CK23-'Array Configuration'!$D$4)</f>
        <v>81.328251289169543</v>
      </c>
      <c r="CM23" s="5">
        <f>DEGREES(ACOS((COS(RADIANS(CJ23))*COS(RADIANS(CL23))*SIN(RADIANS('Array Configuration'!$D$3)))+SIN(RADIANS(CJ23))*COS(RADIANS('Array Configuration'!$D$3))))</f>
        <v>50.768008639556136</v>
      </c>
      <c r="CN23" s="5">
        <f t="shared" si="48"/>
        <v>515.26628396606122</v>
      </c>
      <c r="CP23" s="4">
        <v>0.39374999999999999</v>
      </c>
      <c r="CQ23" s="5">
        <f t="shared" si="10"/>
        <v>-57</v>
      </c>
      <c r="CR23" s="5">
        <f>DEGREES(ASIN(SIN(RADIANS('Solar Calendar'!$C$10))*SIN(RADIANS('Array Configuration'!$D$5))+COS(RADIANS('Solar Calendar'!$C$10))*COS(RADIANS('Array Configuration'!$D$5))*COS(RADIANS(CQ23))))</f>
        <v>39.142403916640831</v>
      </c>
      <c r="CS23" s="5">
        <f>IFERROR(DEGREES(ACOS((SIN(RADIANS(CR23))*SIN(RADIANS('Array Configuration'!$D$5))-SIN(RADIANS('Solar Calendar'!$C$10)))/(COS(RADIANS('Solar Calendar'!CR23))*COS(RADIANS('Array Configuration'!$D$5)))))*SIGN(CQ23), 0)</f>
        <v>-82.595143133232185</v>
      </c>
      <c r="CT23" s="5">
        <f>ABS(CS23-'Array Configuration'!$D$4)</f>
        <v>82.595143133232185</v>
      </c>
      <c r="CU23" s="5">
        <f>DEGREES(ACOS((COS(RADIANS(CR23))*COS(RADIANS(CT23))*SIN(RADIANS('Array Configuration'!$D$3)))+SIN(RADIANS(CR23))*COS(RADIANS('Array Configuration'!$D$3))))</f>
        <v>51.223818927117854</v>
      </c>
      <c r="CV23" s="5">
        <f t="shared" si="35"/>
        <v>510.16732033575573</v>
      </c>
      <c r="CX23" s="4">
        <v>0.4</v>
      </c>
      <c r="CY23" s="5">
        <f t="shared" si="11"/>
        <v>-55.5</v>
      </c>
      <c r="CZ23" s="5">
        <f>DEGREES(ASIN(SIN(RADIANS('Solar Calendar'!$B$11))*SIN(RADIANS('Array Configuration'!$D$5))+COS(RADIANS('Solar Calendar'!$B$11))*COS(RADIANS('Array Configuration'!$D$5))*COS(RADIANS(CY23))))</f>
        <v>39.522839659650053</v>
      </c>
      <c r="DA23" s="5">
        <f>IFERROR(DEGREES(ACOS((SIN(RADIANS(CZ23))*SIN(RADIANS('Array Configuration'!$D$5))-SIN(RADIANS('Solar Calendar'!$B$11)))/(COS(RADIANS('Solar Calendar'!CZ23))*COS(RADIANS('Array Configuration'!$D$5)))))*SIGN(CY23), 0)</f>
        <v>-80.522367067906018</v>
      </c>
      <c r="DB23" s="5">
        <f>ABS(DA23-'Array Configuration'!$D$4)</f>
        <v>80.522367067906018</v>
      </c>
      <c r="DC23" s="5">
        <f>DEGREES(ACOS((COS(RADIANS(CZ23))*COS(RADIANS(DB23))*SIN(RADIANS('Array Configuration'!$D$3)))+SIN(RADIANS(CZ23))*COS(RADIANS('Array Configuration'!$D$3))))</f>
        <v>50.165905834625654</v>
      </c>
      <c r="DD23" s="5">
        <f t="shared" si="36"/>
        <v>522.69807304705319</v>
      </c>
      <c r="DF23" s="4">
        <v>0.41041666666666698</v>
      </c>
      <c r="DG23" s="5">
        <f t="shared" si="12"/>
        <v>-52</v>
      </c>
      <c r="DH23" s="5">
        <f>DEGREES(ASIN(SIN(RADIANS('Solar Calendar'!$C$11))*SIN(RADIANS('Array Configuration'!$D$5))+COS(RADIANS('Solar Calendar'!$C$11))*COS(RADIANS('Array Configuration'!$D$5))*COS(RADIANS(DG23))))</f>
        <v>40.422354609568096</v>
      </c>
      <c r="DI23" s="5">
        <f>IFERROR(DEGREES(ACOS((SIN(RADIANS(DH23))*SIN(RADIANS('Array Configuration'!$D$5))-SIN(RADIANS('Solar Calendar'!$C$11)))/(COS(RADIANS('Solar Calendar'!DH23))*COS(RADIANS('Array Configuration'!$D$5)))))*SIGN(DG23), 0)</f>
        <v>-75.67791724257593</v>
      </c>
      <c r="DJ23" s="5">
        <f>ABS(DI23-'Array Configuration'!$D$4)</f>
        <v>75.67791724257593</v>
      </c>
      <c r="DK23" s="5">
        <f>DEGREES(ACOS((COS(RADIANS(DH23))*COS(RADIANS(DJ23))*SIN(RADIANS('Array Configuration'!$D$3)))+SIN(RADIANS(DH23))*COS(RADIANS('Array Configuration'!$D$3))))</f>
        <v>47.677294428692718</v>
      </c>
      <c r="DL23" s="5">
        <f t="shared" si="37"/>
        <v>552.40033020998067</v>
      </c>
      <c r="DN23" s="4">
        <v>0.42569444444444499</v>
      </c>
      <c r="DO23" s="5">
        <f t="shared" si="13"/>
        <v>-46.5</v>
      </c>
      <c r="DP23" s="5">
        <f>DEGREES(ASIN(SIN(RADIANS('Solar Calendar'!$B$12))*SIN(RADIANS('Array Configuration'!$D$5))+COS(RADIANS('Solar Calendar'!$B$12))*COS(RADIANS('Array Configuration'!$D$5))*COS(RADIANS(DO23))))</f>
        <v>40.82651867713485</v>
      </c>
      <c r="DQ23" s="5">
        <f>IFERROR(DEGREES(ACOS((SIN(RADIANS(DP23))*SIN(RADIANS('Array Configuration'!$D$5))-SIN(RADIANS('Solar Calendar'!$B$12)))/(COS(RADIANS('Solar Calendar'!DP23))*COS(RADIANS('Array Configuration'!$D$5)))))*SIGN(DO23), 0)</f>
        <v>-66.869082562973361</v>
      </c>
      <c r="DR23" s="5">
        <f>ABS(DQ23-'Array Configuration'!$D$4)</f>
        <v>66.869082562973361</v>
      </c>
      <c r="DS23" s="5">
        <f>DEGREES(ACOS((COS(RADIANS(DP23))*COS(RADIANS(DR23))*SIN(RADIANS('Array Configuration'!$D$3)))+SIN(RADIANS(DP23))*COS(RADIANS('Array Configuration'!$D$3))))</f>
        <v>44.23623166132753</v>
      </c>
      <c r="DT23" s="5">
        <f t="shared" si="38"/>
        <v>600.40504072804504</v>
      </c>
      <c r="DV23" s="4">
        <v>0.43888888888888899</v>
      </c>
      <c r="DW23" s="5">
        <f t="shared" si="14"/>
        <v>-41</v>
      </c>
      <c r="DX23" s="5">
        <f>DEGREES(ASIN(SIN(RADIANS('Solar Calendar'!$C$12))*SIN(RADIANS('Array Configuration'!$D$5))+COS(RADIANS('Solar Calendar'!$C$12))*COS(RADIANS('Array Configuration'!$D$5))*COS(RADIANS(DW23))))</f>
        <v>40.884350150963975</v>
      </c>
      <c r="DY23" s="5">
        <f>IFERROR(DEGREES(ACOS((SIN(RADIANS(DX23))*SIN(RADIANS('Array Configuration'!$D$5))-SIN(RADIANS('Solar Calendar'!$C$12)))/(COS(RADIANS('Solar Calendar'!DX23))*COS(RADIANS('Array Configuration'!$D$5)))))*SIGN(DW23), 0)</f>
        <v>-57.978245473184415</v>
      </c>
      <c r="DZ23" s="5">
        <f>ABS(DY23-'Array Configuration'!$D$4)</f>
        <v>57.978245473184415</v>
      </c>
      <c r="EA23" s="5">
        <f>DEGREES(ACOS((COS(RADIANS(DX23))*COS(RADIANS(DZ23))*SIN(RADIANS('Array Configuration'!$D$3)))+SIN(RADIANS(DX23))*COS(RADIANS('Array Configuration'!$D$3))))</f>
        <v>41.107698320865232</v>
      </c>
      <c r="EB23" s="5">
        <f t="shared" si="39"/>
        <v>631.62084963931545</v>
      </c>
      <c r="ED23" s="4">
        <v>0.45555555555555599</v>
      </c>
      <c r="EE23" s="5">
        <f t="shared" si="15"/>
        <v>-33.5</v>
      </c>
      <c r="EF23" s="5">
        <f>DEGREES(ASIN(SIN(RADIANS('Solar Calendar'!$B$13))*SIN(RADIANS('Array Configuration'!$D$5))+COS(RADIANS('Solar Calendar'!$B$13))*COS(RADIANS('Array Configuration'!$D$5))*COS(RADIANS(EE23))))</f>
        <v>39.523935443558614</v>
      </c>
      <c r="EG23" s="5">
        <f>IFERROR(DEGREES(ACOS((SIN(RADIANS(EF23))*SIN(RADIANS('Array Configuration'!$D$5))-SIN(RADIANS('Solar Calendar'!$B$13)))/(COS(RADIANS('Solar Calendar'!EF23))*COS(RADIANS('Array Configuration'!$D$5)))))*SIGN(EE23), 0)</f>
        <v>-45.366778245588229</v>
      </c>
      <c r="EH23" s="5">
        <f>ABS(EG23-'Array Configuration'!$D$4)</f>
        <v>45.366778245588229</v>
      </c>
      <c r="EI23" s="5">
        <f>DEGREES(ACOS((COS(RADIANS(EF23))*COS(RADIANS(EH23))*SIN(RADIANS('Array Configuration'!$D$3)))+SIN(RADIANS(EF23))*COS(RADIANS('Array Configuration'!$D$3))))</f>
        <v>38.197242739067967</v>
      </c>
      <c r="EJ23" s="5">
        <f t="shared" si="40"/>
        <v>688.87181167532287</v>
      </c>
      <c r="EL23" s="4">
        <v>0.46875</v>
      </c>
      <c r="EM23" s="5">
        <f t="shared" si="16"/>
        <v>-27.5</v>
      </c>
      <c r="EN23" s="5">
        <f>DEGREES(ASIN(SIN(RADIANS('Solar Calendar'!$C$13))*SIN(RADIANS('Array Configuration'!$D$5))+COS(RADIANS('Solar Calendar'!$C$13))*COS(RADIANS('Array Configuration'!$D$5))*COS(RADIANS(EM23))))</f>
        <v>36.734907795626157</v>
      </c>
      <c r="EO23" s="5">
        <f>IFERROR(DEGREES(ACOS((SIN(RADIANS(EN23))*SIN(RADIANS('Array Configuration'!$D$5))-SIN(RADIANS('Solar Calendar'!$C$13)))/(COS(RADIANS('Solar Calendar'!EN23))*COS(RADIANS('Array Configuration'!$D$5)))))*SIGN(EM23), 0)</f>
        <v>-35.18155793493915</v>
      </c>
      <c r="EP23" s="5">
        <f>ABS(EO23-'Array Configuration'!$D$4)</f>
        <v>35.18155793493915</v>
      </c>
      <c r="EQ23" s="5">
        <f>DEGREES(ACOS((COS(RADIANS(EN23))*COS(RADIANS(EP23))*SIN(RADIANS('Array Configuration'!$D$3)))+SIN(RADIANS(EN23))*COS(RADIANS('Array Configuration'!$D$3))))</f>
        <v>37.849201409133606</v>
      </c>
      <c r="ER23" s="5">
        <f t="shared" si="41"/>
        <v>680.75904257306649</v>
      </c>
      <c r="ET23" s="4">
        <v>0.484722222222222</v>
      </c>
      <c r="EU23" s="5">
        <f t="shared" si="17"/>
        <v>-20.5</v>
      </c>
      <c r="EV23" s="5">
        <f>DEGREES(ASIN(SIN(RADIANS('Solar Calendar'!$B$14))*SIN(RADIANS('Array Configuration'!$D$5))+COS(RADIANS('Solar Calendar'!$B$14))*COS(RADIANS('Array Configuration'!$D$5))*COS(RADIANS(EU23))))</f>
        <v>33.815838359217665</v>
      </c>
      <c r="EW23" s="5">
        <f>IFERROR(DEGREES(ACOS((SIN(RADIANS(EV23))*SIN(RADIANS('Array Configuration'!$D$5))-SIN(RADIANS('Solar Calendar'!$B$14)))/(COS(RADIANS('Solar Calendar'!EV23))*COS(RADIANS('Array Configuration'!$D$5)))))*SIGN(EU23), 0)</f>
        <v>-24.803215847513819</v>
      </c>
      <c r="EX23" s="5">
        <f>ABS(EW23-'Array Configuration'!$D$4)</f>
        <v>24.803215847513819</v>
      </c>
      <c r="EY23" s="5">
        <f>DEGREES(ACOS((COS(RADIANS(EV23))*COS(RADIANS(EX23))*SIN(RADIANS('Array Configuration'!$D$3)))+SIN(RADIANS(EV23))*COS(RADIANS('Array Configuration'!$D$3))))</f>
        <v>38.241884730336984</v>
      </c>
      <c r="EZ23" s="5">
        <f t="shared" si="24"/>
        <v>696.90900501996487</v>
      </c>
      <c r="FB23" s="4">
        <v>0.499305555555555</v>
      </c>
      <c r="FC23" s="5">
        <f t="shared" si="18"/>
        <v>-14.5</v>
      </c>
      <c r="FD23" s="5">
        <f>DEGREES(ASIN(SIN(RADIANS('Solar Calendar'!$C$14))*SIN(RADIANS('Array Configuration'!$D$5))+COS(RADIANS('Solar Calendar'!$C$14))*COS(RADIANS('Array Configuration'!$D$5))*COS(RADIANS(FC23))))</f>
        <v>30.485471667409843</v>
      </c>
      <c r="FE23" s="5">
        <f>IFERROR(DEGREES(ACOS((SIN(RADIANS(FD23))*SIN(RADIANS('Array Configuration'!$D$5))-SIN(RADIANS('Solar Calendar'!$C$14)))/(COS(RADIANS('Solar Calendar'!FD23))*COS(RADIANS('Array Configuration'!$D$5)))))*SIGN(FC23), 0)</f>
        <v>-16.599526894424983</v>
      </c>
      <c r="FF23" s="5">
        <f>ABS(FE23-'Array Configuration'!$D$4)</f>
        <v>16.599526894424983</v>
      </c>
      <c r="FG23" s="5">
        <f>DEGREES(ACOS((COS(RADIANS(FD23))*COS(RADIANS(FF23))*SIN(RADIANS('Array Configuration'!$D$3)))+SIN(RADIANS(FD23))*COS(RADIANS('Array Configuration'!$D$3))))</f>
        <v>40.145550372841143</v>
      </c>
      <c r="FH23" s="5">
        <f t="shared" si="42"/>
        <v>660.54710680982305</v>
      </c>
      <c r="FJ23" s="4">
        <v>0.47569444444444497</v>
      </c>
      <c r="FK23" s="5">
        <f t="shared" si="19"/>
        <v>-8</v>
      </c>
      <c r="FL23" s="5">
        <f>DEGREES(ASIN(SIN(RADIANS('Solar Calendar'!$B$15))*SIN(RADIANS('Array Configuration'!$D$5))+COS(RADIANS('Solar Calendar'!$B$15))*COS(RADIANS('Array Configuration'!$D$5))*COS(RADIANS(FK23))))</f>
        <v>25.599372678282077</v>
      </c>
      <c r="FM23" s="5">
        <f>IFERROR(DEGREES(ACOS((SIN(RADIANS(FL23))*SIN(RADIANS('Array Configuration'!$D$5))-SIN(RADIANS('Solar Calendar'!$B$15)))/(COS(RADIANS('Solar Calendar'!FL23))*COS(RADIANS('Array Configuration'!$D$5)))))*SIGN(FK23), 0)</f>
        <v>-8.5135330220025995</v>
      </c>
      <c r="FN23" s="5">
        <f>ABS(FM23-'Array Configuration'!$D$4)</f>
        <v>8.5135330220025995</v>
      </c>
      <c r="FO23" s="5">
        <f>DEGREES(ACOS((COS(RADIANS(FL23))*COS(RADIANS(FN23))*SIN(RADIANS('Array Configuration'!$D$3)))+SIN(RADIANS(FL23))*COS(RADIANS('Array Configuration'!$D$3))))</f>
        <v>44.18744445246201</v>
      </c>
      <c r="FP23" s="5">
        <f t="shared" si="43"/>
        <v>614.29270708794695</v>
      </c>
      <c r="FR23" s="4">
        <v>0.49097222222222298</v>
      </c>
      <c r="FS23" s="5">
        <f t="shared" si="20"/>
        <v>-3</v>
      </c>
      <c r="FT23" s="5">
        <f>DEGREES(ASIN(SIN(RADIANS('Solar Calendar'!$C$15))*SIN(RADIANS('Array Configuration'!$D$5))+COS(RADIANS('Solar Calendar'!$C$15))*COS(RADIANS('Array Configuration'!$D$5))*COS(RADIANS(FS23))))</f>
        <v>22.546049645016058</v>
      </c>
      <c r="FU23" s="5">
        <f>IFERROR(DEGREES(ACOS((SIN(RADIANS(FT23))*SIN(RADIANS('Array Configuration'!$D$5))-SIN(RADIANS('Solar Calendar'!$C$15)))/(COS(RADIANS('Solar Calendar'!FT23))*COS(RADIANS('Array Configuration'!$D$5)))))*SIGN(FS23), 0)</f>
        <v>-3.0562773492577651</v>
      </c>
      <c r="FV23" s="5">
        <f>ABS(FU23-'Array Configuration'!$D$4)</f>
        <v>3.0562773492577651</v>
      </c>
      <c r="FW23" s="5">
        <f>DEGREES(ACOS((COS(RADIANS(FT23))*COS(RADIANS(FV23))*SIN(RADIANS('Array Configuration'!$D$3)))+SIN(RADIANS(FT23))*COS(RADIANS('Array Configuration'!$D$3))))</f>
        <v>46.990007929889359</v>
      </c>
      <c r="FX23" s="5">
        <f t="shared" si="44"/>
        <v>560.49601887235849</v>
      </c>
      <c r="FZ23" s="4">
        <v>0.50486111111111198</v>
      </c>
      <c r="GA23" s="5">
        <f t="shared" si="21"/>
        <v>0.5</v>
      </c>
      <c r="GB23" s="5">
        <f>DEGREES(ASIN(SIN(RADIANS('Solar Calendar'!$B$16))*SIN(RADIANS('Array Configuration'!$D$5))+COS(RADIANS('Solar Calendar'!$B$16))*COS(RADIANS('Array Configuration'!$D$5))*COS(RADIANS(GA23))))</f>
        <v>19.798556544622869</v>
      </c>
      <c r="GC23" s="5">
        <f>IFERROR(DEGREES(ACOS((SIN(RADIANS(GB23))*SIN(RADIANS('Array Configuration'!$D$5))-SIN(RADIANS('Solar Calendar'!$B$16)))/(COS(RADIANS('Solar Calendar'!GB23))*COS(RADIANS('Array Configuration'!$D$5)))))*SIGN(GA23), 0)</f>
        <v>0.49060488754563236</v>
      </c>
      <c r="GD23" s="5">
        <f>ABS(GC23-'Array Configuration'!$D$4)</f>
        <v>0.49060488754563236</v>
      </c>
      <c r="GE23" s="5">
        <f>DEGREES(ACOS((COS(RADIANS(GB23))*COS(RADIANS(GD23))*SIN(RADIANS('Array Configuration'!$D$3)))+SIN(RADIANS(GB23))*COS(RADIANS('Array Configuration'!$D$3))))</f>
        <v>49.702350908873086</v>
      </c>
      <c r="GF23" s="5">
        <f t="shared" si="45"/>
        <v>513.54730762250642</v>
      </c>
      <c r="GH23" s="4">
        <v>0.51180555555555596</v>
      </c>
      <c r="GI23" s="5">
        <f t="shared" si="22"/>
        <v>1.25</v>
      </c>
      <c r="GJ23" s="5">
        <f>DEGREES(ASIN(SIN(RADIANS('Solar Calendar'!$C$16))*SIN(RADIANS('Array Configuration'!$D$5))+COS(RADIANS('Solar Calendar'!$C$16))*COS(RADIANS('Array Configuration'!$D$5))*COS(RADIANS(GI23))))</f>
        <v>18.891088295604238</v>
      </c>
      <c r="GK23" s="5">
        <f>IFERROR(DEGREES(ACOS((SIN(RADIANS(GJ23))*SIN(RADIANS('Array Configuration'!$D$5))-SIN(RADIANS('Solar Calendar'!$C$16)))/(COS(RADIANS('Solar Calendar'!GJ23))*COS(RADIANS('Array Configuration'!$D$5)))))*SIGN(GI23), 0)</f>
        <v>1.2115804885674109</v>
      </c>
      <c r="GL23" s="5">
        <f>ABS(GK23-'Array Configuration'!$D$4)</f>
        <v>1.2115804885674109</v>
      </c>
      <c r="GM23" s="5">
        <f>DEGREES(ACOS((COS(RADIANS(GJ23))*COS(RADIANS(GL23))*SIN(RADIANS('Array Configuration'!$D$3)))+SIN(RADIANS(GJ23))*COS(RADIANS('Array Configuration'!$D$3))))</f>
        <v>50.614403471611162</v>
      </c>
      <c r="GN23" s="5">
        <f t="shared" si="46"/>
        <v>494.25410284941802</v>
      </c>
    </row>
    <row r="24" spans="5:196" x14ac:dyDescent="0.25">
      <c r="E24" s="12"/>
      <c r="F24" s="4">
        <v>0.52291666666666903</v>
      </c>
      <c r="G24" s="5">
        <f t="shared" si="47"/>
        <v>3.25</v>
      </c>
      <c r="H24" s="5">
        <f>DEGREES(ASIN(SIN(RADIANS('Solar Calendar'!$B$5))*SIN(RADIANS('Array Configuration'!$D$5))+COS(RADIANS('Solar Calendar'!$B$5))*COS(RADIANS('Array Configuration'!$D$5))*COS(RADIANS(G24))))</f>
        <v>20.038793358746073</v>
      </c>
      <c r="I24" s="5">
        <f>IFERROR(DEGREES(ACOS((SIN(RADIANS(H24))*SIN(RADIANS('Array Configuration'!$D$5))-SIN(RADIANS('Solar Calendar'!$B$5)))/(COS(RADIANS('Solar Calendar'!H24))*COS(RADIANS('Array Configuration'!$D$5)))))*SIGN(G24), 0)</f>
        <v>3.2006475078462451</v>
      </c>
      <c r="J24" s="5">
        <f>ABS(I24-'Array Configuration'!$D$4)</f>
        <v>3.2006475078462451</v>
      </c>
      <c r="K24" s="5">
        <f>DEGREES(ACOS((COS(RADIANS(H24))*COS(RADIANS(J24))*SIN(RADIANS('Array Configuration'!$D$3)))+SIN(RADIANS(H24))*COS(RADIANS('Array Configuration'!$D$3))))</f>
        <v>49.4998873633347</v>
      </c>
      <c r="L24" s="5">
        <f t="shared" si="25"/>
        <v>517.29894662995036</v>
      </c>
      <c r="N24" s="4">
        <v>0.51597222222222106</v>
      </c>
      <c r="O24" s="5">
        <f t="shared" si="0"/>
        <v>-0.5</v>
      </c>
      <c r="P24" s="5">
        <f>DEGREES(ASIN(SIN(RADIANS('Solar Calendar'!$C$5))*SIN(RADIANS('Array Configuration'!$D$5))+COS(RADIANS('Solar Calendar'!$C$5))*COS(RADIANS('Array Configuration'!$D$5))*COS(RADIANS(O24))))</f>
        <v>22.198508862208062</v>
      </c>
      <c r="Q24" s="5">
        <f>IFERROR(DEGREES(ACOS((SIN(RADIANS(P24))*SIN(RADIANS('Array Configuration'!$D$5))-SIN(RADIANS('Solar Calendar'!$C$5)))/(COS(RADIANS('Solar Calendar'!P24))*COS(RADIANS('Array Configuration'!$D$5)))))*SIGN(O24), 0)</f>
        <v>-0.50681131783488242</v>
      </c>
      <c r="R24" s="5">
        <f>ABS(Q24-'Array Configuration'!$D$4)</f>
        <v>0.50681131783488242</v>
      </c>
      <c r="S24" s="5">
        <f>DEGREES(ACOS((COS(RADIANS(P24))*COS(RADIANS(R24))*SIN(RADIANS('Array Configuration'!$D$3)))+SIN(RADIANS(P24))*COS(RADIANS('Array Configuration'!$D$3))))</f>
        <v>47.302480070142117</v>
      </c>
      <c r="T24" s="5">
        <f t="shared" si="26"/>
        <v>561.22721118621632</v>
      </c>
      <c r="V24" s="4">
        <v>0.500694444444444</v>
      </c>
      <c r="W24" s="5">
        <f t="shared" si="1"/>
        <v>-6.5</v>
      </c>
      <c r="X24" s="5">
        <f>DEGREES(ASIN(SIN(RADIANS('Solar Calendar'!$B$6))*SIN(RADIANS('Array Configuration'!$D$5))+COS(RADIANS('Solar Calendar'!$B$6))*COS(RADIANS('Array Configuration'!$D$5))*COS(RADIANS(W24))))</f>
        <v>26.930864946296417</v>
      </c>
      <c r="Y24" s="5">
        <f>IFERROR(DEGREES(ACOS((SIN(RADIANS(X24))*SIN(RADIANS('Array Configuration'!$D$5))-SIN(RADIANS('Solar Calendar'!$B$6)))/(COS(RADIANS('Solar Calendar'!X24))*COS(RADIANS('Array Configuration'!$D$5)))))*SIGN(W24), 0)</f>
        <v>-7.0381967217792134</v>
      </c>
      <c r="Z24" s="5">
        <f>ABS(Y24-'Array Configuration'!$D$4)</f>
        <v>7.0381967217792134</v>
      </c>
      <c r="AA24" s="5">
        <f>DEGREES(ACOS((COS(RADIANS(X24))*COS(RADIANS(Z24))*SIN(RADIANS('Array Configuration'!$D$3)))+SIN(RADIANS(X24))*COS(RADIANS('Array Configuration'!$D$3))))</f>
        <v>42.768029775625671</v>
      </c>
      <c r="AB24" s="5">
        <f t="shared" si="27"/>
        <v>636.8676594161617</v>
      </c>
      <c r="AD24" s="4">
        <v>0.484027777777777</v>
      </c>
      <c r="AE24" s="5">
        <f t="shared" si="2"/>
        <v>-12.25</v>
      </c>
      <c r="AF24" s="5">
        <f>DEGREES(ASIN(SIN(RADIANS('Solar Calendar'!$C$6))*SIN(RADIANS('Array Configuration'!$D$5))+COS(RADIANS('Solar Calendar'!$C$6))*COS(RADIANS('Array Configuration'!$D$5))*COS(RADIANS(AE24))))</f>
        <v>30.590902039149533</v>
      </c>
      <c r="AG24" s="5">
        <f>IFERROR(DEGREES(ACOS((SIN(RADIANS(AF24))*SIN(RADIANS('Array Configuration'!$D$5))-SIN(RADIANS('Solar Calendar'!$C$6)))/(COS(RADIANS('Solar Calendar'!AF24))*COS(RADIANS('Array Configuration'!$D$5)))))*SIGN(AE24), 0)</f>
        <v>-14.011492157036939</v>
      </c>
      <c r="AH24" s="5">
        <f>ABS(AG24-'Array Configuration'!$D$4)</f>
        <v>14.011492157036939</v>
      </c>
      <c r="AI24" s="5">
        <f>DEGREES(ACOS((COS(RADIANS(AF24))*COS(RADIANS(AH24))*SIN(RADIANS('Array Configuration'!$D$3)))+SIN(RADIANS(AF24))*COS(RADIANS('Array Configuration'!$D$3))))</f>
        <v>39.720232157456806</v>
      </c>
      <c r="AJ24" s="5">
        <f t="shared" si="28"/>
        <v>690.70695415495993</v>
      </c>
      <c r="AL24" s="4">
        <v>0.46527777777777801</v>
      </c>
      <c r="AM24" s="5">
        <f t="shared" si="3"/>
        <v>-18.5</v>
      </c>
      <c r="AN24" s="5">
        <f>DEGREES(ASIN(SIN(RADIANS('Solar Calendar'!$B$7))*SIN(RADIANS('Array Configuration'!$D$5))+COS(RADIANS('Solar Calendar'!$B$7))*COS(RADIANS('Array Configuration'!$D$5))*COS(RADIANS(AM24))))</f>
        <v>34.743046512826609</v>
      </c>
      <c r="AO24" s="5">
        <f>IFERROR(DEGREES(ACOS((SIN(RADIANS(AN24))*SIN(RADIANS('Array Configuration'!$D$5))-SIN(RADIANS('Solar Calendar'!$B$7)))/(COS(RADIANS('Solar Calendar'!AN24))*COS(RADIANS('Array Configuration'!$D$5)))))*SIGN(AM24), 0)</f>
        <v>-22.616397834964744</v>
      </c>
      <c r="AP24" s="5">
        <f>ABS(AO24-'Array Configuration'!$D$4)</f>
        <v>22.616397834964744</v>
      </c>
      <c r="AQ24" s="5">
        <f>DEGREES(ACOS((COS(RADIANS(AN24))*COS(RADIANS(AP24))*SIN(RADIANS('Array Configuration'!$D$3)))+SIN(RADIANS(AN24))*COS(RADIANS('Array Configuration'!$D$3))))</f>
        <v>36.922556576308779</v>
      </c>
      <c r="AR24" s="5">
        <f t="shared" si="29"/>
        <v>716.46785260347963</v>
      </c>
      <c r="AT24" s="4">
        <v>0.48680555555555599</v>
      </c>
      <c r="AU24" s="5">
        <f t="shared" si="4"/>
        <v>-24.75</v>
      </c>
      <c r="AV24" s="5">
        <f>DEGREES(ASIN(SIN(RADIANS('Solar Calendar'!$C$7))*SIN(RADIANS('Array Configuration'!$D$5))+COS(RADIANS('Solar Calendar'!$C$7))*COS(RADIANS('Array Configuration'!$D$5))*COS(RADIANS(AU24))))</f>
        <v>37.760568066438722</v>
      </c>
      <c r="AW24" s="5">
        <f>IFERROR(DEGREES(ACOS((SIN(RADIANS(AV24))*SIN(RADIANS('Array Configuration'!$D$5))-SIN(RADIANS('Solar Calendar'!$C$7)))/(COS(RADIANS('Solar Calendar'!AV24))*COS(RADIANS('Array Configuration'!$D$5)))))*SIGN(AU24), 0)</f>
        <v>-31.97589918264568</v>
      </c>
      <c r="AX24" s="5">
        <f>ABS(AW24-'Array Configuration'!$D$4)</f>
        <v>31.97589918264568</v>
      </c>
      <c r="AY24" s="5">
        <f>DEGREES(ACOS((COS(RADIANS(AV24))*COS(RADIANS(AX24))*SIN(RADIANS('Array Configuration'!$D$3)))+SIN(RADIANS(AV24))*COS(RADIANS('Array Configuration'!$D$3))))</f>
        <v>36.056139610520319</v>
      </c>
      <c r="AZ24" s="5">
        <f t="shared" si="30"/>
        <v>737.783167858051</v>
      </c>
      <c r="BB24" s="4">
        <v>0.46250000000000002</v>
      </c>
      <c r="BC24" s="5">
        <f t="shared" si="5"/>
        <v>-32.25</v>
      </c>
      <c r="BD24" s="5">
        <f>DEGREES(ASIN(SIN(RADIANS('Solar Calendar'!$B$8))*SIN(RADIANS('Array Configuration'!$D$5))+COS(RADIANS('Solar Calendar'!$B$8))*COS(RADIANS('Array Configuration'!$D$5))*COS(RADIANS(BC24))))</f>
        <v>40.909161381196952</v>
      </c>
      <c r="BE24" s="5">
        <f>IFERROR(DEGREES(ACOS((SIN(RADIANS(BD24))*SIN(RADIANS('Array Configuration'!$D$5))-SIN(RADIANS('Solar Calendar'!$B$8)))/(COS(RADIANS('Solar Calendar'!BD24))*COS(RADIANS('Array Configuration'!$D$5)))))*SIGN(BC24), 0)</f>
        <v>-44.504083356518059</v>
      </c>
      <c r="BF24" s="5">
        <f>ABS(BE24-'Array Configuration'!$D$4)</f>
        <v>44.504083356518059</v>
      </c>
      <c r="BG24" s="5">
        <f>DEGREES(ACOS((COS(RADIANS(BD24))*COS(RADIANS(BF24))*SIN(RADIANS('Array Configuration'!$D$3)))+SIN(RADIANS(BD24))*COS(RADIANS('Array Configuration'!$D$3))))</f>
        <v>36.66384260951984</v>
      </c>
      <c r="BH24" s="5">
        <f t="shared" si="31"/>
        <v>705.62360423065979</v>
      </c>
      <c r="BJ24" s="4">
        <v>0.44374999999999898</v>
      </c>
      <c r="BK24" s="5">
        <f t="shared" si="23"/>
        <v>-38</v>
      </c>
      <c r="BL24" s="5">
        <f>DEGREES(ASIN(SIN(RADIANS('Solar Calendar'!$C$8))*SIN(RADIANS('Array Configuration'!$D$5))+COS(RADIANS('Solar Calendar'!$C$8))*COS(RADIANS('Array Configuration'!$D$5))*COS(RADIANS(BK24))))</f>
        <v>41.989295386364134</v>
      </c>
      <c r="BM24" s="5">
        <f>IFERROR(DEGREES(ACOS((SIN(RADIANS(BL24))*SIN(RADIANS('Array Configuration'!$D$5))-SIN(RADIANS('Solar Calendar'!$C$8)))/(COS(RADIANS('Solar Calendar'!BL24))*COS(RADIANS('Array Configuration'!$D$5)))))*SIGN(BK24), 0)</f>
        <v>-54.232625853286109</v>
      </c>
      <c r="BN24" s="5">
        <f>ABS(BM24-'Array Configuration'!$D$4)</f>
        <v>54.232625853286109</v>
      </c>
      <c r="BO24" s="5">
        <f>DEGREES(ACOS((COS(RADIANS(BL24))*COS(RADIANS(BN24))*SIN(RADIANS('Array Configuration'!$D$3)))+SIN(RADIANS(BL24))*COS(RADIANS('Array Configuration'!$D$3))))</f>
        <v>38.851961365231695</v>
      </c>
      <c r="BP24" s="5">
        <f t="shared" si="32"/>
        <v>688.68746584486337</v>
      </c>
      <c r="BR24" s="4">
        <v>0.42499999999999999</v>
      </c>
      <c r="BS24" s="5">
        <f t="shared" si="6"/>
        <v>-44.25</v>
      </c>
      <c r="BT24" s="5">
        <f>DEGREES(ASIN(SIN(RADIANS('Solar Calendar'!$B$9))*SIN(RADIANS('Array Configuration'!$D$5))+COS(RADIANS('Solar Calendar'!$B$9))*COS(RADIANS('Array Configuration'!$D$5))*COS(RADIANS(BS24))))</f>
        <v>42.595291955254808</v>
      </c>
      <c r="BU24" s="5">
        <f>IFERROR(DEGREES(ACOS((SIN(RADIANS(BT24))*SIN(RADIANS('Array Configuration'!$D$5))-SIN(RADIANS('Solar Calendar'!$B$9)))/(COS(RADIANS('Solar Calendar'!BT24))*COS(RADIANS('Array Configuration'!$D$5)))))*SIGN(BS24), 0)</f>
        <v>-65.087522666978359</v>
      </c>
      <c r="BV24" s="5">
        <f>ABS(BU24-'Array Configuration'!$D$4)</f>
        <v>65.087522666978359</v>
      </c>
      <c r="BW24" s="5">
        <f>DEGREES(ACOS((COS(RADIANS(BT24))*COS(RADIANS(BV24))*SIN(RADIANS('Array Configuration'!$D$3)))+SIN(RADIANS(BT24))*COS(RADIANS('Array Configuration'!$D$3))))</f>
        <v>42.05084263255155</v>
      </c>
      <c r="BX24" s="5">
        <f t="shared" si="33"/>
        <v>632.27365710205765</v>
      </c>
      <c r="BZ24" s="4">
        <v>0.41249999999999998</v>
      </c>
      <c r="CA24" s="5">
        <f t="shared" si="7"/>
        <v>-49</v>
      </c>
      <c r="CB24" s="5">
        <f>DEGREES(ASIN(SIN(RADIANS('Solar Calendar'!$C$9))*SIN(RADIANS('Array Configuration'!$D$5))+COS(RADIANS('Solar Calendar'!$C$9))*COS(RADIANS('Array Configuration'!$D$5))*COS(RADIANS(CA24))))</f>
        <v>41.933671944992682</v>
      </c>
      <c r="CC24" s="5">
        <f>IFERROR(DEGREES(ACOS((SIN(RADIANS(CB24))*SIN(RADIANS('Array Configuration'!$D$5))-SIN(RADIANS('Solar Calendar'!$C$9)))/(COS(RADIANS('Solar Calendar'!CB24))*COS(RADIANS('Array Configuration'!$D$5)))))*SIGN(CA24), 0)</f>
        <v>-72.42508928944406</v>
      </c>
      <c r="CD24" s="5">
        <f>ABS(CC24-'Array Configuration'!$D$4)</f>
        <v>72.42508928944406</v>
      </c>
      <c r="CE24" s="5">
        <f>DEGREES(ACOS((COS(RADIANS(CB24))*COS(RADIANS(CD24))*SIN(RADIANS('Array Configuration'!$D$3)))+SIN(RADIANS(CB24))*COS(RADIANS('Array Configuration'!$D$3))))</f>
        <v>45.201451454978802</v>
      </c>
      <c r="CF24" s="5">
        <f t="shared" si="34"/>
        <v>597.96973967323208</v>
      </c>
      <c r="CH24" s="4">
        <v>0.40416666666666701</v>
      </c>
      <c r="CI24" s="5">
        <f t="shared" si="8"/>
        <v>-52.5</v>
      </c>
      <c r="CJ24" s="5">
        <f>DEGREES(ASIN(SIN(RADIANS('Solar Calendar'!$B$10))*SIN(RADIANS('Array Configuration'!$D$5))+COS(RADIANS('Solar Calendar'!$B$10))*COS(RADIANS('Array Configuration'!$D$5))*COS(RADIANS(CI24))))</f>
        <v>41.649951208888353</v>
      </c>
      <c r="CK24" s="5">
        <f>IFERROR(DEGREES(ACOS((SIN(RADIANS(CJ24))*SIN(RADIANS('Array Configuration'!$D$5))-SIN(RADIANS('Solar Calendar'!$B$10)))/(COS(RADIANS('Solar Calendar'!CJ24))*COS(RADIANS('Array Configuration'!$D$5)))))*SIGN(CI24), 0)</f>
        <v>-78.175619204458584</v>
      </c>
      <c r="CL24" s="5">
        <f>ABS(CK24-'Array Configuration'!$D$4)</f>
        <v>78.175619204458584</v>
      </c>
      <c r="CM24" s="5">
        <f>DEGREES(ACOS((COS(RADIANS(CJ24))*COS(RADIANS(CL24))*SIN(RADIANS('Array Configuration'!$D$3)))+SIN(RADIANS(CJ24))*COS(RADIANS('Array Configuration'!$D$3))))</f>
        <v>47.459321413783776</v>
      </c>
      <c r="CN24" s="5">
        <f t="shared" si="48"/>
        <v>558.91624747310163</v>
      </c>
      <c r="CP24" s="4">
        <v>0.40416666666666701</v>
      </c>
      <c r="CQ24" s="5">
        <f t="shared" si="10"/>
        <v>-53.25</v>
      </c>
      <c r="CR24" s="5">
        <f>DEGREES(ASIN(SIN(RADIANS('Solar Calendar'!$C$10))*SIN(RADIANS('Array Configuration'!$D$5))+COS(RADIANS('Solar Calendar'!$C$10))*COS(RADIANS('Array Configuration'!$D$5))*COS(RADIANS(CQ24))))</f>
        <v>41.639978481178716</v>
      </c>
      <c r="CS24" s="5">
        <f>IFERROR(DEGREES(ACOS((SIN(RADIANS(CR24))*SIN(RADIANS('Array Configuration'!$D$5))-SIN(RADIANS('Solar Calendar'!$C$10)))/(COS(RADIANS('Solar Calendar'!CR24))*COS(RADIANS('Array Configuration'!$D$5)))))*SIGN(CQ24), 0)</f>
        <v>-79.490504352986704</v>
      </c>
      <c r="CT24" s="5">
        <f>ABS(CS24-'Array Configuration'!$D$4)</f>
        <v>79.490504352986704</v>
      </c>
      <c r="CU24" s="5">
        <f>DEGREES(ACOS((COS(RADIANS(CR24))*COS(RADIANS(CT24))*SIN(RADIANS('Array Configuration'!$D$3)))+SIN(RADIANS(CR24))*COS(RADIANS('Array Configuration'!$D$3))))</f>
        <v>47.924636224117791</v>
      </c>
      <c r="CV24" s="5">
        <f t="shared" si="35"/>
        <v>553.92116762713761</v>
      </c>
      <c r="CX24" s="4">
        <v>0.41041666666666698</v>
      </c>
      <c r="CY24" s="5">
        <f t="shared" si="11"/>
        <v>-51.75</v>
      </c>
      <c r="CZ24" s="5">
        <f>DEGREES(ASIN(SIN(RADIANS('Solar Calendar'!$B$11))*SIN(RADIANS('Array Configuration'!$D$5))+COS(RADIANS('Solar Calendar'!$B$11))*COS(RADIANS('Array Configuration'!$D$5))*COS(RADIANS(CY24))))</f>
        <v>42.004198879673154</v>
      </c>
      <c r="DA24" s="5">
        <f>IFERROR(DEGREES(ACOS((SIN(RADIANS(CZ24))*SIN(RADIANS('Array Configuration'!$D$5))-SIN(RADIANS('Solar Calendar'!$B$11)))/(COS(RADIANS('Solar Calendar'!CZ24))*COS(RADIANS('Array Configuration'!$D$5)))))*SIGN(CY24), 0)</f>
        <v>-77.334066349161105</v>
      </c>
      <c r="DB24" s="5">
        <f>ABS(DA24-'Array Configuration'!$D$4)</f>
        <v>77.334066349161105</v>
      </c>
      <c r="DC24" s="5">
        <f>DEGREES(ACOS((COS(RADIANS(CZ24))*COS(RADIANS(DB24))*SIN(RADIANS('Array Configuration'!$D$3)))+SIN(RADIANS(CZ24))*COS(RADIANS('Array Configuration'!$D$3))))</f>
        <v>46.853326533668216</v>
      </c>
      <c r="DD24" s="5">
        <f t="shared" si="36"/>
        <v>566.08350811853722</v>
      </c>
      <c r="DF24" s="4">
        <v>0.420833333333333</v>
      </c>
      <c r="DG24" s="5">
        <f t="shared" si="12"/>
        <v>-48.25</v>
      </c>
      <c r="DH24" s="5">
        <f>DEGREES(ASIN(SIN(RADIANS('Solar Calendar'!$C$11))*SIN(RADIANS('Array Configuration'!$D$5))+COS(RADIANS('Solar Calendar'!$C$11))*COS(RADIANS('Array Configuration'!$D$5))*COS(RADIANS(DG24))))</f>
        <v>42.852654837903735</v>
      </c>
      <c r="DI24" s="5">
        <f>IFERROR(DEGREES(ACOS((SIN(RADIANS(DH24))*SIN(RADIANS('Array Configuration'!$D$5))-SIN(RADIANS('Solar Calendar'!$C$11)))/(COS(RADIANS('Solar Calendar'!DH24))*COS(RADIANS('Array Configuration'!$D$5)))))*SIGN(DG24), 0)</f>
        <v>-72.287943700518326</v>
      </c>
      <c r="DJ24" s="5">
        <f>ABS(DI24-'Array Configuration'!$D$4)</f>
        <v>72.287943700518326</v>
      </c>
      <c r="DK24" s="5">
        <f>DEGREES(ACOS((COS(RADIANS(DH24))*COS(RADIANS(DJ24))*SIN(RADIANS('Array Configuration'!$D$3)))+SIN(RADIANS(DH24))*COS(RADIANS('Array Configuration'!$D$3))))</f>
        <v>44.344206492761089</v>
      </c>
      <c r="DL24" s="5">
        <f t="shared" si="37"/>
        <v>594.63073689127896</v>
      </c>
      <c r="DN24" s="4">
        <v>0.43611111111111101</v>
      </c>
      <c r="DO24" s="5">
        <f t="shared" si="13"/>
        <v>-42.75</v>
      </c>
      <c r="DP24" s="5">
        <f>DEGREES(ASIN(SIN(RADIANS('Solar Calendar'!$B$12))*SIN(RADIANS('Array Configuration'!$D$5))+COS(RADIANS('Solar Calendar'!$B$12))*COS(RADIANS('Array Configuration'!$D$5))*COS(RADIANS(DO24))))</f>
        <v>43.118231144361282</v>
      </c>
      <c r="DQ24" s="5">
        <f>IFERROR(DEGREES(ACOS((SIN(RADIANS(DP24))*SIN(RADIANS('Array Configuration'!$D$5))-SIN(RADIANS('Solar Calendar'!$B$12)))/(COS(RADIANS('Solar Calendar'!DP24))*COS(RADIANS('Array Configuration'!$D$5)))))*SIGN(DO24), 0)</f>
        <v>-63.138201463180138</v>
      </c>
      <c r="DR24" s="5">
        <f>ABS(DQ24-'Array Configuration'!$D$4)</f>
        <v>63.138201463180138</v>
      </c>
      <c r="DS24" s="5">
        <f>DEGREES(ACOS((COS(RADIANS(DP24))*COS(RADIANS(DR24))*SIN(RADIANS('Array Configuration'!$D$3)))+SIN(RADIANS(DP24))*COS(RADIANS('Array Configuration'!$D$3))))</f>
        <v>40.911160086546957</v>
      </c>
      <c r="DT24" s="5">
        <f t="shared" si="38"/>
        <v>641.01847436921571</v>
      </c>
      <c r="DV24" s="4">
        <v>0.44930555555555501</v>
      </c>
      <c r="DW24" s="5">
        <f t="shared" si="14"/>
        <v>-37.25</v>
      </c>
      <c r="DX24" s="5">
        <f>DEGREES(ASIN(SIN(RADIANS('Solar Calendar'!$C$12))*SIN(RADIANS('Array Configuration'!$D$5))+COS(RADIANS('Solar Calendar'!$C$12))*COS(RADIANS('Array Configuration'!$D$5))*COS(RADIANS(DW24))))</f>
        <v>42.979667320088275</v>
      </c>
      <c r="DY24" s="5">
        <f>IFERROR(DEGREES(ACOS((SIN(RADIANS(DX24))*SIN(RADIANS('Array Configuration'!$D$5))-SIN(RADIANS('Solar Calendar'!$C$12)))/(COS(RADIANS('Solar Calendar'!DX24))*COS(RADIANS('Array Configuration'!$D$5)))))*SIGN(DW24), 0)</f>
        <v>-53.936955635159208</v>
      </c>
      <c r="DZ24" s="5">
        <f>ABS(DY24-'Array Configuration'!$D$4)</f>
        <v>53.936955635159208</v>
      </c>
      <c r="EA24" s="5">
        <f>DEGREES(ACOS((COS(RADIANS(DX24))*COS(RADIANS(DZ24))*SIN(RADIANS('Array Configuration'!$D$3)))+SIN(RADIANS(DX24))*COS(RADIANS('Array Configuration'!$D$3))))</f>
        <v>37.871427574409054</v>
      </c>
      <c r="EB24" s="5">
        <f t="shared" si="39"/>
        <v>669.11111114843709</v>
      </c>
      <c r="ED24" s="4">
        <v>0.46597222222222201</v>
      </c>
      <c r="EE24" s="5">
        <f t="shared" si="15"/>
        <v>-29.75</v>
      </c>
      <c r="EF24" s="5">
        <f>DEGREES(ASIN(SIN(RADIANS('Solar Calendar'!$B$13))*SIN(RADIANS('Array Configuration'!$D$5))+COS(RADIANS('Solar Calendar'!$B$13))*COS(RADIANS('Array Configuration'!$D$5))*COS(RADIANS(EE24))))</f>
        <v>41.254975131923942</v>
      </c>
      <c r="EG24" s="5">
        <f>IFERROR(DEGREES(ACOS((SIN(RADIANS(EF24))*SIN(RADIANS('Array Configuration'!$D$5))-SIN(RADIANS('Solar Calendar'!$B$13)))/(COS(RADIANS('Solar Calendar'!EF24))*COS(RADIANS('Array Configuration'!$D$5)))))*SIGN(EE24), 0)</f>
        <v>-41.028730687746517</v>
      </c>
      <c r="EH24" s="5">
        <f>ABS(EG24-'Array Configuration'!$D$4)</f>
        <v>41.028730687746517</v>
      </c>
      <c r="EI24" s="5">
        <f>DEGREES(ACOS((COS(RADIANS(EF24))*COS(RADIANS(EH24))*SIN(RADIANS('Array Configuration'!$D$3)))+SIN(RADIANS(EF24))*COS(RADIANS('Array Configuration'!$D$3))))</f>
        <v>35.287346837309379</v>
      </c>
      <c r="EJ24" s="5">
        <f t="shared" si="40"/>
        <v>722.00302891795752</v>
      </c>
      <c r="EL24" s="4">
        <v>0.47916666666666602</v>
      </c>
      <c r="EM24" s="5">
        <f t="shared" si="16"/>
        <v>-23.75</v>
      </c>
      <c r="EN24" s="5">
        <f>DEGREES(ASIN(SIN(RADIANS('Solar Calendar'!$C$13))*SIN(RADIANS('Array Configuration'!$D$5))+COS(RADIANS('Solar Calendar'!$C$13))*COS(RADIANS('Array Configuration'!$D$5))*COS(RADIANS(EM24))))</f>
        <v>38.111711547492632</v>
      </c>
      <c r="EO24" s="5">
        <f>IFERROR(DEGREES(ACOS((SIN(RADIANS(EN24))*SIN(RADIANS('Array Configuration'!$D$5))-SIN(RADIANS('Solar Calendar'!$C$13)))/(COS(RADIANS('Solar Calendar'!EN24))*COS(RADIANS('Array Configuration'!$D$5)))))*SIGN(EM24), 0)</f>
        <v>-30.788709718987963</v>
      </c>
      <c r="EP24" s="5">
        <f>ABS(EO24-'Array Configuration'!$D$4)</f>
        <v>30.788709718987963</v>
      </c>
      <c r="EQ24" s="5">
        <f>DEGREES(ACOS((COS(RADIANS(EN24))*COS(RADIANS(EP24))*SIN(RADIANS('Array Configuration'!$D$3)))+SIN(RADIANS(EN24))*COS(RADIANS('Array Configuration'!$D$3))))</f>
        <v>35.430234652265938</v>
      </c>
      <c r="ER24" s="5">
        <f t="shared" si="41"/>
        <v>708.49657371503429</v>
      </c>
      <c r="ET24" s="4">
        <v>0.49513888888888802</v>
      </c>
      <c r="EU24" s="5">
        <f t="shared" si="17"/>
        <v>-16.75</v>
      </c>
      <c r="EV24" s="5">
        <f>DEGREES(ASIN(SIN(RADIANS('Solar Calendar'!$B$14))*SIN(RADIANS('Array Configuration'!$D$5))+COS(RADIANS('Solar Calendar'!$B$14))*COS(RADIANS('Array Configuration'!$D$5))*COS(RADIANS(EU24))))</f>
        <v>34.788616343274249</v>
      </c>
      <c r="EW24" s="5">
        <f>IFERROR(DEGREES(ACOS((SIN(RADIANS(EV24))*SIN(RADIANS('Array Configuration'!$D$5))-SIN(RADIANS('Solar Calendar'!$B$14)))/(COS(RADIANS('Solar Calendar'!EV24))*COS(RADIANS('Array Configuration'!$D$5)))))*SIGN(EU24), 0)</f>
        <v>-20.441066334046731</v>
      </c>
      <c r="EX24" s="5">
        <f>ABS(EW24-'Array Configuration'!$D$4)</f>
        <v>20.441066334046731</v>
      </c>
      <c r="EY24" s="5">
        <f>DEGREES(ACOS((COS(RADIANS(EV24))*COS(RADIANS(EX24))*SIN(RADIANS('Array Configuration'!$D$3)))+SIN(RADIANS(EV24))*COS(RADIANS('Array Configuration'!$D$3))))</f>
        <v>36.493866888005336</v>
      </c>
      <c r="EZ24" s="5">
        <f t="shared" si="24"/>
        <v>718.14398992586598</v>
      </c>
      <c r="FB24" s="4">
        <v>0.50972222222222097</v>
      </c>
      <c r="FC24" s="5">
        <f t="shared" si="18"/>
        <v>-10.75</v>
      </c>
      <c r="FD24" s="5">
        <f>DEGREES(ASIN(SIN(RADIANS('Solar Calendar'!$C$14))*SIN(RADIANS('Array Configuration'!$D$5))+COS(RADIANS('Solar Calendar'!$C$14))*COS(RADIANS('Array Configuration'!$D$5))*COS(RADIANS(FC24))))</f>
        <v>31.118029811954351</v>
      </c>
      <c r="FE24" s="5">
        <f>IFERROR(DEGREES(ACOS((SIN(RADIANS(FD24))*SIN(RADIANS('Array Configuration'!$D$5))-SIN(RADIANS('Solar Calendar'!$C$14)))/(COS(RADIANS('Solar Calendar'!FD24))*COS(RADIANS('Array Configuration'!$D$5)))))*SIGN(FC24), 0)</f>
        <v>-12.37017935114563</v>
      </c>
      <c r="FF24" s="5">
        <f>ABS(FE24-'Array Configuration'!$D$4)</f>
        <v>12.37017935114563</v>
      </c>
      <c r="FG24" s="5">
        <f>DEGREES(ACOS((COS(RADIANS(FD24))*COS(RADIANS(FF24))*SIN(RADIANS('Array Configuration'!$D$3)))+SIN(RADIANS(FD24))*COS(RADIANS('Array Configuration'!$D$3))))</f>
        <v>39.019806212621212</v>
      </c>
      <c r="FH24" s="5">
        <f t="shared" si="42"/>
        <v>675.06647327158566</v>
      </c>
      <c r="FJ24" s="4">
        <v>0.48611111111111099</v>
      </c>
      <c r="FK24" s="5">
        <f t="shared" si="19"/>
        <v>-4.25</v>
      </c>
      <c r="FL24" s="5">
        <f>DEGREES(ASIN(SIN(RADIANS('Solar Calendar'!$B$15))*SIN(RADIANS('Array Configuration'!$D$5))+COS(RADIANS('Solar Calendar'!$B$15))*COS(RADIANS('Array Configuration'!$D$5))*COS(RADIANS(FK24))))</f>
        <v>25.886662870840535</v>
      </c>
      <c r="FM24" s="5">
        <f>IFERROR(DEGREES(ACOS((SIN(RADIANS(FL24))*SIN(RADIANS('Array Configuration'!$D$5))-SIN(RADIANS('Solar Calendar'!$B$15)))/(COS(RADIANS('Solar Calendar'!FL24))*COS(RADIANS('Array Configuration'!$D$5)))))*SIGN(FK24), 0)</f>
        <v>-4.5323794905775863</v>
      </c>
      <c r="FN24" s="5">
        <f>ABS(FM24-'Array Configuration'!$D$4)</f>
        <v>4.5323794905775863</v>
      </c>
      <c r="FO24" s="5">
        <f>DEGREES(ACOS((COS(RADIANS(FL24))*COS(RADIANS(FN24))*SIN(RADIANS('Array Configuration'!$D$3)))+SIN(RADIANS(FL24))*COS(RADIANS('Array Configuration'!$D$3))))</f>
        <v>43.695115060160305</v>
      </c>
      <c r="FP24" s="5">
        <f t="shared" si="43"/>
        <v>621.51023778890203</v>
      </c>
      <c r="FR24" s="4">
        <v>0.50138888888888899</v>
      </c>
      <c r="FS24" s="5">
        <f t="shared" si="20"/>
        <v>0.75</v>
      </c>
      <c r="FT24" s="5">
        <f>DEGREES(ASIN(SIN(RADIANS('Solar Calendar'!$C$15))*SIN(RADIANS('Array Configuration'!$D$5))+COS(RADIANS('Solar Calendar'!$C$15))*COS(RADIANS('Array Configuration'!$D$5))*COS(RADIANS(FS24))))</f>
        <v>22.596626761384641</v>
      </c>
      <c r="FU24" s="5">
        <f>IFERROR(DEGREES(ACOS((SIN(RADIANS(FT24))*SIN(RADIANS('Array Configuration'!$D$5))-SIN(RADIANS('Solar Calendar'!$C$15)))/(COS(RADIANS('Solar Calendar'!FT24))*COS(RADIANS('Array Configuration'!$D$5)))))*SIGN(FS24), 0)</f>
        <v>0.76433736275826858</v>
      </c>
      <c r="FV24" s="5">
        <f>ABS(FU24-'Array Configuration'!$D$4)</f>
        <v>0.76433736275826858</v>
      </c>
      <c r="FW24" s="5">
        <f>DEGREES(ACOS((COS(RADIANS(FT24))*COS(RADIANS(FV24))*SIN(RADIANS('Array Configuration'!$D$3)))+SIN(RADIANS(FT24))*COS(RADIANS('Array Configuration'!$D$3))))</f>
        <v>46.905630575243343</v>
      </c>
      <c r="FX24" s="5">
        <f t="shared" si="44"/>
        <v>561.82147579565265</v>
      </c>
      <c r="FZ24" s="4">
        <v>0.51527777777777795</v>
      </c>
      <c r="GA24" s="5">
        <f t="shared" si="21"/>
        <v>4.25</v>
      </c>
      <c r="GB24" s="5">
        <f>DEGREES(ASIN(SIN(RADIANS('Solar Calendar'!$B$16))*SIN(RADIANS('Array Configuration'!$D$5))+COS(RADIANS('Solar Calendar'!$B$16))*COS(RADIANS('Array Configuration'!$D$5))*COS(RADIANS(GA24))))</f>
        <v>19.695791084842213</v>
      </c>
      <c r="GC24" s="5">
        <f>IFERROR(DEGREES(ACOS((SIN(RADIANS(GB24))*SIN(RADIANS('Array Configuration'!$D$5))-SIN(RADIANS('Solar Calendar'!$B$16)))/(COS(RADIANS('Solar Calendar'!GB24))*COS(RADIANS('Array Configuration'!$D$5)))))*SIGN(GA24), 0)</f>
        <v>4.167312048838717</v>
      </c>
      <c r="GD24" s="5">
        <f>ABS(GC24-'Array Configuration'!$D$4)</f>
        <v>4.167312048838717</v>
      </c>
      <c r="GE24" s="5">
        <f>DEGREES(ACOS((COS(RADIANS(GB24))*COS(RADIANS(GD24))*SIN(RADIANS('Array Configuration'!$D$3)))+SIN(RADIANS(GB24))*COS(RADIANS('Array Configuration'!$D$3))))</f>
        <v>49.86956678691071</v>
      </c>
      <c r="GF24" s="5">
        <f t="shared" si="45"/>
        <v>510.71169401927523</v>
      </c>
      <c r="GH24" s="4">
        <v>0.52222222222222203</v>
      </c>
      <c r="GI24" s="5">
        <f t="shared" si="22"/>
        <v>5</v>
      </c>
      <c r="GJ24" s="5">
        <f>DEGREES(ASIN(SIN(RADIANS('Solar Calendar'!$C$16))*SIN(RADIANS('Array Configuration'!$D$5))+COS(RADIANS('Solar Calendar'!$C$16))*COS(RADIANS('Array Configuration'!$D$5))*COS(RADIANS(GI24))))</f>
        <v>18.757554227591978</v>
      </c>
      <c r="GK24" s="5">
        <f>IFERROR(DEGREES(ACOS((SIN(RADIANS(GJ24))*SIN(RADIANS('Array Configuration'!$D$5))-SIN(RADIANS('Solar Calendar'!$C$16)))/(COS(RADIANS('Solar Calendar'!GJ24))*COS(RADIANS('Array Configuration'!$D$5)))))*SIGN(GI24), 0)</f>
        <v>4.8421140812852368</v>
      </c>
      <c r="GL24" s="5">
        <f>ABS(GK24-'Array Configuration'!$D$4)</f>
        <v>4.8421140812852368</v>
      </c>
      <c r="GM24" s="5">
        <f>DEGREES(ACOS((COS(RADIANS(GJ24))*COS(RADIANS(GL24))*SIN(RADIANS('Array Configuration'!$D$3)))+SIN(RADIANS(GJ24))*COS(RADIANS('Array Configuration'!$D$3))))</f>
        <v>50.829963785814847</v>
      </c>
      <c r="GN24" s="5">
        <f t="shared" si="46"/>
        <v>490.51803512130715</v>
      </c>
    </row>
    <row r="25" spans="5:196" x14ac:dyDescent="0.25">
      <c r="E25" s="12"/>
      <c r="F25" s="4">
        <v>0.53333333333333599</v>
      </c>
      <c r="G25" s="5">
        <f t="shared" si="47"/>
        <v>7</v>
      </c>
      <c r="H25" s="5">
        <f>DEGREES(ASIN(SIN(RADIANS('Solar Calendar'!$B$5))*SIN(RADIANS('Array Configuration'!$D$5))+COS(RADIANS('Solar Calendar'!$B$5))*COS(RADIANS('Array Configuration'!$D$5))*COS(RADIANS(G25))))</f>
        <v>19.816536141832408</v>
      </c>
      <c r="I25" s="5">
        <f>IFERROR(DEGREES(ACOS((SIN(RADIANS(H25))*SIN(RADIANS('Array Configuration'!$D$5))-SIN(RADIANS('Solar Calendar'!$B$5)))/(COS(RADIANS('Solar Calendar'!H25))*COS(RADIANS('Array Configuration'!$D$5)))))*SIGN(G25), 0)</f>
        <v>6.8835599801673943</v>
      </c>
      <c r="J25" s="5">
        <f>ABS(I25-'Array Configuration'!$D$4)</f>
        <v>6.8835599801673943</v>
      </c>
      <c r="K25" s="5">
        <f>DEGREES(ACOS((COS(RADIANS(H25))*COS(RADIANS(J25))*SIN(RADIANS('Array Configuration'!$D$3)))+SIN(RADIANS(H25))*COS(RADIANS('Array Configuration'!$D$3))))</f>
        <v>49.861687127839389</v>
      </c>
      <c r="L25" s="5">
        <f t="shared" si="25"/>
        <v>511.19619620091476</v>
      </c>
      <c r="N25" s="4">
        <v>0.52638888888888802</v>
      </c>
      <c r="O25" s="5">
        <f t="shared" si="0"/>
        <v>3.25</v>
      </c>
      <c r="P25" s="5">
        <f>DEGREES(ASIN(SIN(RADIANS('Solar Calendar'!$C$5))*SIN(RADIANS('Array Configuration'!$D$5))+COS(RADIANS('Solar Calendar'!$C$5))*COS(RADIANS('Array Configuration'!$D$5))*COS(RADIANS(O25))))</f>
        <v>22.137029693165687</v>
      </c>
      <c r="Q25" s="5">
        <f>IFERROR(DEGREES(ACOS((SIN(RADIANS(P25))*SIN(RADIANS('Array Configuration'!$D$5))-SIN(RADIANS('Solar Calendar'!$C$5)))/(COS(RADIANS('Solar Calendar'!P25))*COS(RADIANS('Array Configuration'!$D$5)))))*SIGN(O25), 0)</f>
        <v>3.2928794399309353</v>
      </c>
      <c r="R25" s="5">
        <f>ABS(Q25-'Array Configuration'!$D$4)</f>
        <v>3.2928794399309353</v>
      </c>
      <c r="S25" s="5">
        <f>DEGREES(ACOS((COS(RADIANS(P25))*COS(RADIANS(R25))*SIN(RADIANS('Array Configuration'!$D$3)))+SIN(RADIANS(P25))*COS(RADIANS('Array Configuration'!$D$3))))</f>
        <v>47.404669463382213</v>
      </c>
      <c r="T25" s="5">
        <f t="shared" si="26"/>
        <v>559.59049687316281</v>
      </c>
      <c r="V25" s="4">
        <v>0.51111111111111096</v>
      </c>
      <c r="W25" s="5">
        <f t="shared" si="1"/>
        <v>-2.75</v>
      </c>
      <c r="X25" s="5">
        <f>DEGREES(ASIN(SIN(RADIANS('Solar Calendar'!$B$6))*SIN(RADIANS('Array Configuration'!$D$5))+COS(RADIANS('Solar Calendar'!$B$6))*COS(RADIANS('Array Configuration'!$D$5))*COS(RADIANS(W25))))</f>
        <v>27.151736395350095</v>
      </c>
      <c r="Y25" s="5">
        <f>IFERROR(DEGREES(ACOS((SIN(RADIANS(X25))*SIN(RADIANS('Array Configuration'!$D$5))-SIN(RADIANS('Solar Calendar'!$B$6)))/(COS(RADIANS('Solar Calendar'!X25))*COS(RADIANS('Array Configuration'!$D$5)))))*SIGN(W25), 0)</f>
        <v>-2.9826610717611945</v>
      </c>
      <c r="Z25" s="5">
        <f>ABS(Y25-'Array Configuration'!$D$4)</f>
        <v>2.9826610717611945</v>
      </c>
      <c r="AA25" s="5">
        <f>DEGREES(ACOS((COS(RADIANS(X25))*COS(RADIANS(Z25))*SIN(RADIANS('Array Configuration'!$D$3)))+SIN(RADIANS(X25))*COS(RADIANS('Array Configuration'!$D$3))))</f>
        <v>42.3841559061431</v>
      </c>
      <c r="AB25" s="5">
        <f t="shared" si="27"/>
        <v>642.3135118168401</v>
      </c>
      <c r="AD25" s="4">
        <v>0.49444444444444402</v>
      </c>
      <c r="AE25" s="5">
        <f t="shared" si="2"/>
        <v>-8.5</v>
      </c>
      <c r="AF25" s="5">
        <f>DEGREES(ASIN(SIN(RADIANS('Solar Calendar'!$C$6))*SIN(RADIANS('Array Configuration'!$D$5))+COS(RADIANS('Solar Calendar'!$C$6))*COS(RADIANS('Array Configuration'!$D$5))*COS(RADIANS(AE25))))</f>
        <v>31.111853741396327</v>
      </c>
      <c r="AG25" s="5">
        <f>IFERROR(DEGREES(ACOS((SIN(RADIANS(AF25))*SIN(RADIANS('Array Configuration'!$D$5))-SIN(RADIANS('Solar Calendar'!$C$6)))/(COS(RADIANS('Solar Calendar'!AF25))*COS(RADIANS('Array Configuration'!$D$5)))))*SIGN(AE25), 0)</f>
        <v>-9.7636483315750908</v>
      </c>
      <c r="AH25" s="5">
        <f>ABS(AG25-'Array Configuration'!$D$4)</f>
        <v>9.7636483315750908</v>
      </c>
      <c r="AI25" s="5">
        <f>DEGREES(ACOS((COS(RADIANS(AF25))*COS(RADIANS(AH25))*SIN(RADIANS('Array Configuration'!$D$3)))+SIN(RADIANS(AF25))*COS(RADIANS('Array Configuration'!$D$3))))</f>
        <v>38.787096208591642</v>
      </c>
      <c r="AJ25" s="5">
        <f t="shared" si="28"/>
        <v>702.91750304063214</v>
      </c>
      <c r="AL25" s="4">
        <v>0.47569444444444497</v>
      </c>
      <c r="AM25" s="5">
        <f t="shared" si="3"/>
        <v>-14.75</v>
      </c>
      <c r="AN25" s="5">
        <f>DEGREES(ASIN(SIN(RADIANS('Solar Calendar'!$B$7))*SIN(RADIANS('Array Configuration'!$D$5))+COS(RADIANS('Solar Calendar'!$B$7))*COS(RADIANS('Array Configuration'!$D$5))*COS(RADIANS(AM25))))</f>
        <v>35.624426845299425</v>
      </c>
      <c r="AO25" s="5">
        <f>IFERROR(DEGREES(ACOS((SIN(RADIANS(AN25))*SIN(RADIANS('Array Configuration'!$D$5))-SIN(RADIANS('Solar Calendar'!$B$7)))/(COS(RADIANS('Solar Calendar'!AN25))*COS(RADIANS('Array Configuration'!$D$5)))))*SIGN(AM25), 0)</f>
        <v>-18.175655796494386</v>
      </c>
      <c r="AP25" s="5">
        <f>ABS(AO25-'Array Configuration'!$D$4)</f>
        <v>18.175655796494386</v>
      </c>
      <c r="AQ25" s="5">
        <f>DEGREES(ACOS((COS(RADIANS(AN25))*COS(RADIANS(AP25))*SIN(RADIANS('Array Configuration'!$D$3)))+SIN(RADIANS(AN25))*COS(RADIANS('Array Configuration'!$D$3))))</f>
        <v>35.309036525836923</v>
      </c>
      <c r="AR25" s="5">
        <f t="shared" si="29"/>
        <v>735.48214217699558</v>
      </c>
      <c r="AT25" s="4">
        <v>0.49722222222222301</v>
      </c>
      <c r="AU25" s="5">
        <f t="shared" si="4"/>
        <v>-21</v>
      </c>
      <c r="AV25" s="5">
        <f>DEGREES(ASIN(SIN(RADIANS('Solar Calendar'!$C$7))*SIN(RADIANS('Array Configuration'!$D$5))+COS(RADIANS('Solar Calendar'!$C$7))*COS(RADIANS('Array Configuration'!$D$5))*COS(RADIANS(AU25))))</f>
        <v>39.014386824928664</v>
      </c>
      <c r="AW25" s="5">
        <f>IFERROR(DEGREES(ACOS((SIN(RADIANS(AV25))*SIN(RADIANS('Array Configuration'!$D$5))-SIN(RADIANS('Solar Calendar'!$C$7)))/(COS(RADIANS('Solar Calendar'!AV25))*COS(RADIANS('Array Configuration'!$D$5)))))*SIGN(AU25), 0)</f>
        <v>-27.466323910499842</v>
      </c>
      <c r="AX25" s="5">
        <f>ABS(AW25-'Array Configuration'!$D$4)</f>
        <v>27.466323910499842</v>
      </c>
      <c r="AY25" s="5">
        <f>DEGREES(ACOS((COS(RADIANS(AV25))*COS(RADIANS(AX25))*SIN(RADIANS('Array Configuration'!$D$3)))+SIN(RADIANS(AV25))*COS(RADIANS('Array Configuration'!$D$3))))</f>
        <v>33.78961868420398</v>
      </c>
      <c r="AZ25" s="5">
        <f t="shared" si="30"/>
        <v>763.49361935919535</v>
      </c>
      <c r="BB25" s="4">
        <v>0.47291666666666698</v>
      </c>
      <c r="BC25" s="5">
        <f t="shared" si="5"/>
        <v>-28.5</v>
      </c>
      <c r="BD25" s="5">
        <f>DEGREES(ASIN(SIN(RADIANS('Solar Calendar'!$B$8))*SIN(RADIANS('Array Configuration'!$D$5))+COS(RADIANS('Solar Calendar'!$B$8))*COS(RADIANS('Array Configuration'!$D$5))*COS(RADIANS(BC25))))</f>
        <v>42.610608732977951</v>
      </c>
      <c r="BE25" s="5">
        <f>IFERROR(DEGREES(ACOS((SIN(RADIANS(BD25))*SIN(RADIANS('Array Configuration'!$D$5))-SIN(RADIANS('Solar Calendar'!$B$8)))/(COS(RADIANS('Solar Calendar'!BD25))*COS(RADIANS('Array Configuration'!$D$5)))))*SIGN(BC25), 0)</f>
        <v>-40.063988016456449</v>
      </c>
      <c r="BF25" s="5">
        <f>ABS(BE25-'Array Configuration'!$D$4)</f>
        <v>40.063988016456449</v>
      </c>
      <c r="BG25" s="5">
        <f>DEGREES(ACOS((COS(RADIANS(BD25))*COS(RADIANS(BF25))*SIN(RADIANS('Array Configuration'!$D$3)))+SIN(RADIANS(BD25))*COS(RADIANS('Array Configuration'!$D$3))))</f>
        <v>33.757612280441428</v>
      </c>
      <c r="BH25" s="5">
        <f t="shared" si="31"/>
        <v>737.36482478381538</v>
      </c>
      <c r="BJ25" s="4">
        <v>0.454166666666666</v>
      </c>
      <c r="BK25" s="5">
        <f t="shared" si="23"/>
        <v>-34.25</v>
      </c>
      <c r="BL25" s="5">
        <f>DEGREES(ASIN(SIN(RADIANS('Solar Calendar'!$C$8))*SIN(RADIANS('Array Configuration'!$D$5))+COS(RADIANS('Solar Calendar'!$C$8))*COS(RADIANS('Array Configuration'!$D$5))*COS(RADIANS(BK25))))</f>
        <v>43.98534317876053</v>
      </c>
      <c r="BM25" s="5">
        <f>IFERROR(DEGREES(ACOS((SIN(RADIANS(BL25))*SIN(RADIANS('Array Configuration'!$D$5))-SIN(RADIANS('Solar Calendar'!$C$8)))/(COS(RADIANS('Solar Calendar'!BL25))*COS(RADIANS('Array Configuration'!$D$5)))))*SIGN(BK25), 0)</f>
        <v>-50.015786895165775</v>
      </c>
      <c r="BN25" s="5">
        <f>ABS(BM25-'Array Configuration'!$D$4)</f>
        <v>50.015786895165775</v>
      </c>
      <c r="BO25" s="5">
        <f>DEGREES(ACOS((COS(RADIANS(BL25))*COS(RADIANS(BN25))*SIN(RADIANS('Array Configuration'!$D$3)))+SIN(RADIANS(BL25))*COS(RADIANS('Array Configuration'!$D$3))))</f>
        <v>35.667791052359348</v>
      </c>
      <c r="BP25" s="5">
        <f t="shared" si="32"/>
        <v>724.92971475442039</v>
      </c>
      <c r="BR25" s="4">
        <v>0.43541666666666601</v>
      </c>
      <c r="BS25" s="5">
        <f t="shared" si="6"/>
        <v>-40.5</v>
      </c>
      <c r="BT25" s="5">
        <f>DEGREES(ASIN(SIN(RADIANS('Solar Calendar'!$B$9))*SIN(RADIANS('Array Configuration'!$D$5))+COS(RADIANS('Solar Calendar'!$B$9))*COS(RADIANS('Array Configuration'!$D$5))*COS(RADIANS(BS25))))</f>
        <v>44.851408668217729</v>
      </c>
      <c r="BU25" s="5">
        <f>IFERROR(DEGREES(ACOS((SIN(RADIANS(BT25))*SIN(RADIANS('Array Configuration'!$D$5))-SIN(RADIANS('Solar Calendar'!$B$9)))/(COS(RADIANS('Solar Calendar'!BT25))*COS(RADIANS('Array Configuration'!$D$5)))))*SIGN(BS25), 0)</f>
        <v>-61.225748138666496</v>
      </c>
      <c r="BV25" s="5">
        <f>ABS(BU25-'Array Configuration'!$D$4)</f>
        <v>61.225748138666496</v>
      </c>
      <c r="BW25" s="5">
        <f>DEGREES(ACOS((COS(RADIANS(BT25))*COS(RADIANS(BV25))*SIN(RADIANS('Array Configuration'!$D$3)))+SIN(RADIANS(BT25))*COS(RADIANS('Array Configuration'!$D$3))))</f>
        <v>38.728697444866683</v>
      </c>
      <c r="BX25" s="5">
        <f t="shared" si="33"/>
        <v>671.30695777197127</v>
      </c>
      <c r="BZ25" s="4">
        <v>0.422916666666667</v>
      </c>
      <c r="CA25" s="5">
        <f t="shared" si="7"/>
        <v>-45.25</v>
      </c>
      <c r="CB25" s="5">
        <f>DEGREES(ASIN(SIN(RADIANS('Solar Calendar'!$C$9))*SIN(RADIANS('Array Configuration'!$D$5))+COS(RADIANS('Solar Calendar'!$C$9))*COS(RADIANS('Array Configuration'!$D$5))*COS(RADIANS(CA25))))</f>
        <v>44.319303035578997</v>
      </c>
      <c r="CC25" s="5">
        <f>IFERROR(DEGREES(ACOS((SIN(RADIANS(CB25))*SIN(RADIANS('Array Configuration'!$D$5))-SIN(RADIANS('Solar Calendar'!$C$9)))/(COS(RADIANS('Solar Calendar'!CB25))*COS(RADIANS('Array Configuration'!$D$5)))))*SIGN(CA25), 0)</f>
        <v>-68.870533431287967</v>
      </c>
      <c r="CD25" s="5">
        <f>ABS(CC25-'Array Configuration'!$D$4)</f>
        <v>68.870533431287967</v>
      </c>
      <c r="CE25" s="5">
        <f>DEGREES(ACOS((COS(RADIANS(CB25))*COS(RADIANS(CD25))*SIN(RADIANS('Array Configuration'!$D$3)))+SIN(RADIANS(CB25))*COS(RADIANS('Array Configuration'!$D$3))))</f>
        <v>41.863877313414399</v>
      </c>
      <c r="CF25" s="5">
        <f t="shared" si="34"/>
        <v>639.33686149871096</v>
      </c>
      <c r="CH25" s="4">
        <v>0.41458333333333303</v>
      </c>
      <c r="CI25" s="5">
        <f t="shared" si="8"/>
        <v>-48.75</v>
      </c>
      <c r="CJ25" s="5">
        <f>DEGREES(ASIN(SIN(RADIANS('Solar Calendar'!$B$10))*SIN(RADIANS('Array Configuration'!$D$5))+COS(RADIANS('Solar Calendar'!$B$10))*COS(RADIANS('Array Configuration'!$D$5))*COS(RADIANS(CI25))))</f>
        <v>44.108704628671227</v>
      </c>
      <c r="CK25" s="5">
        <f>IFERROR(DEGREES(ACOS((SIN(RADIANS(CJ25))*SIN(RADIANS('Array Configuration'!$D$5))-SIN(RADIANS('Solar Calendar'!$B$10)))/(COS(RADIANS('Solar Calendar'!CJ25))*COS(RADIANS('Array Configuration'!$D$5)))))*SIGN(CI25), 0)</f>
        <v>-74.858461720942955</v>
      </c>
      <c r="CL25" s="5">
        <f>ABS(CK25-'Array Configuration'!$D$4)</f>
        <v>74.858461720942955</v>
      </c>
      <c r="CM25" s="5">
        <f>DEGREES(ACOS((COS(RADIANS(CJ25))*COS(RADIANS(CL25))*SIN(RADIANS('Array Configuration'!$D$3)))+SIN(RADIANS(CJ25))*COS(RADIANS('Array Configuration'!$D$3))))</f>
        <v>44.141192935891667</v>
      </c>
      <c r="CN25" s="5">
        <f t="shared" si="48"/>
        <v>600.74039136490569</v>
      </c>
      <c r="CP25" s="4">
        <v>0.41458333333333303</v>
      </c>
      <c r="CQ25" s="5">
        <f t="shared" si="10"/>
        <v>-49.5</v>
      </c>
      <c r="CR25" s="5">
        <f>DEGREES(ASIN(SIN(RADIANS('Solar Calendar'!$C$10))*SIN(RADIANS('Array Configuration'!$D$5))+COS(RADIANS('Solar Calendar'!$C$10))*COS(RADIANS('Array Configuration'!$D$5))*COS(RADIANS(CQ25))))</f>
        <v>44.111852298371126</v>
      </c>
      <c r="CS25" s="5">
        <f>IFERROR(DEGREES(ACOS((SIN(RADIANS(CR25))*SIN(RADIANS('Array Configuration'!$D$5))-SIN(RADIANS('Solar Calendar'!$C$10)))/(COS(RADIANS('Solar Calendar'!CR25))*COS(RADIANS('Array Configuration'!$D$5)))))*SIGN(CQ25), 0)</f>
        <v>-76.227025197699618</v>
      </c>
      <c r="CT25" s="5">
        <f>ABS(CS25-'Array Configuration'!$D$4)</f>
        <v>76.227025197699618</v>
      </c>
      <c r="CU25" s="5">
        <f>DEGREES(ACOS((COS(RADIANS(CR25))*COS(RADIANS(CT25))*SIN(RADIANS('Array Configuration'!$D$3)))+SIN(RADIANS(CR25))*COS(RADIANS('Array Configuration'!$D$3))))</f>
        <v>44.614884872503374</v>
      </c>
      <c r="CV25" s="5">
        <f t="shared" si="35"/>
        <v>595.90898116431265</v>
      </c>
      <c r="CX25" s="4">
        <v>0.420833333333333</v>
      </c>
      <c r="CY25" s="5">
        <f t="shared" si="11"/>
        <v>-48</v>
      </c>
      <c r="CZ25" s="5">
        <f>DEGREES(ASIN(SIN(RADIANS('Solar Calendar'!$B$11))*SIN(RADIANS('Array Configuration'!$D$5))+COS(RADIANS('Solar Calendar'!$B$11))*COS(RADIANS('Array Configuration'!$D$5))*COS(RADIANS(CY25))))</f>
        <v>44.45380925470414</v>
      </c>
      <c r="DA25" s="5">
        <f>IFERROR(DEGREES(ACOS((SIN(RADIANS(CZ25))*SIN(RADIANS('Array Configuration'!$D$5))-SIN(RADIANS('Solar Calendar'!$B$11)))/(COS(RADIANS('Solar Calendar'!CZ25))*COS(RADIANS('Array Configuration'!$D$5)))))*SIGN(CY25), 0)</f>
        <v>-73.97544419364209</v>
      </c>
      <c r="DB25" s="5">
        <f>ABS(DA25-'Array Configuration'!$D$4)</f>
        <v>73.97544419364209</v>
      </c>
      <c r="DC25" s="5">
        <f>DEGREES(ACOS((COS(RADIANS(CZ25))*COS(RADIANS(DB25))*SIN(RADIANS('Array Configuration'!$D$3)))+SIN(RADIANS(CZ25))*COS(RADIANS('Array Configuration'!$D$3))))</f>
        <v>43.53188872804099</v>
      </c>
      <c r="DD25" s="5">
        <f t="shared" si="36"/>
        <v>607.58865538513885</v>
      </c>
      <c r="DF25" s="4">
        <v>0.43125000000000002</v>
      </c>
      <c r="DG25" s="5">
        <f t="shared" si="12"/>
        <v>-44.5</v>
      </c>
      <c r="DH25" s="5">
        <f>DEGREES(ASIN(SIN(RADIANS('Solar Calendar'!$C$11))*SIN(RADIANS('Array Configuration'!$D$5))+COS(RADIANS('Solar Calendar'!$C$11))*COS(RADIANS('Array Configuration'!$D$5))*COS(RADIANS(DG25))))</f>
        <v>45.236044968921782</v>
      </c>
      <c r="DI25" s="5">
        <f>IFERROR(DEGREES(ACOS((SIN(RADIANS(DH25))*SIN(RADIANS('Array Configuration'!$D$5))-SIN(RADIANS('Solar Calendar'!$C$11)))/(COS(RADIANS('Solar Calendar'!DH25))*COS(RADIANS('Array Configuration'!$D$5)))))*SIGN(DG25), 0)</f>
        <v>-68.701639462335123</v>
      </c>
      <c r="DJ25" s="5">
        <f>ABS(DI25-'Array Configuration'!$D$4)</f>
        <v>68.701639462335123</v>
      </c>
      <c r="DK25" s="5">
        <f>DEGREES(ACOS((COS(RADIANS(DH25))*COS(RADIANS(DJ25))*SIN(RADIANS('Array Configuration'!$D$3)))+SIN(RADIANS(DH25))*COS(RADIANS('Array Configuration'!$D$3))))</f>
        <v>41.007325342853747</v>
      </c>
      <c r="DL25" s="5">
        <f t="shared" si="37"/>
        <v>634.71835200777082</v>
      </c>
      <c r="DN25" s="4">
        <v>0.44652777777777802</v>
      </c>
      <c r="DO25" s="5">
        <f t="shared" si="13"/>
        <v>-39</v>
      </c>
      <c r="DP25" s="5">
        <f>DEGREES(ASIN(SIN(RADIANS('Solar Calendar'!$B$12))*SIN(RADIANS('Array Configuration'!$D$5))+COS(RADIANS('Solar Calendar'!$B$12))*COS(RADIANS('Array Configuration'!$D$5))*COS(RADIANS(DO25))))</f>
        <v>45.333219882135019</v>
      </c>
      <c r="DQ25" s="5">
        <f>IFERROR(DEGREES(ACOS((SIN(RADIANS(DP25))*SIN(RADIANS('Array Configuration'!$D$5))-SIN(RADIANS('Solar Calendar'!$B$12)))/(COS(RADIANS('Solar Calendar'!DP25))*COS(RADIANS('Array Configuration'!$D$5)))))*SIGN(DO25), 0)</f>
        <v>-59.18123844423571</v>
      </c>
      <c r="DR25" s="5">
        <f>ABS(DQ25-'Array Configuration'!$D$4)</f>
        <v>59.18123844423571</v>
      </c>
      <c r="DS25" s="5">
        <f>DEGREES(ACOS((COS(RADIANS(DP25))*COS(RADIANS(DR25))*SIN(RADIANS('Array Configuration'!$D$3)))+SIN(RADIANS(DP25))*COS(RADIANS('Array Configuration'!$D$3))))</f>
        <v>37.599320670409092</v>
      </c>
      <c r="DT25" s="5">
        <f t="shared" si="38"/>
        <v>679.04465575695724</v>
      </c>
      <c r="DV25" s="4">
        <v>0.45972222222222198</v>
      </c>
      <c r="DW25" s="5">
        <f t="shared" si="14"/>
        <v>-33.5</v>
      </c>
      <c r="DX25" s="5">
        <f>DEGREES(ASIN(SIN(RADIANS('Solar Calendar'!$C$12))*SIN(RADIANS('Array Configuration'!$D$5))+COS(RADIANS('Solar Calendar'!$C$12))*COS(RADIANS('Array Configuration'!$D$5))*COS(RADIANS(DW25))))</f>
        <v>44.966850676332484</v>
      </c>
      <c r="DY25" s="5">
        <f>IFERROR(DEGREES(ACOS((SIN(RADIANS(DX25))*SIN(RADIANS('Array Configuration'!$D$5))-SIN(RADIANS('Solar Calendar'!$C$12)))/(COS(RADIANS('Solar Calendar'!DX25))*COS(RADIANS('Array Configuration'!$D$5)))))*SIGN(DW25), 0)</f>
        <v>-49.658414309027009</v>
      </c>
      <c r="DZ25" s="5">
        <f>ABS(DY25-'Array Configuration'!$D$4)</f>
        <v>49.658414309027009</v>
      </c>
      <c r="EA25" s="5">
        <f>DEGREES(ACOS((COS(RADIANS(DX25))*COS(RADIANS(DZ25))*SIN(RADIANS('Array Configuration'!$D$3)))+SIN(RADIANS(DX25))*COS(RADIANS('Array Configuration'!$D$3))))</f>
        <v>34.680186866693738</v>
      </c>
      <c r="EB25" s="5">
        <f t="shared" si="39"/>
        <v>703.6441158199699</v>
      </c>
      <c r="ED25" s="4">
        <v>0.47638888888888897</v>
      </c>
      <c r="EE25" s="5">
        <f t="shared" si="15"/>
        <v>-26</v>
      </c>
      <c r="EF25" s="5">
        <f>DEGREES(ASIN(SIN(RADIANS('Solar Calendar'!$B$13))*SIN(RADIANS('Array Configuration'!$D$5))+COS(RADIANS('Solar Calendar'!$B$13))*COS(RADIANS('Array Configuration'!$D$5))*COS(RADIANS(EE25))))</f>
        <v>42.838057507375161</v>
      </c>
      <c r="EG25" s="5">
        <f>IFERROR(DEGREES(ACOS((SIN(RADIANS(EF25))*SIN(RADIANS('Array Configuration'!$D$5))-SIN(RADIANS('Solar Calendar'!$B$13)))/(COS(RADIANS('Solar Calendar'!EF25))*COS(RADIANS('Array Configuration'!$D$5)))))*SIGN(EE25), 0)</f>
        <v>-36.480465210727829</v>
      </c>
      <c r="EH25" s="5">
        <f>ABS(EG25-'Array Configuration'!$D$4)</f>
        <v>36.480465210727829</v>
      </c>
      <c r="EI25" s="5">
        <f>DEGREES(ACOS((COS(RADIANS(EF25))*COS(RADIANS(EH25))*SIN(RADIANS('Array Configuration'!$D$3)))+SIN(RADIANS(EF25))*COS(RADIANS('Array Configuration'!$D$3))))</f>
        <v>32.504179693684115</v>
      </c>
      <c r="EJ25" s="5">
        <f t="shared" si="40"/>
        <v>751.61593820124256</v>
      </c>
      <c r="EL25" s="4">
        <v>0.48958333333333298</v>
      </c>
      <c r="EM25" s="5">
        <f t="shared" si="16"/>
        <v>-20</v>
      </c>
      <c r="EN25" s="5">
        <f>DEGREES(ASIN(SIN(RADIANS('Solar Calendar'!$C$13))*SIN(RADIANS('Array Configuration'!$D$5))+COS(RADIANS('Solar Calendar'!$C$13))*COS(RADIANS('Array Configuration'!$D$5))*COS(RADIANS(EM25))))</f>
        <v>39.318964810840598</v>
      </c>
      <c r="EO25" s="5">
        <f>IFERROR(DEGREES(ACOS((SIN(RADIANS(EN25))*SIN(RADIANS('Array Configuration'!$D$5))-SIN(RADIANS('Solar Calendar'!$C$13)))/(COS(RADIANS('Solar Calendar'!EN25))*COS(RADIANS('Array Configuration'!$D$5)))))*SIGN(EM25), 0)</f>
        <v>-26.237788703820801</v>
      </c>
      <c r="EP25" s="5">
        <f>ABS(EO25-'Array Configuration'!$D$4)</f>
        <v>26.237788703820801</v>
      </c>
      <c r="EQ25" s="5">
        <f>DEGREES(ACOS((COS(RADIANS(EN25))*COS(RADIANS(EP25))*SIN(RADIANS('Array Configuration'!$D$3)))+SIN(RADIANS(EN25))*COS(RADIANS('Array Configuration'!$D$3))))</f>
        <v>33.224886110862883</v>
      </c>
      <c r="ER25" s="5">
        <f t="shared" si="41"/>
        <v>732.43158346885605</v>
      </c>
      <c r="ET25" s="4">
        <v>0.50555555555555498</v>
      </c>
      <c r="EU25" s="5">
        <f t="shared" si="17"/>
        <v>-13</v>
      </c>
      <c r="EV25" s="5">
        <f>DEGREES(ASIN(SIN(RADIANS('Solar Calendar'!$B$14))*SIN(RADIANS('Array Configuration'!$D$5))+COS(RADIANS('Solar Calendar'!$B$14))*COS(RADIANS('Array Configuration'!$D$5))*COS(RADIANS(EU25))))</f>
        <v>35.578918250788028</v>
      </c>
      <c r="EW25" s="5">
        <f>IFERROR(DEGREES(ACOS((SIN(RADIANS(EV25))*SIN(RADIANS('Array Configuration'!$D$5))-SIN(RADIANS('Solar Calendar'!$B$14)))/(COS(RADIANS('Solar Calendar'!EV25))*COS(RADIANS('Array Configuration'!$D$5)))))*SIGN(EU25), 0)</f>
        <v>-15.977831096372025</v>
      </c>
      <c r="EX25" s="5">
        <f>ABS(EW25-'Array Configuration'!$D$4)</f>
        <v>15.977831096372025</v>
      </c>
      <c r="EY25" s="5">
        <f>DEGREES(ACOS((COS(RADIANS(EV25))*COS(RADIANS(EX25))*SIN(RADIANS('Array Configuration'!$D$3)))+SIN(RADIANS(EV25))*COS(RADIANS('Array Configuration'!$D$3))))</f>
        <v>35.034794004767321</v>
      </c>
      <c r="EZ25" s="5">
        <f t="shared" si="24"/>
        <v>735.22443975114254</v>
      </c>
      <c r="FB25" s="4">
        <v>0.52013888888888804</v>
      </c>
      <c r="FC25" s="5">
        <f t="shared" si="18"/>
        <v>-7</v>
      </c>
      <c r="FD25" s="5">
        <f>DEGREES(ASIN(SIN(RADIANS('Solar Calendar'!$C$14))*SIN(RADIANS('Array Configuration'!$D$5))+COS(RADIANS('Solar Calendar'!$C$14))*COS(RADIANS('Array Configuration'!$D$5))*COS(RADIANS(FC25))))</f>
        <v>31.56707334538741</v>
      </c>
      <c r="FE25" s="5">
        <f>IFERROR(DEGREES(ACOS((SIN(RADIANS(FD25))*SIN(RADIANS('Array Configuration'!$D$5))-SIN(RADIANS('Solar Calendar'!$C$14)))/(COS(RADIANS('Solar Calendar'!FD25))*COS(RADIANS('Array Configuration'!$D$5)))))*SIGN(FC25), 0)</f>
        <v>-8.0848428307814473</v>
      </c>
      <c r="FF25" s="5">
        <f>ABS(FE25-'Array Configuration'!$D$4)</f>
        <v>8.0848428307814473</v>
      </c>
      <c r="FG25" s="5">
        <f>DEGREES(ACOS((COS(RADIANS(FD25))*COS(RADIANS(FF25))*SIN(RADIANS('Array Configuration'!$D$3)))+SIN(RADIANS(FD25))*COS(RADIANS('Array Configuration'!$D$3))))</f>
        <v>38.20849049990877</v>
      </c>
      <c r="FH25" s="5">
        <f t="shared" si="42"/>
        <v>685.31716761032351</v>
      </c>
      <c r="FJ25" s="4">
        <v>0.49652777777777801</v>
      </c>
      <c r="FK25" s="5">
        <f t="shared" si="19"/>
        <v>-0.5</v>
      </c>
      <c r="FL25" s="5">
        <f>DEGREES(ASIN(SIN(RADIANS('Solar Calendar'!$B$15))*SIN(RADIANS('Array Configuration'!$D$5))+COS(RADIANS('Solar Calendar'!$B$15))*COS(RADIANS('Array Configuration'!$D$5))*COS(RADIANS(FK25))))</f>
        <v>25.998429864967235</v>
      </c>
      <c r="FM25" s="5">
        <f>IFERROR(DEGREES(ACOS((SIN(RADIANS(FL25))*SIN(RADIANS('Array Configuration'!$D$5))-SIN(RADIANS('Solar Calendar'!$B$15)))/(COS(RADIANS('Solar Calendar'!FL25))*COS(RADIANS('Array Configuration'!$D$5)))))*SIGN(FK25), 0)</f>
        <v>-0.53366110489403473</v>
      </c>
      <c r="FN25" s="5">
        <f>ABS(FM25-'Array Configuration'!$D$4)</f>
        <v>0.53366110489403473</v>
      </c>
      <c r="FO25" s="5">
        <f>DEGREES(ACOS((COS(RADIANS(FL25))*COS(RADIANS(FN25))*SIN(RADIANS('Array Configuration'!$D$3)))+SIN(RADIANS(FL25))*COS(RADIANS('Array Configuration'!$D$3))))</f>
        <v>43.502706551028645</v>
      </c>
      <c r="FP25" s="5">
        <f t="shared" si="43"/>
        <v>624.31293613873834</v>
      </c>
      <c r="FR25" s="4">
        <v>0.51180555555555596</v>
      </c>
      <c r="FS25" s="5">
        <f t="shared" si="20"/>
        <v>4.5</v>
      </c>
      <c r="FT25" s="5">
        <f>DEGREES(ASIN(SIN(RADIANS('Solar Calendar'!$C$15))*SIN(RADIANS('Array Configuration'!$D$5))+COS(RADIANS('Solar Calendar'!$C$15))*COS(RADIANS('Array Configuration'!$D$5))*COS(RADIANS(FS25))))</f>
        <v>22.478675978925658</v>
      </c>
      <c r="FU25" s="5">
        <f>IFERROR(DEGREES(ACOS((SIN(RADIANS(FT25))*SIN(RADIANS('Array Configuration'!$D$5))-SIN(RADIANS('Solar Calendar'!$C$15)))/(COS(RADIANS('Solar Calendar'!FT25))*COS(RADIANS('Array Configuration'!$D$5)))))*SIGN(FS25), 0)</f>
        <v>4.5822768802159892</v>
      </c>
      <c r="FV25" s="5">
        <f>ABS(FU25-'Array Configuration'!$D$4)</f>
        <v>4.5822768802159892</v>
      </c>
      <c r="FW25" s="5">
        <f>DEGREES(ACOS((COS(RADIANS(FT25))*COS(RADIANS(FV25))*SIN(RADIANS('Array Configuration'!$D$3)))+SIN(RADIANS(FT25))*COS(RADIANS('Array Configuration'!$D$3))))</f>
        <v>47.102275038545457</v>
      </c>
      <c r="FX25" s="5">
        <f t="shared" si="44"/>
        <v>558.72941391298218</v>
      </c>
      <c r="FZ25" s="4">
        <v>0.52569444444444502</v>
      </c>
      <c r="GA25" s="5">
        <f t="shared" si="21"/>
        <v>8</v>
      </c>
      <c r="GB25" s="5">
        <f>DEGREES(ASIN(SIN(RADIANS('Solar Calendar'!$B$16))*SIN(RADIANS('Array Configuration'!$D$5))+COS(RADIANS('Solar Calendar'!$B$16))*COS(RADIANS('Array Configuration'!$D$5))*COS(RADIANS(GA25))))</f>
        <v>19.431495457115069</v>
      </c>
      <c r="GC25" s="5">
        <f>IFERROR(DEGREES(ACOS((SIN(RADIANS(GB25))*SIN(RADIANS('Array Configuration'!$D$5))-SIN(RADIANS('Solar Calendar'!$B$16)))/(COS(RADIANS('Solar Calendar'!GB25))*COS(RADIANS('Array Configuration'!$D$5)))))*SIGN(GA25), 0)</f>
        <v>7.8307136636819727</v>
      </c>
      <c r="GD25" s="5">
        <f>ABS(GC25-'Array Configuration'!$D$4)</f>
        <v>7.8307136636819727</v>
      </c>
      <c r="GE25" s="5">
        <f>DEGREES(ACOS((COS(RADIANS(GB25))*COS(RADIANS(GD25))*SIN(RADIANS('Array Configuration'!$D$3)))+SIN(RADIANS(GB25))*COS(RADIANS('Array Configuration'!$D$3))))</f>
        <v>50.298232126948001</v>
      </c>
      <c r="GF25" s="5">
        <f t="shared" si="45"/>
        <v>503.40564242381589</v>
      </c>
      <c r="GH25" s="4">
        <v>0.53263888888888899</v>
      </c>
      <c r="GI25" s="5">
        <f t="shared" si="22"/>
        <v>8.75</v>
      </c>
      <c r="GJ25" s="5">
        <f>DEGREES(ASIN(SIN(RADIANS('Solar Calendar'!$C$16))*SIN(RADIANS('Array Configuration'!$D$5))+COS(RADIANS('Solar Calendar'!$C$16))*COS(RADIANS('Array Configuration'!$D$5))*COS(RADIANS(GI25))))</f>
        <v>18.464707556448285</v>
      </c>
      <c r="GK25" s="5">
        <f>IFERROR(DEGREES(ACOS((SIN(RADIANS(GJ25))*SIN(RADIANS('Array Configuration'!$D$5))-SIN(RADIANS('Solar Calendar'!$C$16)))/(COS(RADIANS('Solar Calendar'!GJ25))*COS(RADIANS('Array Configuration'!$D$5)))))*SIGN(GI25), 0)</f>
        <v>8.4576312054833025</v>
      </c>
      <c r="GL25" s="5">
        <f>ABS(GK25-'Array Configuration'!$D$4)</f>
        <v>8.4576312054833025</v>
      </c>
      <c r="GM25" s="5">
        <f>DEGREES(ACOS((COS(RADIANS(GJ25))*COS(RADIANS(GL25))*SIN(RADIANS('Array Configuration'!$D$3)))+SIN(RADIANS(GJ25))*COS(RADIANS('Array Configuration'!$D$3))))</f>
        <v>51.300995300784813</v>
      </c>
      <c r="GN25" s="5">
        <f t="shared" si="46"/>
        <v>482.3065718271618</v>
      </c>
    </row>
    <row r="26" spans="5:196" x14ac:dyDescent="0.25">
      <c r="E26" s="12"/>
      <c r="F26" s="4">
        <v>0.54375000000000295</v>
      </c>
      <c r="G26" s="5">
        <f t="shared" si="47"/>
        <v>10.75</v>
      </c>
      <c r="H26" s="5">
        <f>DEGREES(ASIN(SIN(RADIANS('Solar Calendar'!$B$5))*SIN(RADIANS('Array Configuration'!$D$5))+COS(RADIANS('Solar Calendar'!$B$5))*COS(RADIANS('Array Configuration'!$D$5))*COS(RADIANS(G26))))</f>
        <v>19.433405280923463</v>
      </c>
      <c r="I26" s="5">
        <f>IFERROR(DEGREES(ACOS((SIN(RADIANS(H26))*SIN(RADIANS('Array Configuration'!$D$5))-SIN(RADIANS('Solar Calendar'!$B$5)))/(COS(RADIANS('Solar Calendar'!H26))*COS(RADIANS('Array Configuration'!$D$5)))))*SIGN(G26), 0)</f>
        <v>10.544523974164258</v>
      </c>
      <c r="J26" s="5">
        <f>ABS(I26-'Array Configuration'!$D$4)</f>
        <v>10.544523974164258</v>
      </c>
      <c r="K26" s="5">
        <f>DEGREES(ACOS((COS(RADIANS(H26))*COS(RADIANS(J26))*SIN(RADIANS('Array Configuration'!$D$3)))+SIN(RADIANS(H26))*COS(RADIANS('Array Configuration'!$D$3))))</f>
        <v>50.482061323011017</v>
      </c>
      <c r="L26" s="5">
        <f t="shared" si="25"/>
        <v>500.64479293753033</v>
      </c>
      <c r="N26" s="4">
        <v>0.53680555555555498</v>
      </c>
      <c r="O26" s="5">
        <f t="shared" si="0"/>
        <v>7</v>
      </c>
      <c r="P26" s="5">
        <f>DEGREES(ASIN(SIN(RADIANS('Solar Calendar'!$C$5))*SIN(RADIANS('Array Configuration'!$D$5))+COS(RADIANS('Solar Calendar'!$C$5))*COS(RADIANS('Array Configuration'!$D$5))*COS(RADIANS(O26))))</f>
        <v>21.908398503178315</v>
      </c>
      <c r="Q26" s="5">
        <f>IFERROR(DEGREES(ACOS((SIN(RADIANS(P26))*SIN(RADIANS('Array Configuration'!$D$5))-SIN(RADIANS('Solar Calendar'!$C$5)))/(COS(RADIANS('Solar Calendar'!P26))*COS(RADIANS('Array Configuration'!$D$5)))))*SIGN(O26), 0)</f>
        <v>7.0812282211476063</v>
      </c>
      <c r="R26" s="5">
        <f>ABS(Q26-'Array Configuration'!$D$4)</f>
        <v>7.0812282211476063</v>
      </c>
      <c r="S26" s="5">
        <f>DEGREES(ACOS((COS(RADIANS(P26))*COS(RADIANS(R26))*SIN(RADIANS('Array Configuration'!$D$3)))+SIN(RADIANS(P26))*COS(RADIANS('Array Configuration'!$D$3))))</f>
        <v>47.783624478239254</v>
      </c>
      <c r="T26" s="5">
        <f t="shared" si="26"/>
        <v>553.49555996094045</v>
      </c>
      <c r="V26" s="4">
        <v>0.52152777777777803</v>
      </c>
      <c r="W26" s="5">
        <f t="shared" si="1"/>
        <v>1</v>
      </c>
      <c r="X26" s="5">
        <f>DEGREES(ASIN(SIN(RADIANS('Solar Calendar'!$B$6))*SIN(RADIANS('Array Configuration'!$D$5))+COS(RADIANS('Solar Calendar'!$B$6))*COS(RADIANS('Array Configuration'!$D$5))*COS(RADIANS(W26))))</f>
        <v>27.193615774369146</v>
      </c>
      <c r="Y26" s="5">
        <f>IFERROR(DEGREES(ACOS((SIN(RADIANS(X26))*SIN(RADIANS('Array Configuration'!$D$5))-SIN(RADIANS('Solar Calendar'!$B$6)))/(COS(RADIANS('Solar Calendar'!X26))*COS(RADIANS('Array Configuration'!$D$5)))))*SIGN(W26), 0)</f>
        <v>1.084947329371172</v>
      </c>
      <c r="Z26" s="5">
        <f>ABS(Y26-'Array Configuration'!$D$4)</f>
        <v>1.084947329371172</v>
      </c>
      <c r="AA26" s="5">
        <f>DEGREES(ACOS((COS(RADIANS(X26))*COS(RADIANS(Z26))*SIN(RADIANS('Array Configuration'!$D$3)))+SIN(RADIANS(X26))*COS(RADIANS('Array Configuration'!$D$3))))</f>
        <v>42.311137696961666</v>
      </c>
      <c r="AB26" s="5">
        <f t="shared" si="27"/>
        <v>643.34481429459458</v>
      </c>
      <c r="AD26" s="4">
        <v>0.50486111111111098</v>
      </c>
      <c r="AE26" s="5">
        <f t="shared" si="2"/>
        <v>-4.75</v>
      </c>
      <c r="AF26" s="5">
        <f>DEGREES(ASIN(SIN(RADIANS('Solar Calendar'!$C$6))*SIN(RADIANS('Array Configuration'!$D$5))+COS(RADIANS('Solar Calendar'!$C$6))*COS(RADIANS('Array Configuration'!$D$5))*COS(RADIANS(AE26))))</f>
        <v>31.447094604378346</v>
      </c>
      <c r="AG26" s="5">
        <f>IFERROR(DEGREES(ACOS((SIN(RADIANS(AF26))*SIN(RADIANS('Array Configuration'!$D$5))-SIN(RADIANS('Solar Calendar'!$C$6)))/(COS(RADIANS('Solar Calendar'!AF26))*COS(RADIANS('Array Configuration'!$D$5)))))*SIGN(AE26), 0)</f>
        <v>-5.4712110242095635</v>
      </c>
      <c r="AH26" s="5">
        <f>ABS(AG26-'Array Configuration'!$D$4)</f>
        <v>5.4712110242095635</v>
      </c>
      <c r="AI26" s="5">
        <f>DEGREES(ACOS((COS(RADIANS(AF26))*COS(RADIANS(AH26))*SIN(RADIANS('Array Configuration'!$D$3)))+SIN(RADIANS(AF26))*COS(RADIANS('Array Configuration'!$D$3))))</f>
        <v>38.179249545629851</v>
      </c>
      <c r="AJ26" s="5">
        <f t="shared" si="28"/>
        <v>710.74050249441473</v>
      </c>
      <c r="AL26" s="4">
        <v>0.48611111111111199</v>
      </c>
      <c r="AM26" s="5">
        <f t="shared" si="3"/>
        <v>-11</v>
      </c>
      <c r="AN26" s="5">
        <f>DEGREES(ASIN(SIN(RADIANS('Solar Calendar'!$B$7))*SIN(RADIANS('Array Configuration'!$D$5))+COS(RADIANS('Solar Calendar'!$B$7))*COS(RADIANS('Array Configuration'!$D$5))*COS(RADIANS(AM26))))</f>
        <v>36.317639396943889</v>
      </c>
      <c r="AO26" s="5">
        <f>IFERROR(DEGREES(ACOS((SIN(RADIANS(AN26))*SIN(RADIANS('Array Configuration'!$D$5))-SIN(RADIANS('Solar Calendar'!$B$7)))/(COS(RADIANS('Solar Calendar'!AN26))*COS(RADIANS('Array Configuration'!$D$5)))))*SIGN(AM26), 0)</f>
        <v>-13.640891992741459</v>
      </c>
      <c r="AP26" s="5">
        <f>ABS(AO26-'Array Configuration'!$D$4)</f>
        <v>13.640891992741459</v>
      </c>
      <c r="AQ26" s="5">
        <f>DEGREES(ACOS((COS(RADIANS(AN26))*COS(RADIANS(AP26))*SIN(RADIANS('Array Configuration'!$D$3)))+SIN(RADIANS(AN26))*COS(RADIANS('Array Configuration'!$D$3))))</f>
        <v>34.006571559128744</v>
      </c>
      <c r="AR26" s="5">
        <f t="shared" si="29"/>
        <v>750.29937518921872</v>
      </c>
      <c r="AT26" s="4">
        <v>0.50763888888888997</v>
      </c>
      <c r="AU26" s="5">
        <f t="shared" si="4"/>
        <v>-17.25</v>
      </c>
      <c r="AV26" s="5">
        <f>DEGREES(ASIN(SIN(RADIANS('Solar Calendar'!$C$7))*SIN(RADIANS('Array Configuration'!$D$5))+COS(RADIANS('Solar Calendar'!$C$7))*COS(RADIANS('Array Configuration'!$D$5))*COS(RADIANS(AU26))))</f>
        <v>40.088660381402065</v>
      </c>
      <c r="AW26" s="5">
        <f>IFERROR(DEGREES(ACOS((SIN(RADIANS(AV26))*SIN(RADIANS('Array Configuration'!$D$5))-SIN(RADIANS('Solar Calendar'!$C$7)))/(COS(RADIANS('Solar Calendar'!AV26))*COS(RADIANS('Array Configuration'!$D$5)))))*SIGN(AU26), 0)</f>
        <v>-22.805948051073834</v>
      </c>
      <c r="AX26" s="5">
        <f>ABS(AW26-'Array Configuration'!$D$4)</f>
        <v>22.805948051073834</v>
      </c>
      <c r="AY26" s="5">
        <f>DEGREES(ACOS((COS(RADIANS(AV26))*COS(RADIANS(AX26))*SIN(RADIANS('Array Configuration'!$D$3)))+SIN(RADIANS(AV26))*COS(RADIANS('Array Configuration'!$D$3))))</f>
        <v>31.769728670320156</v>
      </c>
      <c r="AZ26" s="5">
        <f t="shared" si="30"/>
        <v>785.18817151729218</v>
      </c>
      <c r="BB26" s="4">
        <v>0.483333333333334</v>
      </c>
      <c r="BC26" s="5">
        <f t="shared" si="5"/>
        <v>-24.75</v>
      </c>
      <c r="BD26" s="5">
        <f>DEGREES(ASIN(SIN(RADIANS('Solar Calendar'!$B$8))*SIN(RADIANS('Array Configuration'!$D$5))+COS(RADIANS('Solar Calendar'!$B$8))*COS(RADIANS('Array Configuration'!$D$5))*COS(RADIANS(BC26))))</f>
        <v>44.158341124165531</v>
      </c>
      <c r="BE26" s="5">
        <f>IFERROR(DEGREES(ACOS((SIN(RADIANS(BD26))*SIN(RADIANS('Array Configuration'!$D$5))-SIN(RADIANS('Solar Calendar'!$B$8)))/(COS(RADIANS('Solar Calendar'!BD26))*COS(RADIANS('Array Configuration'!$D$5)))))*SIGN(BC26), 0)</f>
        <v>-35.404035223145939</v>
      </c>
      <c r="BF26" s="5">
        <f>ABS(BE26-'Array Configuration'!$D$4)</f>
        <v>35.404035223145939</v>
      </c>
      <c r="BG26" s="5">
        <f>DEGREES(ACOS((COS(RADIANS(BD26))*COS(RADIANS(BF26))*SIN(RADIANS('Array Configuration'!$D$3)))+SIN(RADIANS(BD26))*COS(RADIANS('Array Configuration'!$D$3))))</f>
        <v>30.983771350664036</v>
      </c>
      <c r="BH26" s="5">
        <f t="shared" si="31"/>
        <v>765.5590969910595</v>
      </c>
      <c r="BJ26" s="4">
        <v>0.46458333333333302</v>
      </c>
      <c r="BK26" s="5">
        <f t="shared" si="23"/>
        <v>-30.5</v>
      </c>
      <c r="BL26" s="5">
        <f>DEGREES(ASIN(SIN(RADIANS('Solar Calendar'!$C$8))*SIN(RADIANS('Array Configuration'!$D$5))+COS(RADIANS('Solar Calendar'!$C$8))*COS(RADIANS('Array Configuration'!$D$5))*COS(RADIANS(BK26))))</f>
        <v>45.858241816878177</v>
      </c>
      <c r="BM26" s="5">
        <f>IFERROR(DEGREES(ACOS((SIN(RADIANS(BL26))*SIN(RADIANS('Array Configuration'!$D$5))-SIN(RADIANS('Solar Calendar'!$C$8)))/(COS(RADIANS('Solar Calendar'!BL26))*COS(RADIANS('Array Configuration'!$D$5)))))*SIGN(BK26), 0)</f>
        <v>-45.551520267955588</v>
      </c>
      <c r="BN26" s="5">
        <f>ABS(BM26-'Array Configuration'!$D$4)</f>
        <v>45.551520267955588</v>
      </c>
      <c r="BO26" s="5">
        <f>DEGREES(ACOS((COS(RADIANS(BL26))*COS(RADIANS(BN26))*SIN(RADIANS('Array Configuration'!$D$3)))+SIN(RADIANS(BL26))*COS(RADIANS('Array Configuration'!$D$3))))</f>
        <v>32.545247214592564</v>
      </c>
      <c r="BP26" s="5">
        <f t="shared" si="32"/>
        <v>757.94569254789531</v>
      </c>
      <c r="BR26" s="4">
        <v>0.44583333333333303</v>
      </c>
      <c r="BS26" s="5">
        <f t="shared" si="6"/>
        <v>-36.75</v>
      </c>
      <c r="BT26" s="5">
        <f>DEGREES(ASIN(SIN(RADIANS('Solar Calendar'!$B$9))*SIN(RADIANS('Array Configuration'!$D$5))+COS(RADIANS('Solar Calendar'!$B$9))*COS(RADIANS('Array Configuration'!$D$5))*COS(RADIANS(BS26))))</f>
        <v>47.022786297660097</v>
      </c>
      <c r="BU26" s="5">
        <f>IFERROR(DEGREES(ACOS((SIN(RADIANS(BT26))*SIN(RADIANS('Array Configuration'!$D$5))-SIN(RADIANS('Solar Calendar'!$B$9)))/(COS(RADIANS('Solar Calendar'!BT26))*COS(RADIANS('Array Configuration'!$D$5)))))*SIGN(BS26), 0)</f>
        <v>-57.117022910216214</v>
      </c>
      <c r="BV26" s="5">
        <f>ABS(BU26-'Array Configuration'!$D$4)</f>
        <v>57.117022910216214</v>
      </c>
      <c r="BW26" s="5">
        <f>DEGREES(ACOS((COS(RADIANS(BT26))*COS(RADIANS(BV26))*SIN(RADIANS('Array Configuration'!$D$3)))+SIN(RADIANS(BT26))*COS(RADIANS('Array Configuration'!$D$3))))</f>
        <v>35.421533732535153</v>
      </c>
      <c r="BX26" s="5">
        <f t="shared" si="33"/>
        <v>707.61513508904034</v>
      </c>
      <c r="BZ26" s="4">
        <v>0.43333333333333401</v>
      </c>
      <c r="CA26" s="5">
        <f t="shared" si="7"/>
        <v>-41.5</v>
      </c>
      <c r="CB26" s="5">
        <f>DEGREES(ASIN(SIN(RADIANS('Solar Calendar'!$C$9))*SIN(RADIANS('Array Configuration'!$D$5))+COS(RADIANS('Solar Calendar'!$C$9))*COS(RADIANS('Array Configuration'!$D$5))*COS(RADIANS(CA26))))</f>
        <v>46.646548745834735</v>
      </c>
      <c r="CC26" s="5">
        <f>IFERROR(DEGREES(ACOS((SIN(RADIANS(CB26))*SIN(RADIANS('Array Configuration'!$D$5))-SIN(RADIANS('Solar Calendar'!$C$9)))/(COS(RADIANS('Solar Calendar'!CB26))*COS(RADIANS('Array Configuration'!$D$5)))))*SIGN(CA26), 0)</f>
        <v>-65.095278742027531</v>
      </c>
      <c r="CD26" s="5">
        <f>ABS(CC26-'Array Configuration'!$D$4)</f>
        <v>65.095278742027531</v>
      </c>
      <c r="CE26" s="5">
        <f>DEGREES(ACOS((COS(RADIANS(CB26))*COS(RADIANS(CD26))*SIN(RADIANS('Array Configuration'!$D$3)))+SIN(RADIANS(CB26))*COS(RADIANS('Array Configuration'!$D$3))))</f>
        <v>38.525891290399706</v>
      </c>
      <c r="CF26" s="5">
        <f t="shared" si="34"/>
        <v>678.3073698341841</v>
      </c>
      <c r="CH26" s="4">
        <v>0.42499999999999999</v>
      </c>
      <c r="CI26" s="5">
        <f t="shared" si="8"/>
        <v>-45</v>
      </c>
      <c r="CJ26" s="5">
        <f>DEGREES(ASIN(SIN(RADIANS('Solar Calendar'!$B$10))*SIN(RADIANS('Array Configuration'!$D$5))+COS(RADIANS('Solar Calendar'!$B$10))*COS(RADIANS('Array Configuration'!$D$5))*COS(RADIANS(CI26))))</f>
        <v>46.528010144059195</v>
      </c>
      <c r="CK26" s="5">
        <f>IFERROR(DEGREES(ACOS((SIN(RADIANS(CJ26))*SIN(RADIANS('Array Configuration'!$D$5))-SIN(RADIANS('Solar Calendar'!$B$10)))/(COS(RADIANS('Solar Calendar'!CJ26))*COS(RADIANS('Array Configuration'!$D$5)))))*SIGN(CI26), 0)</f>
        <v>-71.345542769625126</v>
      </c>
      <c r="CL26" s="5">
        <f>ABS(CK26-'Array Configuration'!$D$4)</f>
        <v>71.345542769625126</v>
      </c>
      <c r="CM26" s="5">
        <f>DEGREES(ACOS((COS(RADIANS(CJ26))*COS(RADIANS(CL26))*SIN(RADIANS('Array Configuration'!$D$3)))+SIN(RADIANS(CJ26))*COS(RADIANS('Array Configuration'!$D$3))))</f>
        <v>40.815257230846534</v>
      </c>
      <c r="CN26" s="5">
        <f t="shared" si="48"/>
        <v>640.47827282376477</v>
      </c>
      <c r="CP26" s="4">
        <v>0.42499999999999999</v>
      </c>
      <c r="CQ26" s="5">
        <f t="shared" si="10"/>
        <v>-45.75</v>
      </c>
      <c r="CR26" s="5">
        <f>DEGREES(ASIN(SIN(RADIANS('Solar Calendar'!$C$10))*SIN(RADIANS('Array Configuration'!$D$5))+COS(RADIANS('Solar Calendar'!$C$10))*COS(RADIANS('Array Configuration'!$D$5))*COS(RADIANS(CQ26))))</f>
        <v>46.548359963115807</v>
      </c>
      <c r="CS26" s="5">
        <f>IFERROR(DEGREES(ACOS((SIN(RADIANS(CR26))*SIN(RADIANS('Array Configuration'!$D$5))-SIN(RADIANS('Solar Calendar'!$C$10)))/(COS(RADIANS('Solar Calendar'!CR26))*COS(RADIANS('Array Configuration'!$D$5)))))*SIGN(CQ26), 0)</f>
        <v>-72.773756732695361</v>
      </c>
      <c r="CT26" s="5">
        <f>ABS(CS26-'Array Configuration'!$D$4)</f>
        <v>72.773756732695361</v>
      </c>
      <c r="CU26" s="5">
        <f>DEGREES(ACOS((COS(RADIANS(CR26))*COS(RADIANS(CT26))*SIN(RADIANS('Array Configuration'!$D$3)))+SIN(RADIANS(CR26))*COS(RADIANS('Array Configuration'!$D$3))))</f>
        <v>41.296077063900263</v>
      </c>
      <c r="CV26" s="5">
        <f t="shared" si="35"/>
        <v>635.86840390157886</v>
      </c>
      <c r="CX26" s="4">
        <v>0.43125000000000002</v>
      </c>
      <c r="CY26" s="5">
        <f t="shared" si="11"/>
        <v>-44.25</v>
      </c>
      <c r="CZ26" s="5">
        <f>DEGREES(ASIN(SIN(RADIANS('Solar Calendar'!$B$11))*SIN(RADIANS('Array Configuration'!$D$5))+COS(RADIANS('Solar Calendar'!$B$11))*COS(RADIANS('Array Configuration'!$D$5))*COS(RADIANS(CY26))))</f>
        <v>46.861188158059569</v>
      </c>
      <c r="DA26" s="5">
        <f>IFERROR(DEGREES(ACOS((SIN(RADIANS(CZ26))*SIN(RADIANS('Array Configuration'!$D$5))-SIN(RADIANS('Solar Calendar'!$B$11)))/(COS(RADIANS('Solar Calendar'!CZ26))*COS(RADIANS('Array Configuration'!$D$5)))))*SIGN(CY26), 0)</f>
        <v>-70.414575713161241</v>
      </c>
      <c r="DB26" s="5">
        <f>ABS(DA26-'Array Configuration'!$D$4)</f>
        <v>70.414575713161241</v>
      </c>
      <c r="DC26" s="5">
        <f>DEGREES(ACOS((COS(RADIANS(CZ26))*COS(RADIANS(DB26))*SIN(RADIANS('Array Configuration'!$D$3)))+SIN(RADIANS(CZ26))*COS(RADIANS('Array Configuration'!$D$3))))</f>
        <v>40.203280005885418</v>
      </c>
      <c r="DD26" s="5">
        <f t="shared" si="36"/>
        <v>646.95650932720071</v>
      </c>
      <c r="DF26" s="4">
        <v>0.44166666666666698</v>
      </c>
      <c r="DG26" s="5">
        <f t="shared" si="12"/>
        <v>-40.75</v>
      </c>
      <c r="DH26" s="5">
        <f>DEGREES(ASIN(SIN(RADIANS('Solar Calendar'!$C$11))*SIN(RADIANS('Array Configuration'!$D$5))+COS(RADIANS('Solar Calendar'!$C$11))*COS(RADIANS('Array Configuration'!$D$5))*COS(RADIANS(DG26))))</f>
        <v>47.560020508586902</v>
      </c>
      <c r="DI26" s="5">
        <f>IFERROR(DEGREES(ACOS((SIN(RADIANS(DH26))*SIN(RADIANS('Array Configuration'!$D$5))-SIN(RADIANS('Solar Calendar'!$C$11)))/(COS(RADIANS('Solar Calendar'!DH26))*COS(RADIANS('Array Configuration'!$D$5)))))*SIGN(DG26), 0)</f>
        <v>-64.885656627714496</v>
      </c>
      <c r="DJ26" s="5">
        <f>ABS(DI26-'Array Configuration'!$D$4)</f>
        <v>64.885656627714496</v>
      </c>
      <c r="DK26" s="5">
        <f>DEGREES(ACOS((COS(RADIANS(DH26))*COS(RADIANS(DJ26))*SIN(RADIANS('Array Configuration'!$D$3)))+SIN(RADIANS(DH26))*COS(RADIANS('Array Configuration'!$D$3))))</f>
        <v>37.669153128052677</v>
      </c>
      <c r="DL26" s="5">
        <f t="shared" si="37"/>
        <v>672.4211432659381</v>
      </c>
      <c r="DN26" s="4">
        <v>0.45694444444444499</v>
      </c>
      <c r="DO26" s="5">
        <f t="shared" si="13"/>
        <v>-35.25</v>
      </c>
      <c r="DP26" s="5">
        <f>DEGREES(ASIN(SIN(RADIANS('Solar Calendar'!$B$12))*SIN(RADIANS('Array Configuration'!$D$5))+COS(RADIANS('Solar Calendar'!$B$12))*COS(RADIANS('Array Configuration'!$D$5))*COS(RADIANS(DO26))))</f>
        <v>47.455771260926262</v>
      </c>
      <c r="DQ26" s="5">
        <f>IFERROR(DEGREES(ACOS((SIN(RADIANS(DP26))*SIN(RADIANS('Array Configuration'!$D$5))-SIN(RADIANS('Solar Calendar'!$B$12)))/(COS(RADIANS('Solar Calendar'!DP26))*COS(RADIANS('Array Configuration'!$D$5)))))*SIGN(DO26), 0)</f>
        <v>-54.968442394374975</v>
      </c>
      <c r="DR26" s="5">
        <f>ABS(DQ26-'Array Configuration'!$D$4)</f>
        <v>54.968442394374975</v>
      </c>
      <c r="DS26" s="5">
        <f>DEGREES(ACOS((COS(RADIANS(DP26))*COS(RADIANS(DR26))*SIN(RADIANS('Array Configuration'!$D$3)))+SIN(RADIANS(DP26))*COS(RADIANS('Array Configuration'!$D$3))))</f>
        <v>34.307363875746418</v>
      </c>
      <c r="DT26" s="5">
        <f t="shared" si="38"/>
        <v>714.26263852053432</v>
      </c>
      <c r="DV26" s="4">
        <v>0.47013888888888899</v>
      </c>
      <c r="DW26" s="5">
        <f t="shared" si="14"/>
        <v>-29.75</v>
      </c>
      <c r="DX26" s="5">
        <f>DEGREES(ASIN(SIN(RADIANS('Solar Calendar'!$C$12))*SIN(RADIANS('Array Configuration'!$D$5))+COS(RADIANS('Solar Calendar'!$C$12))*COS(RADIANS('Array Configuration'!$D$5))*COS(RADIANS(DW26))))</f>
        <v>46.828059548015602</v>
      </c>
      <c r="DY26" s="5">
        <f>IFERROR(DEGREES(ACOS((SIN(RADIANS(DX26))*SIN(RADIANS('Array Configuration'!$D$5))-SIN(RADIANS('Solar Calendar'!$C$12)))/(COS(RADIANS('Solar Calendar'!DX26))*COS(RADIANS('Array Configuration'!$D$5)))))*SIGN(DW26), 0)</f>
        <v>-45.12219983381496</v>
      </c>
      <c r="DZ26" s="5">
        <f>ABS(DY26-'Array Configuration'!$D$4)</f>
        <v>45.12219983381496</v>
      </c>
      <c r="EA26" s="5">
        <f>DEGREES(ACOS((COS(RADIANS(DX26))*COS(RADIANS(DZ26))*SIN(RADIANS('Array Configuration'!$D$3)))+SIN(RADIANS(DX26))*COS(RADIANS('Array Configuration'!$D$3))))</f>
        <v>31.549816044392713</v>
      </c>
      <c r="EB26" s="5">
        <f t="shared" si="39"/>
        <v>735.02526336596452</v>
      </c>
      <c r="ED26" s="4">
        <v>0.48680555555555599</v>
      </c>
      <c r="EE26" s="5">
        <f t="shared" si="15"/>
        <v>-22.25</v>
      </c>
      <c r="EF26" s="5">
        <f>DEGREES(ASIN(SIN(RADIANS('Solar Calendar'!$B$13))*SIN(RADIANS('Array Configuration'!$D$5))+COS(RADIANS('Solar Calendar'!$B$13))*COS(RADIANS('Array Configuration'!$D$5))*COS(RADIANS(EE26))))</f>
        <v>44.255956278737791</v>
      </c>
      <c r="EG26" s="5">
        <f>IFERROR(DEGREES(ACOS((SIN(RADIANS(EF26))*SIN(RADIANS('Array Configuration'!$D$5))-SIN(RADIANS('Solar Calendar'!$B$13)))/(COS(RADIANS('Solar Calendar'!EF26))*COS(RADIANS('Array Configuration'!$D$5)))))*SIGN(EE26), 0)</f>
        <v>-31.720320321050867</v>
      </c>
      <c r="EH26" s="5">
        <f>ABS(EG26-'Array Configuration'!$D$4)</f>
        <v>31.720320321050867</v>
      </c>
      <c r="EI26" s="5">
        <f>DEGREES(ACOS((COS(RADIANS(EF26))*COS(RADIANS(EH26))*SIN(RADIANS('Array Configuration'!$D$3)))+SIN(RADIANS(EF26))*COS(RADIANS('Array Configuration'!$D$3))))</f>
        <v>29.884467571238197</v>
      </c>
      <c r="EJ26" s="5">
        <f t="shared" si="40"/>
        <v>777.55438892143854</v>
      </c>
      <c r="EL26" s="4">
        <v>0.5</v>
      </c>
      <c r="EM26" s="5">
        <f t="shared" si="16"/>
        <v>-16.25</v>
      </c>
      <c r="EN26" s="5">
        <f>DEGREES(ASIN(SIN(RADIANS('Solar Calendar'!$C$13))*SIN(RADIANS('Array Configuration'!$D$5))+COS(RADIANS('Solar Calendar'!$C$13))*COS(RADIANS('Array Configuration'!$D$5))*COS(RADIANS(EM26))))</f>
        <v>40.343145501418554</v>
      </c>
      <c r="EO26" s="5">
        <f>IFERROR(DEGREES(ACOS((SIN(RADIANS(EN26))*SIN(RADIANS('Array Configuration'!$D$5))-SIN(RADIANS('Solar Calendar'!$C$13)))/(COS(RADIANS('Solar Calendar'!EN26))*COS(RADIANS('Array Configuration'!$D$5)))))*SIGN(EM26), 0)</f>
        <v>-21.539491710623324</v>
      </c>
      <c r="EP26" s="5">
        <f>ABS(EO26-'Array Configuration'!$D$4)</f>
        <v>21.539491710623324</v>
      </c>
      <c r="EQ26" s="5">
        <f>DEGREES(ACOS((COS(RADIANS(EN26))*COS(RADIANS(EP26))*SIN(RADIANS('Array Configuration'!$D$3)))+SIN(RADIANS(EN26))*COS(RADIANS('Array Configuration'!$D$3))))</f>
        <v>31.279056610492454</v>
      </c>
      <c r="ER26" s="5">
        <f t="shared" si="41"/>
        <v>752.44204066533837</v>
      </c>
      <c r="ET26" s="4">
        <v>0.51597222222222205</v>
      </c>
      <c r="EU26" s="5">
        <f t="shared" si="17"/>
        <v>-9.25</v>
      </c>
      <c r="EV26" s="5">
        <f>DEGREES(ASIN(SIN(RADIANS('Solar Calendar'!$B$14))*SIN(RADIANS('Array Configuration'!$D$5))+COS(RADIANS('Solar Calendar'!$B$14))*COS(RADIANS('Array Configuration'!$D$5))*COS(RADIANS(EU26))))</f>
        <v>36.1780916976521</v>
      </c>
      <c r="EW26" s="5">
        <f>IFERROR(DEGREES(ACOS((SIN(RADIANS(EV26))*SIN(RADIANS('Array Configuration'!$D$5))-SIN(RADIANS('Solar Calendar'!$B$14)))/(COS(RADIANS('Solar Calendar'!EV26))*COS(RADIANS('Array Configuration'!$D$5)))))*SIGN(EU26), 0)</f>
        <v>-11.431076826823999</v>
      </c>
      <c r="EX26" s="5">
        <f>ABS(EW26-'Array Configuration'!$D$4)</f>
        <v>11.431076826823999</v>
      </c>
      <c r="EY26" s="5">
        <f>DEGREES(ACOS((COS(RADIANS(EV26))*COS(RADIANS(EX26))*SIN(RADIANS('Array Configuration'!$D$3)))+SIN(RADIANS(EV26))*COS(RADIANS('Array Configuration'!$D$3))))</f>
        <v>33.902286289738825</v>
      </c>
      <c r="EZ26" s="5">
        <f t="shared" si="24"/>
        <v>748.06906484485796</v>
      </c>
      <c r="FB26" s="4">
        <v>0.530555555555555</v>
      </c>
      <c r="FC26" s="5">
        <f t="shared" si="18"/>
        <v>-3.25</v>
      </c>
      <c r="FD26" s="5">
        <f>DEGREES(ASIN(SIN(RADIANS('Solar Calendar'!$C$14))*SIN(RADIANS('Array Configuration'!$D$5))+COS(RADIANS('Solar Calendar'!$C$14))*COS(RADIANS('Array Configuration'!$D$5))*COS(RADIANS(FC26))))</f>
        <v>31.8280624401384</v>
      </c>
      <c r="FE26" s="5">
        <f>IFERROR(DEGREES(ACOS((SIN(RADIANS(FD26))*SIN(RADIANS('Array Configuration'!$D$5))-SIN(RADIANS('Solar Calendar'!$C$14)))/(COS(RADIANS('Solar Calendar'!FD26))*COS(RADIANS('Array Configuration'!$D$5)))))*SIGN(FC26), 0)</f>
        <v>-3.7618068479285998</v>
      </c>
      <c r="FF26" s="5">
        <f>ABS(FE26-'Array Configuration'!$D$4)</f>
        <v>3.7618068479285998</v>
      </c>
      <c r="FG26" s="5">
        <f>DEGREES(ACOS((COS(RADIANS(FD26))*COS(RADIANS(FF26))*SIN(RADIANS('Array Configuration'!$D$3)))+SIN(RADIANS(FD26))*COS(RADIANS('Array Configuration'!$D$3))))</f>
        <v>37.732000532143012</v>
      </c>
      <c r="FH26" s="5">
        <f t="shared" si="42"/>
        <v>691.25313828109051</v>
      </c>
      <c r="FJ26" s="4">
        <v>0.50694444444444497</v>
      </c>
      <c r="FK26" s="5">
        <f t="shared" si="19"/>
        <v>3.25</v>
      </c>
      <c r="FL26" s="5">
        <f>DEGREES(ASIN(SIN(RADIANS('Solar Calendar'!$B$15))*SIN(RADIANS('Array Configuration'!$D$5))+COS(RADIANS('Solar Calendar'!$B$15))*COS(RADIANS('Array Configuration'!$D$5))*COS(RADIANS(FK26))))</f>
        <v>25.933697411819029</v>
      </c>
      <c r="FM26" s="5">
        <f>IFERROR(DEGREES(ACOS((SIN(RADIANS(FL26))*SIN(RADIANS('Array Configuration'!$D$5))-SIN(RADIANS('Solar Calendar'!$B$15)))/(COS(RADIANS('Solar Calendar'!FL26))*COS(RADIANS('Array Configuration'!$D$5)))))*SIGN(FK26), 0)</f>
        <v>3.4671398097461927</v>
      </c>
      <c r="FN26" s="5">
        <f>ABS(FM26-'Array Configuration'!$D$4)</f>
        <v>3.4671398097461927</v>
      </c>
      <c r="FO26" s="5">
        <f>DEGREES(ACOS((COS(RADIANS(FL26))*COS(RADIANS(FN26))*SIN(RADIANS('Array Configuration'!$D$3)))+SIN(RADIANS(FL26))*COS(RADIANS('Array Configuration'!$D$3))))</f>
        <v>43.61420482937033</v>
      </c>
      <c r="FP26" s="5">
        <f t="shared" si="43"/>
        <v>622.69004418098086</v>
      </c>
      <c r="FR26" s="4">
        <v>0.52222222222222303</v>
      </c>
      <c r="FS26" s="5">
        <f t="shared" si="20"/>
        <v>8.25</v>
      </c>
      <c r="FT26" s="5">
        <f>DEGREES(ASIN(SIN(RADIANS('Solar Calendar'!$C$15))*SIN(RADIANS('Array Configuration'!$D$5))+COS(RADIANS('Solar Calendar'!$C$15))*COS(RADIANS('Array Configuration'!$D$5))*COS(RADIANS(FS26))))</f>
        <v>22.193129954476468</v>
      </c>
      <c r="FU26" s="5">
        <f>IFERROR(DEGREES(ACOS((SIN(RADIANS(FT26))*SIN(RADIANS('Array Configuration'!$D$5))-SIN(RADIANS('Solar Calendar'!$C$15)))/(COS(RADIANS('Solar Calendar'!FT26))*COS(RADIANS('Array Configuration'!$D$5)))))*SIGN(FS26), 0)</f>
        <v>8.3842907312683792</v>
      </c>
      <c r="FV26" s="5">
        <f>ABS(FU26-'Array Configuration'!$D$4)</f>
        <v>8.3842907312683792</v>
      </c>
      <c r="FW26" s="5">
        <f>DEGREES(ACOS((COS(RADIANS(FT26))*COS(RADIANS(FV26))*SIN(RADIANS('Array Configuration'!$D$3)))+SIN(RADIANS(FT26))*COS(RADIANS('Array Configuration'!$D$3))))</f>
        <v>47.576443364581763</v>
      </c>
      <c r="FX26" s="5">
        <f t="shared" si="44"/>
        <v>551.22986846596575</v>
      </c>
      <c r="FZ26" s="4">
        <v>0.53611111111111198</v>
      </c>
      <c r="GA26" s="5">
        <f t="shared" si="21"/>
        <v>11.75</v>
      </c>
      <c r="GB26" s="5">
        <f>DEGREES(ASIN(SIN(RADIANS('Solar Calendar'!$B$16))*SIN(RADIANS('Array Configuration'!$D$5))+COS(RADIANS('Solar Calendar'!$B$16))*COS(RADIANS('Array Configuration'!$D$5))*COS(RADIANS(GA26))))</f>
        <v>19.007580490064765</v>
      </c>
      <c r="GC26" s="5">
        <f>IFERROR(DEGREES(ACOS((SIN(RADIANS(GB26))*SIN(RADIANS('Array Configuration'!$D$5))-SIN(RADIANS('Solar Calendar'!$B$16)))/(COS(RADIANS('Solar Calendar'!GB26))*COS(RADIANS('Array Configuration'!$D$5)))))*SIGN(GA26), 0)</f>
        <v>11.469492121016494</v>
      </c>
      <c r="GD26" s="5">
        <f>ABS(GC26-'Array Configuration'!$D$4)</f>
        <v>11.469492121016494</v>
      </c>
      <c r="GE26" s="5">
        <f>DEGREES(ACOS((COS(RADIANS(GB26))*COS(RADIANS(GD26))*SIN(RADIANS('Array Configuration'!$D$3)))+SIN(RADIANS(GB26))*COS(RADIANS('Array Configuration'!$D$3))))</f>
        <v>50.981725746765726</v>
      </c>
      <c r="GF26" s="5">
        <f t="shared" si="45"/>
        <v>491.64694994739926</v>
      </c>
      <c r="GH26" s="4">
        <v>0.54305555555555596</v>
      </c>
      <c r="GI26" s="5">
        <f t="shared" si="22"/>
        <v>12.5</v>
      </c>
      <c r="GJ26" s="5">
        <f>DEGREES(ASIN(SIN(RADIANS('Solar Calendar'!$C$16))*SIN(RADIANS('Array Configuration'!$D$5))+COS(RADIANS('Solar Calendar'!$C$16))*COS(RADIANS('Array Configuration'!$D$5))*COS(RADIANS(GI26))))</f>
        <v>18.014606745844816</v>
      </c>
      <c r="GK26" s="5">
        <f>IFERROR(DEGREES(ACOS((SIN(RADIANS(GJ26))*SIN(RADIANS('Array Configuration'!$D$5))-SIN(RADIANS('Solar Calendar'!$C$16)))/(COS(RADIANS('Solar Calendar'!GJ26))*COS(RADIANS('Array Configuration'!$D$5)))))*SIGN(GI26), 0)</f>
        <v>12.047355322566933</v>
      </c>
      <c r="GL26" s="5">
        <f>ABS(GK26-'Array Configuration'!$D$4)</f>
        <v>12.047355322566933</v>
      </c>
      <c r="GM26" s="5">
        <f>DEGREES(ACOS((COS(RADIANS(GJ26))*COS(RADIANS(GL26))*SIN(RADIANS('Array Configuration'!$D$3)))+SIN(RADIANS(GJ26))*COS(RADIANS('Array Configuration'!$D$3))))</f>
        <v>52.020529904469527</v>
      </c>
      <c r="GN26" s="5">
        <f t="shared" si="46"/>
        <v>469.63694655291494</v>
      </c>
    </row>
    <row r="27" spans="5:196" x14ac:dyDescent="0.25">
      <c r="E27" s="12"/>
      <c r="F27" s="4">
        <v>0.55416666666667003</v>
      </c>
      <c r="G27" s="5">
        <f t="shared" si="47"/>
        <v>14.5</v>
      </c>
      <c r="H27" s="5">
        <f>DEGREES(ASIN(SIN(RADIANS('Solar Calendar'!$B$5))*SIN(RADIANS('Array Configuration'!$D$5))+COS(RADIANS('Solar Calendar'!$B$5))*COS(RADIANS('Array Configuration'!$D$5))*COS(RADIANS(G27))))</f>
        <v>18.892158095286838</v>
      </c>
      <c r="I27" s="5">
        <f>IFERROR(DEGREES(ACOS((SIN(RADIANS(H27))*SIN(RADIANS('Array Configuration'!$D$5))-SIN(RADIANS('Solar Calendar'!$B$5)))/(COS(RADIANS('Solar Calendar'!H27))*COS(RADIANS('Array Configuration'!$D$5)))))*SIGN(G27), 0)</f>
        <v>14.172604610347236</v>
      </c>
      <c r="J27" s="5">
        <f>ABS(I27-'Array Configuration'!$D$4)</f>
        <v>14.172604610347236</v>
      </c>
      <c r="K27" s="5">
        <f>DEGREES(ACOS((COS(RADIANS(H27))*COS(RADIANS(J27))*SIN(RADIANS('Array Configuration'!$D$3)))+SIN(RADIANS(H27))*COS(RADIANS('Array Configuration'!$D$3))))</f>
        <v>51.351600699069223</v>
      </c>
      <c r="L27" s="5">
        <f t="shared" si="25"/>
        <v>485.67091602821245</v>
      </c>
      <c r="N27" s="4">
        <v>0.54722222222222106</v>
      </c>
      <c r="O27" s="5">
        <f t="shared" si="0"/>
        <v>10.75</v>
      </c>
      <c r="P27" s="5">
        <f>DEGREES(ASIN(SIN(RADIANS('Solar Calendar'!$C$5))*SIN(RADIANS('Array Configuration'!$D$5))+COS(RADIANS('Solar Calendar'!$C$5))*COS(RADIANS('Array Configuration'!$D$5))*COS(RADIANS(O27))))</f>
        <v>21.51439082448897</v>
      </c>
      <c r="Q27" s="5">
        <f>IFERROR(DEGREES(ACOS((SIN(RADIANS(P27))*SIN(RADIANS('Array Configuration'!$D$5))-SIN(RADIANS('Solar Calendar'!$C$5)))/(COS(RADIANS('Solar Calendar'!P27))*COS(RADIANS('Array Configuration'!$D$5)))))*SIGN(O27), 0)</f>
        <v>10.84551507967876</v>
      </c>
      <c r="R27" s="5">
        <f>ABS(Q27-'Array Configuration'!$D$4)</f>
        <v>10.84551507967876</v>
      </c>
      <c r="S27" s="5">
        <f>DEGREES(ACOS((COS(RADIANS(P27))*COS(RADIANS(R27))*SIN(RADIANS('Array Configuration'!$D$3)))+SIN(RADIANS(P27))*COS(RADIANS('Array Configuration'!$D$3))))</f>
        <v>48.432823589734618</v>
      </c>
      <c r="T27" s="5">
        <f t="shared" si="26"/>
        <v>542.96145379987354</v>
      </c>
      <c r="V27" s="4">
        <v>0.531944444444444</v>
      </c>
      <c r="W27" s="5">
        <f t="shared" si="1"/>
        <v>4.75</v>
      </c>
      <c r="X27" s="5">
        <f>DEGREES(ASIN(SIN(RADIANS('Solar Calendar'!$B$6))*SIN(RADIANS('Array Configuration'!$D$5))+COS(RADIANS('Solar Calendar'!$B$6))*COS(RADIANS('Array Configuration'!$D$5))*COS(RADIANS(W27))))</f>
        <v>27.056123302607059</v>
      </c>
      <c r="Y27" s="5">
        <f>IFERROR(DEGREES(ACOS((SIN(RADIANS(X27))*SIN(RADIANS('Array Configuration'!$D$5))-SIN(RADIANS('Solar Calendar'!$B$6)))/(COS(RADIANS('Solar Calendar'!X27))*COS(RADIANS('Array Configuration'!$D$5)))))*SIGN(W27), 0)</f>
        <v>5.1481526770048989</v>
      </c>
      <c r="Z27" s="5">
        <f>ABS(Y27-'Array Configuration'!$D$4)</f>
        <v>5.1481526770048989</v>
      </c>
      <c r="AA27" s="5">
        <f>DEGREES(ACOS((COS(RADIANS(X27))*COS(RADIANS(Z27))*SIN(RADIANS('Array Configuration'!$D$3)))+SIN(RADIANS(X27))*COS(RADIANS('Array Configuration'!$D$3))))</f>
        <v>42.550582195786525</v>
      </c>
      <c r="AB27" s="5">
        <f t="shared" si="27"/>
        <v>639.95745145891306</v>
      </c>
      <c r="AD27" s="4">
        <v>0.51527777777777695</v>
      </c>
      <c r="AE27" s="5">
        <f t="shared" si="2"/>
        <v>-1</v>
      </c>
      <c r="AF27" s="5">
        <f>DEGREES(ASIN(SIN(RADIANS('Solar Calendar'!$C$6))*SIN(RADIANS('Array Configuration'!$D$5))+COS(RADIANS('Solar Calendar'!$C$6))*COS(RADIANS('Array Configuration'!$D$5))*COS(RADIANS(AE27))))</f>
        <v>31.593214007892229</v>
      </c>
      <c r="AG27" s="5">
        <f>IFERROR(DEGREES(ACOS((SIN(RADIANS(AF27))*SIN(RADIANS('Array Configuration'!$D$5))-SIN(RADIANS('Solar Calendar'!$C$6)))/(COS(RADIANS('Solar Calendar'!AF27))*COS(RADIANS('Array Configuration'!$D$5)))))*SIGN(AE27), 0)</f>
        <v>-1.1532242358771789</v>
      </c>
      <c r="AH27" s="5">
        <f>ABS(AG27-'Array Configuration'!$D$4)</f>
        <v>1.1532242358771789</v>
      </c>
      <c r="AI27" s="5">
        <f>DEGREES(ACOS((COS(RADIANS(AF27))*COS(RADIANS(AH27))*SIN(RADIANS('Array Configuration'!$D$3)))+SIN(RADIANS(AF27))*COS(RADIANS('Array Configuration'!$D$3))))</f>
        <v>37.912420474268316</v>
      </c>
      <c r="AJ27" s="5">
        <f t="shared" si="28"/>
        <v>714.14167532810347</v>
      </c>
      <c r="AL27" s="4">
        <v>0.49652777777777801</v>
      </c>
      <c r="AM27" s="5">
        <f t="shared" si="3"/>
        <v>-7.25</v>
      </c>
      <c r="AN27" s="5">
        <f>DEGREES(ASIN(SIN(RADIANS('Solar Calendar'!$B$7))*SIN(RADIANS('Array Configuration'!$D$5))+COS(RADIANS('Solar Calendar'!$B$7))*COS(RADIANS('Array Configuration'!$D$5))*COS(RADIANS(AM27))))</f>
        <v>36.814786148226823</v>
      </c>
      <c r="AO27" s="5">
        <f>IFERROR(DEGREES(ACOS((SIN(RADIANS(AN27))*SIN(RADIANS('Array Configuration'!$D$5))-SIN(RADIANS('Solar Calendar'!$B$7)))/(COS(RADIANS('Solar Calendar'!AN27))*COS(RADIANS('Array Configuration'!$D$5)))))*SIGN(AM27), 0)</f>
        <v>-9.0320134741816389</v>
      </c>
      <c r="AP27" s="5">
        <f>ABS(AO27-'Array Configuration'!$D$4)</f>
        <v>9.0320134741816389</v>
      </c>
      <c r="AQ27" s="5">
        <f>DEGREES(ACOS((COS(RADIANS(AN27))*COS(RADIANS(AP27))*SIN(RADIANS('Array Configuration'!$D$3)))+SIN(RADIANS(AN27))*COS(RADIANS('Array Configuration'!$D$3))))</f>
        <v>33.05222007410709</v>
      </c>
      <c r="AR27" s="5">
        <f t="shared" si="29"/>
        <v>760.84945710264469</v>
      </c>
      <c r="AT27" s="4">
        <v>0.51805555555555505</v>
      </c>
      <c r="AU27" s="5">
        <f t="shared" si="4"/>
        <v>-13.5</v>
      </c>
      <c r="AV27" s="5">
        <f>DEGREES(ASIN(SIN(RADIANS('Solar Calendar'!$C$7))*SIN(RADIANS('Array Configuration'!$D$5))+COS(RADIANS('Solar Calendar'!$C$7))*COS(RADIANS('Array Configuration'!$D$5))*COS(RADIANS(AU27))))</f>
        <v>40.970575566404371</v>
      </c>
      <c r="AW27" s="5">
        <f>IFERROR(DEGREES(ACOS((SIN(RADIANS(AV27))*SIN(RADIANS('Array Configuration'!$D$5))-SIN(RADIANS('Solar Calendar'!$C$7)))/(COS(RADIANS('Solar Calendar'!AV27))*COS(RADIANS('Array Configuration'!$D$5)))))*SIGN(AU27), 0)</f>
        <v>-18.009829801403928</v>
      </c>
      <c r="AX27" s="5">
        <f>ABS(AW27-'Array Configuration'!$D$4)</f>
        <v>18.009829801403928</v>
      </c>
      <c r="AY27" s="5">
        <f>DEGREES(ACOS((COS(RADIANS(AV27))*COS(RADIANS(AX27))*SIN(RADIANS('Array Configuration'!$D$3)))+SIN(RADIANS(AV27))*COS(RADIANS('Array Configuration'!$D$3))))</f>
        <v>30.046863385814628</v>
      </c>
      <c r="AZ27" s="5">
        <f t="shared" si="30"/>
        <v>802.76010989448605</v>
      </c>
      <c r="BB27" s="4">
        <v>0.49375000000000002</v>
      </c>
      <c r="BC27" s="5">
        <f t="shared" si="5"/>
        <v>-21</v>
      </c>
      <c r="BD27" s="5">
        <f>DEGREES(ASIN(SIN(RADIANS('Solar Calendar'!$B$8))*SIN(RADIANS('Array Configuration'!$D$5))+COS(RADIANS('Solar Calendar'!$B$8))*COS(RADIANS('Array Configuration'!$D$5))*COS(RADIANS(BC27))))</f>
        <v>45.534456721782007</v>
      </c>
      <c r="BE27" s="5">
        <f>IFERROR(DEGREES(ACOS((SIN(RADIANS(BD27))*SIN(RADIANS('Array Configuration'!$D$5))-SIN(RADIANS('Solar Calendar'!$B$8)))/(COS(RADIANS('Solar Calendar'!BD27))*COS(RADIANS('Array Configuration'!$D$5)))))*SIGN(BC27), 0)</f>
        <v>-30.523910143782917</v>
      </c>
      <c r="BF27" s="5">
        <f>ABS(BE27-'Array Configuration'!$D$4)</f>
        <v>30.523910143782917</v>
      </c>
      <c r="BG27" s="5">
        <f>DEGREES(ACOS((COS(RADIANS(BD27))*COS(RADIANS(BF27))*SIN(RADIANS('Array Configuration'!$D$3)))+SIN(RADIANS(BD27))*COS(RADIANS('Array Configuration'!$D$3))))</f>
        <v>28.382511374509736</v>
      </c>
      <c r="BH27" s="5">
        <f t="shared" si="31"/>
        <v>790.05897586632204</v>
      </c>
      <c r="BJ27" s="4">
        <v>0.47499999999999898</v>
      </c>
      <c r="BK27" s="5">
        <f t="shared" si="23"/>
        <v>-26.75</v>
      </c>
      <c r="BL27" s="5">
        <f>DEGREES(ASIN(SIN(RADIANS('Solar Calendar'!$C$8))*SIN(RADIANS('Array Configuration'!$D$5))+COS(RADIANS('Solar Calendar'!$C$8))*COS(RADIANS('Array Configuration'!$D$5))*COS(RADIANS(BK27))))</f>
        <v>47.589043593077825</v>
      </c>
      <c r="BM27" s="5">
        <f>IFERROR(DEGREES(ACOS((SIN(RADIANS(BL27))*SIN(RADIANS('Array Configuration'!$D$5))-SIN(RADIANS('Solar Calendar'!$C$8)))/(COS(RADIANS('Solar Calendar'!BL27))*COS(RADIANS('Array Configuration'!$D$5)))))*SIGN(BK27), 0)</f>
        <v>-40.823566298851134</v>
      </c>
      <c r="BN27" s="5">
        <f>ABS(BM27-'Array Configuration'!$D$4)</f>
        <v>40.823566298851134</v>
      </c>
      <c r="BO27" s="5">
        <f>DEGREES(ACOS((COS(RADIANS(BL27))*COS(RADIANS(BN27))*SIN(RADIANS('Array Configuration'!$D$3)))+SIN(RADIANS(BL27))*COS(RADIANS('Array Configuration'!$D$3))))</f>
        <v>29.505917346364019</v>
      </c>
      <c r="BP27" s="5">
        <f t="shared" si="32"/>
        <v>787.55812795630402</v>
      </c>
      <c r="BR27" s="4">
        <v>0.45624999999999999</v>
      </c>
      <c r="BS27" s="5">
        <f t="shared" si="6"/>
        <v>-33</v>
      </c>
      <c r="BT27" s="5">
        <f>DEGREES(ASIN(SIN(RADIANS('Solar Calendar'!$B$9))*SIN(RADIANS('Array Configuration'!$D$5))+COS(RADIANS('Solar Calendar'!$B$9))*COS(RADIANS('Array Configuration'!$D$5))*COS(RADIANS(BS27))))</f>
        <v>49.092300474128315</v>
      </c>
      <c r="BU27" s="5">
        <f>IFERROR(DEGREES(ACOS((SIN(RADIANS(BT27))*SIN(RADIANS('Array Configuration'!$D$5))-SIN(RADIANS('Solar Calendar'!$B$9)))/(COS(RADIANS('Solar Calendar'!BT27))*COS(RADIANS('Array Configuration'!$D$5)))))*SIGN(BS27), 0)</f>
        <v>-52.730082681975517</v>
      </c>
      <c r="BV27" s="5">
        <f>ABS(BU27-'Array Configuration'!$D$4)</f>
        <v>52.730082681975517</v>
      </c>
      <c r="BW27" s="5">
        <f>DEGREES(ACOS((COS(RADIANS(BT27))*COS(RADIANS(BV27))*SIN(RADIANS('Array Configuration'!$D$3)))+SIN(RADIANS(BT27))*COS(RADIANS('Array Configuration'!$D$3))))</f>
        <v>32.136803377997907</v>
      </c>
      <c r="BX27" s="5">
        <f t="shared" si="33"/>
        <v>740.99336345944459</v>
      </c>
      <c r="BZ27" s="4">
        <v>0.44374999999999998</v>
      </c>
      <c r="CA27" s="5">
        <f t="shared" si="7"/>
        <v>-37.75</v>
      </c>
      <c r="CB27" s="5">
        <f>DEGREES(ASIN(SIN(RADIANS('Solar Calendar'!$C$9))*SIN(RADIANS('Array Configuration'!$D$5))+COS(RADIANS('Solar Calendar'!$C$9))*COS(RADIANS('Array Configuration'!$D$5))*COS(RADIANS(CA27))))</f>
        <v>48.901164538489191</v>
      </c>
      <c r="CC27" s="5">
        <f>IFERROR(DEGREES(ACOS((SIN(RADIANS(CB27))*SIN(RADIANS('Array Configuration'!$D$5))-SIN(RADIANS('Solar Calendar'!$C$9)))/(COS(RADIANS('Solar Calendar'!CB27))*COS(RADIANS('Array Configuration'!$D$5)))))*SIGN(CA27), 0)</f>
        <v>-61.064087379887468</v>
      </c>
      <c r="CD27" s="5">
        <f>ABS(CC27-'Array Configuration'!$D$4)</f>
        <v>61.064087379887468</v>
      </c>
      <c r="CE27" s="5">
        <f>DEGREES(ACOS((COS(RADIANS(CB27))*COS(RADIANS(CD27))*SIN(RADIANS('Array Configuration'!$D$3)))+SIN(RADIANS(CB27))*COS(RADIANS('Array Configuration'!$D$3))))</f>
        <v>35.190721050086225</v>
      </c>
      <c r="CF27" s="5">
        <f t="shared" si="34"/>
        <v>714.65556669446607</v>
      </c>
      <c r="CH27" s="4">
        <v>0.43541666666666701</v>
      </c>
      <c r="CI27" s="5">
        <f t="shared" si="8"/>
        <v>-41.25</v>
      </c>
      <c r="CJ27" s="5">
        <f>DEGREES(ASIN(SIN(RADIANS('Solar Calendar'!$B$10))*SIN(RADIANS('Array Configuration'!$D$5))+COS(RADIANS('Solar Calendar'!$B$10))*COS(RADIANS('Array Configuration'!$D$5))*COS(RADIANS(CI27))))</f>
        <v>48.896000133570361</v>
      </c>
      <c r="CK27" s="5">
        <f>IFERROR(DEGREES(ACOS((SIN(RADIANS(CJ27))*SIN(RADIANS('Array Configuration'!$D$5))-SIN(RADIANS('Solar Calendar'!$B$10)))/(COS(RADIANS('Solar Calendar'!CJ27))*COS(RADIANS('Array Configuration'!$D$5)))))*SIGN(CI27), 0)</f>
        <v>-67.600983206269476</v>
      </c>
      <c r="CL27" s="5">
        <f>ABS(CK27-'Array Configuration'!$D$4)</f>
        <v>67.600983206269476</v>
      </c>
      <c r="CM27" s="5">
        <f>DEGREES(ACOS((COS(RADIANS(CJ27))*COS(RADIANS(CL27))*SIN(RADIANS('Array Configuration'!$D$3)))+SIN(RADIANS(CJ27))*COS(RADIANS('Array Configuration'!$D$3))))</f>
        <v>37.483239561366574</v>
      </c>
      <c r="CN27" s="5">
        <f t="shared" si="48"/>
        <v>677.89253148526439</v>
      </c>
      <c r="CP27" s="4">
        <v>0.43541666666666701</v>
      </c>
      <c r="CQ27" s="5">
        <f t="shared" si="10"/>
        <v>-42</v>
      </c>
      <c r="CR27" s="5">
        <f>DEGREES(ASIN(SIN(RADIANS('Solar Calendar'!$C$10))*SIN(RADIANS('Array Configuration'!$D$5))+COS(RADIANS('Solar Calendar'!$C$10))*COS(RADIANS('Array Configuration'!$D$5))*COS(RADIANS(CQ27))))</f>
        <v>48.938169171025002</v>
      </c>
      <c r="CS27" s="5">
        <f>IFERROR(DEGREES(ACOS((SIN(RADIANS(CR27))*SIN(RADIANS('Array Configuration'!$D$5))-SIN(RADIANS('Solar Calendar'!$C$10)))/(COS(RADIANS('Solar Calendar'!CR27))*COS(RADIANS('Array Configuration'!$D$5)))))*SIGN(CQ27), 0)</f>
        <v>-69.094910258278532</v>
      </c>
      <c r="CT27" s="5">
        <f>ABS(CS27-'Array Configuration'!$D$4)</f>
        <v>69.094910258278532</v>
      </c>
      <c r="CU27" s="5">
        <f>DEGREES(ACOS((COS(RADIANS(CR27))*COS(RADIANS(CT27))*SIN(RADIANS('Array Configuration'!$D$3)))+SIN(RADIANS(CR27))*COS(RADIANS('Array Configuration'!$D$3))))</f>
        <v>37.969753202383266</v>
      </c>
      <c r="CV27" s="5">
        <f t="shared" si="35"/>
        <v>673.56002796373548</v>
      </c>
      <c r="CX27" s="4">
        <v>0.44166666666666698</v>
      </c>
      <c r="CY27" s="5">
        <f t="shared" si="11"/>
        <v>-40.5</v>
      </c>
      <c r="CZ27" s="5">
        <f>DEGREES(ASIN(SIN(RADIANS('Solar Calendar'!$B$11))*SIN(RADIANS('Array Configuration'!$D$5))+COS(RADIANS('Solar Calendar'!$B$11))*COS(RADIANS('Array Configuration'!$D$5))*COS(RADIANS(CY27))))</f>
        <v>49.214029049937409</v>
      </c>
      <c r="DA27" s="5">
        <f>IFERROR(DEGREES(ACOS((SIN(RADIANS(CZ27))*SIN(RADIANS('Array Configuration'!$D$5))-SIN(RADIANS('Solar Calendar'!$B$11)))/(COS(RADIANS('Solar Calendar'!CZ27))*COS(RADIANS('Array Configuration'!$D$5)))))*SIGN(CY27), 0)</f>
        <v>-66.614893865338189</v>
      </c>
      <c r="DB27" s="5">
        <f>ABS(DA27-'Array Configuration'!$D$4)</f>
        <v>66.614893865338189</v>
      </c>
      <c r="DC27" s="5">
        <f>DEGREES(ACOS((COS(RADIANS(CZ27))*COS(RADIANS(DB27))*SIN(RADIANS('Array Configuration'!$D$3)))+SIN(RADIANS(CZ27))*COS(RADIANS('Array Configuration'!$D$3))))</f>
        <v>36.869312803201986</v>
      </c>
      <c r="DD27" s="5">
        <f t="shared" si="36"/>
        <v>683.95297337795262</v>
      </c>
      <c r="DF27" s="4">
        <v>0.452083333333333</v>
      </c>
      <c r="DG27" s="5">
        <f t="shared" si="12"/>
        <v>-37</v>
      </c>
      <c r="DH27" s="5">
        <f>DEGREES(ASIN(SIN(RADIANS('Solar Calendar'!$C$11))*SIN(RADIANS('Array Configuration'!$D$5))+COS(RADIANS('Solar Calendar'!$C$11))*COS(RADIANS('Array Configuration'!$D$5))*COS(RADIANS(DG27))))</f>
        <v>49.809926221556609</v>
      </c>
      <c r="DI27" s="5">
        <f>IFERROR(DEGREES(ACOS((SIN(RADIANS(DH27))*SIN(RADIANS('Array Configuration'!$D$5))-SIN(RADIANS('Solar Calendar'!$C$11)))/(COS(RADIANS('Solar Calendar'!DH27))*COS(RADIANS('Array Configuration'!$D$5)))))*SIGN(DG27), 0)</f>
        <v>-60.802901542172421</v>
      </c>
      <c r="DJ27" s="5">
        <f>ABS(DI27-'Array Configuration'!$D$4)</f>
        <v>60.802901542172421</v>
      </c>
      <c r="DK27" s="5">
        <f>DEGREES(ACOS((COS(RADIANS(DH27))*COS(RADIANS(DJ27))*SIN(RADIANS('Array Configuration'!$D$3)))+SIN(RADIANS(DH27))*COS(RADIANS('Array Configuration'!$D$3))))</f>
        <v>34.332714521087524</v>
      </c>
      <c r="DL27" s="5">
        <f t="shared" si="37"/>
        <v>707.51963032114872</v>
      </c>
      <c r="DN27" s="4">
        <v>0.46736111111111101</v>
      </c>
      <c r="DO27" s="5">
        <f t="shared" si="13"/>
        <v>-31.5</v>
      </c>
      <c r="DP27" s="5">
        <f>DEGREES(ASIN(SIN(RADIANS('Solar Calendar'!$B$12))*SIN(RADIANS('Array Configuration'!$D$5))+COS(RADIANS('Solar Calendar'!$B$12))*COS(RADIANS('Array Configuration'!$D$5))*COS(RADIANS(DO27))))</f>
        <v>49.46789551492499</v>
      </c>
      <c r="DQ27" s="5">
        <f>IFERROR(DEGREES(ACOS((SIN(RADIANS(DP27))*SIN(RADIANS('Array Configuration'!$D$5))-SIN(RADIANS('Solar Calendar'!$B$12)))/(COS(RADIANS('Solar Calendar'!DP27))*COS(RADIANS('Array Configuration'!$D$5)))))*SIGN(DO27), 0)</f>
        <v>-50.469710640633657</v>
      </c>
      <c r="DR27" s="5">
        <f>ABS(DQ27-'Array Configuration'!$D$4)</f>
        <v>50.469710640633657</v>
      </c>
      <c r="DS27" s="5">
        <f>DEGREES(ACOS((COS(RADIANS(DP27))*COS(RADIANS(DR27))*SIN(RADIANS('Array Configuration'!$D$3)))+SIN(RADIANS(DP27))*COS(RADIANS('Array Configuration'!$D$3))))</f>
        <v>31.04434272503423</v>
      </c>
      <c r="DT27" s="5">
        <f t="shared" si="38"/>
        <v>746.47406257942419</v>
      </c>
      <c r="DV27" s="4">
        <v>0.48055555555555501</v>
      </c>
      <c r="DW27" s="5">
        <f t="shared" si="14"/>
        <v>-26</v>
      </c>
      <c r="DX27" s="5">
        <f>DEGREES(ASIN(SIN(RADIANS('Solar Calendar'!$C$12))*SIN(RADIANS('Array Configuration'!$D$5))+COS(RADIANS('Solar Calendar'!$C$12))*COS(RADIANS('Array Configuration'!$D$5))*COS(RADIANS(DW27))))</f>
        <v>48.5436803708049</v>
      </c>
      <c r="DY27" s="5">
        <f>IFERROR(DEGREES(ACOS((SIN(RADIANS(DX27))*SIN(RADIANS('Array Configuration'!$D$5))-SIN(RADIANS('Solar Calendar'!$C$12)))/(COS(RADIANS('Solar Calendar'!DX27))*COS(RADIANS('Array Configuration'!$D$5)))))*SIGN(DW27), 0)</f>
        <v>-40.311591432086473</v>
      </c>
      <c r="DZ27" s="5">
        <f>ABS(DY27-'Array Configuration'!$D$4)</f>
        <v>40.311591432086473</v>
      </c>
      <c r="EA27" s="5">
        <f>DEGREES(ACOS((COS(RADIANS(DX27))*COS(RADIANS(DZ27))*SIN(RADIANS('Array Configuration'!$D$3)))+SIN(RADIANS(DX27))*COS(RADIANS('Array Configuration'!$D$3))))</f>
        <v>28.5024596484207</v>
      </c>
      <c r="EB27" s="5">
        <f t="shared" si="39"/>
        <v>763.08227707949573</v>
      </c>
      <c r="ED27" s="4">
        <v>0.49722222222222201</v>
      </c>
      <c r="EE27" s="5">
        <f t="shared" si="15"/>
        <v>-18.5</v>
      </c>
      <c r="EF27" s="5">
        <f>DEGREES(ASIN(SIN(RADIANS('Solar Calendar'!$B$13))*SIN(RADIANS('Array Configuration'!$D$5))+COS(RADIANS('Solar Calendar'!$B$13))*COS(RADIANS('Array Configuration'!$D$5))*COS(RADIANS(EE27))))</f>
        <v>45.491257720541469</v>
      </c>
      <c r="EG27" s="5">
        <f>IFERROR(DEGREES(ACOS((SIN(RADIANS(EF27))*SIN(RADIANS('Array Configuration'!$D$5))-SIN(RADIANS('Solar Calendar'!$B$13)))/(COS(RADIANS('Solar Calendar'!EF27))*COS(RADIANS('Array Configuration'!$D$5)))))*SIGN(EE27), 0)</f>
        <v>-26.753595362312996</v>
      </c>
      <c r="EH27" s="5">
        <f>ABS(EG27-'Array Configuration'!$D$4)</f>
        <v>26.753595362312996</v>
      </c>
      <c r="EI27" s="5">
        <f>DEGREES(ACOS((COS(RADIANS(EF27))*COS(RADIANS(EH27))*SIN(RADIANS('Array Configuration'!$D$3)))+SIN(RADIANS(EF27))*COS(RADIANS('Array Configuration'!$D$3))))</f>
        <v>27.476195245366906</v>
      </c>
      <c r="EJ27" s="5">
        <f t="shared" si="40"/>
        <v>799.68404145082411</v>
      </c>
      <c r="EL27" s="4">
        <v>0.51041666666666596</v>
      </c>
      <c r="EM27" s="5">
        <f t="shared" si="16"/>
        <v>-12.5</v>
      </c>
      <c r="EN27" s="5">
        <f>DEGREES(ASIN(SIN(RADIANS('Solar Calendar'!$C$13))*SIN(RADIANS('Array Configuration'!$D$5))+COS(RADIANS('Solar Calendar'!$C$13))*COS(RADIANS('Array Configuration'!$D$5))*COS(RADIANS(EM27))))</f>
        <v>41.171775182338173</v>
      </c>
      <c r="EO27" s="5">
        <f>IFERROR(DEGREES(ACOS((SIN(RADIANS(EN27))*SIN(RADIANS('Array Configuration'!$D$5))-SIN(RADIANS('Solar Calendar'!$C$13)))/(COS(RADIANS('Solar Calendar'!EN27))*COS(RADIANS('Array Configuration'!$D$5)))))*SIGN(EM27), 0)</f>
        <v>-16.710494674764508</v>
      </c>
      <c r="EP27" s="5">
        <f>ABS(EO27-'Array Configuration'!$D$4)</f>
        <v>16.710494674764508</v>
      </c>
      <c r="EQ27" s="5">
        <f>DEGREES(ACOS((COS(RADIANS(EN27))*COS(RADIANS(EP27))*SIN(RADIANS('Array Configuration'!$D$3)))+SIN(RADIANS(EN27))*COS(RADIANS('Array Configuration'!$D$3))))</f>
        <v>29.644480317642255</v>
      </c>
      <c r="ER27" s="5">
        <f t="shared" si="41"/>
        <v>768.42728300645126</v>
      </c>
      <c r="ET27" s="4">
        <v>0.52638888888888802</v>
      </c>
      <c r="EU27" s="5">
        <f t="shared" si="17"/>
        <v>-5.5</v>
      </c>
      <c r="EV27" s="5">
        <f>DEGREES(ASIN(SIN(RADIANS('Solar Calendar'!$B$14))*SIN(RADIANS('Array Configuration'!$D$5))+COS(RADIANS('Solar Calendar'!$B$14))*COS(RADIANS('Array Configuration'!$D$5))*COS(RADIANS(EU27))))</f>
        <v>36.579247793384852</v>
      </c>
      <c r="EW27" s="5">
        <f>IFERROR(DEGREES(ACOS((SIN(RADIANS(EV27))*SIN(RADIANS('Array Configuration'!$D$5))-SIN(RADIANS('Solar Calendar'!$B$14)))/(COS(RADIANS('Solar Calendar'!EV27))*COS(RADIANS('Array Configuration'!$D$5)))))*SIGN(EU27), 0)</f>
        <v>-6.8219866737902155</v>
      </c>
      <c r="EX27" s="5">
        <f>ABS(EW27-'Array Configuration'!$D$4)</f>
        <v>6.8219866737902155</v>
      </c>
      <c r="EY27" s="5">
        <f>DEGREES(ACOS((COS(RADIANS(EV27))*COS(RADIANS(EX27))*SIN(RADIANS('Array Configuration'!$D$3)))+SIN(RADIANS(EV27))*COS(RADIANS('Array Configuration'!$D$3))))</f>
        <v>33.130071795468218</v>
      </c>
      <c r="EZ27" s="5">
        <f t="shared" si="24"/>
        <v>756.61712968289692</v>
      </c>
      <c r="FB27" s="4">
        <v>0.54097222222222097</v>
      </c>
      <c r="FC27" s="5">
        <f t="shared" si="18"/>
        <v>0.5</v>
      </c>
      <c r="FD27" s="5">
        <f>DEGREES(ASIN(SIN(RADIANS('Solar Calendar'!$C$14))*SIN(RADIANS('Array Configuration'!$D$5))+COS(RADIANS('Solar Calendar'!$C$14))*COS(RADIANS('Array Configuration'!$D$5))*COS(RADIANS(FC27))))</f>
        <v>31.898296240782962</v>
      </c>
      <c r="FE27" s="5">
        <f>IFERROR(DEGREES(ACOS((SIN(RADIANS(FD27))*SIN(RADIANS('Array Configuration'!$D$5))-SIN(RADIANS('Solar Calendar'!$C$14)))/(COS(RADIANS('Solar Calendar'!FD27))*COS(RADIANS('Array Configuration'!$D$5)))))*SIGN(FC27), 0)</f>
        <v>0.57907759649956148</v>
      </c>
      <c r="FF27" s="5">
        <f>ABS(FE27-'Array Configuration'!$D$4)</f>
        <v>0.57907759649956148</v>
      </c>
      <c r="FG27" s="5">
        <f>DEGREES(ACOS((COS(RADIANS(FD27))*COS(RADIANS(FF27))*SIN(RADIANS('Array Configuration'!$D$3)))+SIN(RADIANS(FD27))*COS(RADIANS('Array Configuration'!$D$3))))</f>
        <v>37.603129651711647</v>
      </c>
      <c r="FH27" s="5">
        <f t="shared" si="42"/>
        <v>692.84777855867526</v>
      </c>
      <c r="FJ27" s="4">
        <v>0.51736111111111105</v>
      </c>
      <c r="FK27" s="5">
        <f t="shared" si="19"/>
        <v>7</v>
      </c>
      <c r="FL27" s="5">
        <f>DEGREES(ASIN(SIN(RADIANS('Solar Calendar'!$B$15))*SIN(RADIANS('Array Configuration'!$D$5))+COS(RADIANS('Solar Calendar'!$B$15))*COS(RADIANS('Array Configuration'!$D$5))*COS(RADIANS(FK27))))</f>
        <v>25.693031727097203</v>
      </c>
      <c r="FM27" s="5">
        <f>IFERROR(DEGREES(ACOS((SIN(RADIANS(FL27))*SIN(RADIANS('Array Configuration'!$D$5))-SIN(RADIANS('Solar Calendar'!$B$15)))/(COS(RADIANS('Solar Calendar'!FL27))*COS(RADIANS('Array Configuration'!$D$5)))))*SIGN(FK27), 0)</f>
        <v>7.4544649128105425</v>
      </c>
      <c r="FN27" s="5">
        <f>ABS(FM27-'Array Configuration'!$D$4)</f>
        <v>7.4544649128105425</v>
      </c>
      <c r="FO27" s="5">
        <f>DEGREES(ACOS((COS(RADIANS(FL27))*COS(RADIANS(FN27))*SIN(RADIANS('Array Configuration'!$D$3)))+SIN(RADIANS(FL27))*COS(RADIANS('Array Configuration'!$D$3))))</f>
        <v>44.027291680884822</v>
      </c>
      <c r="FP27" s="5">
        <f t="shared" si="43"/>
        <v>616.64779272578653</v>
      </c>
      <c r="FR27" s="4">
        <v>0.53263888888888899</v>
      </c>
      <c r="FS27" s="5">
        <f t="shared" si="20"/>
        <v>12</v>
      </c>
      <c r="FT27" s="5">
        <f>DEGREES(ASIN(SIN(RADIANS('Solar Calendar'!$C$15))*SIN(RADIANS('Array Configuration'!$D$5))+COS(RADIANS('Solar Calendar'!$C$15))*COS(RADIANS('Array Configuration'!$D$5))*COS(RADIANS(FS27))))</f>
        <v>21.742220785322008</v>
      </c>
      <c r="FU27" s="5">
        <f>IFERROR(DEGREES(ACOS((SIN(RADIANS(FT27))*SIN(RADIANS('Array Configuration'!$D$5))-SIN(RADIANS('Solar Calendar'!$C$15)))/(COS(RADIANS('Solar Calendar'!FT27))*COS(RADIANS('Array Configuration'!$D$5)))))*SIGN(FS27), 0)</f>
        <v>12.157656535707034</v>
      </c>
      <c r="FV27" s="5">
        <f>ABS(FU27-'Array Configuration'!$D$4)</f>
        <v>12.157656535707034</v>
      </c>
      <c r="FW27" s="5">
        <f>DEGREES(ACOS((COS(RADIANS(FT27))*COS(RADIANS(FV27))*SIN(RADIANS('Array Configuration'!$D$3)))+SIN(RADIANS(FT27))*COS(RADIANS('Array Configuration'!$D$3))))</f>
        <v>48.319933788351761</v>
      </c>
      <c r="FX27" s="5">
        <f t="shared" si="44"/>
        <v>539.34700277627576</v>
      </c>
      <c r="FZ27" s="4">
        <v>0.54652777777777795</v>
      </c>
      <c r="GA27" s="5">
        <f t="shared" si="21"/>
        <v>15.5</v>
      </c>
      <c r="GB27" s="5">
        <f>DEGREES(ASIN(SIN(RADIANS('Solar Calendar'!$B$16))*SIN(RADIANS('Array Configuration'!$D$5))+COS(RADIANS('Solar Calendar'!$B$16))*COS(RADIANS('Array Configuration'!$D$5))*COS(RADIANS(GA27))))</f>
        <v>18.427054173191223</v>
      </c>
      <c r="GC27" s="5">
        <f>IFERROR(DEGREES(ACOS((SIN(RADIANS(GB27))*SIN(RADIANS('Array Configuration'!$D$5))-SIN(RADIANS('Solar Calendar'!$B$16)))/(COS(RADIANS('Solar Calendar'!GB27))*COS(RADIANS('Array Configuration'!$D$5)))))*SIGN(GA27), 0)</f>
        <v>15.07307770414582</v>
      </c>
      <c r="GD27" s="5">
        <f>ABS(GC27-'Array Configuration'!$D$4)</f>
        <v>15.07307770414582</v>
      </c>
      <c r="GE27" s="5">
        <f>DEGREES(ACOS((COS(RADIANS(GB27))*COS(RADIANS(GD27))*SIN(RADIANS('Array Configuration'!$D$3)))+SIN(RADIANS(GB27))*COS(RADIANS('Array Configuration'!$D$3))))</f>
        <v>51.909940417409608</v>
      </c>
      <c r="GF27" s="5">
        <f t="shared" si="45"/>
        <v>475.46328661436939</v>
      </c>
      <c r="GH27" s="4">
        <v>0.55347222222222203</v>
      </c>
      <c r="GI27" s="5">
        <f t="shared" si="22"/>
        <v>16.25</v>
      </c>
      <c r="GJ27" s="5">
        <f>DEGREES(ASIN(SIN(RADIANS('Solar Calendar'!$C$16))*SIN(RADIANS('Array Configuration'!$D$5))+COS(RADIANS('Solar Calendar'!$C$16))*COS(RADIANS('Array Configuration'!$D$5))*COS(RADIANS(GI27))))</f>
        <v>17.410353133285128</v>
      </c>
      <c r="GK27" s="5">
        <f>IFERROR(DEGREES(ACOS((SIN(RADIANS(GJ27))*SIN(RADIANS('Array Configuration'!$D$5))-SIN(RADIANS('Solar Calendar'!$C$16)))/(COS(RADIANS('Solar Calendar'!GJ27))*COS(RADIANS('Array Configuration'!$D$5)))))*SIGN(GI27), 0)</f>
        <v>15.60127267250423</v>
      </c>
      <c r="GL27" s="5">
        <f>ABS(GK27-'Array Configuration'!$D$4)</f>
        <v>15.60127267250423</v>
      </c>
      <c r="GM27" s="5">
        <f>DEGREES(ACOS((COS(RADIANS(GJ27))*COS(RADIANS(GL27))*SIN(RADIANS('Array Configuration'!$D$3)))+SIN(RADIANS(GJ27))*COS(RADIANS('Array Configuration'!$D$3))))</f>
        <v>52.978399314590568</v>
      </c>
      <c r="GN27" s="5">
        <f t="shared" si="46"/>
        <v>452.5343660413829</v>
      </c>
    </row>
    <row r="28" spans="5:196" x14ac:dyDescent="0.25">
      <c r="E28" s="12"/>
      <c r="F28" s="4">
        <v>0.56458333333333699</v>
      </c>
      <c r="G28" s="5">
        <f t="shared" si="47"/>
        <v>18.25</v>
      </c>
      <c r="H28" s="5">
        <f>DEGREES(ASIN(SIN(RADIANS('Solar Calendar'!$B$5))*SIN(RADIANS('Array Configuration'!$D$5))+COS(RADIANS('Solar Calendar'!$B$5))*COS(RADIANS('Array Configuration'!$D$5))*COS(RADIANS(G28))))</f>
        <v>18.196593155764845</v>
      </c>
      <c r="I28" s="5">
        <f>IFERROR(DEGREES(ACOS((SIN(RADIANS(H28))*SIN(RADIANS('Array Configuration'!$D$5))-SIN(RADIANS('Solar Calendar'!$B$5)))/(COS(RADIANS('Solar Calendar'!H28))*COS(RADIANS('Array Configuration'!$D$5)))))*SIGN(G28), 0)</f>
        <v>17.757850910779986</v>
      </c>
      <c r="J28" s="5">
        <f>ABS(I28-'Array Configuration'!$D$4)</f>
        <v>17.757850910779986</v>
      </c>
      <c r="K28" s="5">
        <f>DEGREES(ACOS((COS(RADIANS(H28))*COS(RADIANS(J28))*SIN(RADIANS('Array Configuration'!$D$3)))+SIN(RADIANS(H28))*COS(RADIANS('Array Configuration'!$D$3))))</f>
        <v>52.457862211528109</v>
      </c>
      <c r="L28" s="5">
        <f t="shared" si="25"/>
        <v>466.31010214629822</v>
      </c>
      <c r="N28" s="4">
        <v>0.55763888888888802</v>
      </c>
      <c r="O28" s="5">
        <f t="shared" si="0"/>
        <v>14.5</v>
      </c>
      <c r="P28" s="5">
        <f>DEGREES(ASIN(SIN(RADIANS('Solar Calendar'!$C$5))*SIN(RADIANS('Array Configuration'!$D$5))+COS(RADIANS('Solar Calendar'!$C$5))*COS(RADIANS('Array Configuration'!$D$5))*COS(RADIANS(O28))))</f>
        <v>20.958013247593563</v>
      </c>
      <c r="Q28" s="5">
        <f>IFERROR(DEGREES(ACOS((SIN(RADIANS(P28))*SIN(RADIANS('Array Configuration'!$D$5))-SIN(RADIANS('Solar Calendar'!$C$5)))/(COS(RADIANS('Solar Calendar'!P28))*COS(RADIANS('Array Configuration'!$D$5)))))*SIGN(O28), 0)</f>
        <v>14.57379960373642</v>
      </c>
      <c r="R28" s="5">
        <f>ABS(Q28-'Array Configuration'!$D$4)</f>
        <v>14.57379960373642</v>
      </c>
      <c r="S28" s="5">
        <f>DEGREES(ACOS((COS(RADIANS(P28))*COS(RADIANS(R28))*SIN(RADIANS('Array Configuration'!$D$3)))+SIN(RADIANS(P28))*COS(RADIANS('Array Configuration'!$D$3))))</f>
        <v>49.341557567997121</v>
      </c>
      <c r="T28" s="5">
        <f t="shared" si="26"/>
        <v>528.02066544346667</v>
      </c>
      <c r="V28" s="4">
        <v>0.54236111111111096</v>
      </c>
      <c r="W28" s="5">
        <f t="shared" si="1"/>
        <v>8.5</v>
      </c>
      <c r="X28" s="5">
        <f>DEGREES(ASIN(SIN(RADIANS('Solar Calendar'!$B$6))*SIN(RADIANS('Array Configuration'!$D$5))+COS(RADIANS('Solar Calendar'!$B$6))*COS(RADIANS('Array Configuration'!$D$5))*COS(RADIANS(W28))))</f>
        <v>26.74050218319881</v>
      </c>
      <c r="Y28" s="5">
        <f>IFERROR(DEGREES(ACOS((SIN(RADIANS(X28))*SIN(RADIANS('Array Configuration'!$D$5))-SIN(RADIANS('Solar Calendar'!$B$6)))/(COS(RADIANS('Solar Calendar'!X28))*COS(RADIANS('Array Configuration'!$D$5)))))*SIGN(W28), 0)</f>
        <v>9.1906449110303505</v>
      </c>
      <c r="Z28" s="5">
        <f>ABS(Y28-'Array Configuration'!$D$4)</f>
        <v>9.1906449110303505</v>
      </c>
      <c r="AA28" s="5">
        <f>DEGREES(ACOS((COS(RADIANS(X28))*COS(RADIANS(Z28))*SIN(RADIANS('Array Configuration'!$D$3)))+SIN(RADIANS(X28))*COS(RADIANS('Array Configuration'!$D$3))))</f>
        <v>43.097259919645666</v>
      </c>
      <c r="AB28" s="5">
        <f t="shared" si="27"/>
        <v>632.16493713081093</v>
      </c>
      <c r="AD28" s="4">
        <v>0.52569444444444402</v>
      </c>
      <c r="AE28" s="5">
        <f t="shared" si="2"/>
        <v>2.75</v>
      </c>
      <c r="AF28" s="5">
        <f>DEGREES(ASIN(SIN(RADIANS('Solar Calendar'!$C$6))*SIN(RADIANS('Array Configuration'!$D$5))+COS(RADIANS('Solar Calendar'!$C$6))*COS(RADIANS('Array Configuration'!$D$5))*COS(RADIANS(AE28))))</f>
        <v>31.548701734931036</v>
      </c>
      <c r="AG28" s="5">
        <f>IFERROR(DEGREES(ACOS((SIN(RADIANS(AF28))*SIN(RADIANS('Array Configuration'!$D$5))-SIN(RADIANS('Solar Calendar'!$C$6)))/(COS(RADIANS('Solar Calendar'!AF28))*COS(RADIANS('Array Configuration'!$D$5)))))*SIGN(AE28), 0)</f>
        <v>3.1702003370845824</v>
      </c>
      <c r="AH28" s="5">
        <f>ABS(AG28-'Array Configuration'!$D$4)</f>
        <v>3.1702003370845824</v>
      </c>
      <c r="AI28" s="5">
        <f>DEGREES(ACOS((COS(RADIANS(AF28))*COS(RADIANS(AH28))*SIN(RADIANS('Array Configuration'!$D$3)))+SIN(RADIANS(AF28))*COS(RADIANS('Array Configuration'!$D$3))))</f>
        <v>37.993828617577151</v>
      </c>
      <c r="AJ28" s="5">
        <f t="shared" si="28"/>
        <v>713.10613284966701</v>
      </c>
      <c r="AL28" s="4">
        <v>0.50694444444444497</v>
      </c>
      <c r="AM28" s="5">
        <f t="shared" si="3"/>
        <v>-3.5</v>
      </c>
      <c r="AN28" s="5">
        <f>DEGREES(ASIN(SIN(RADIANS('Solar Calendar'!$B$7))*SIN(RADIANS('Array Configuration'!$D$5))+COS(RADIANS('Solar Calendar'!$B$7))*COS(RADIANS('Array Configuration'!$D$5))*COS(RADIANS(AM28))))</f>
        <v>37.109956748913284</v>
      </c>
      <c r="AO28" s="5">
        <f>IFERROR(DEGREES(ACOS((SIN(RADIANS(AN28))*SIN(RADIANS('Array Configuration'!$D$5))-SIN(RADIANS('Solar Calendar'!$B$7)))/(COS(RADIANS('Solar Calendar'!AN28))*COS(RADIANS('Array Configuration'!$D$5)))))*SIGN(AM28), 0)</f>
        <v>-4.3722916561998373</v>
      </c>
      <c r="AP28" s="5">
        <f>ABS(AO28-'Array Configuration'!$D$4)</f>
        <v>4.3722916561998373</v>
      </c>
      <c r="AQ28" s="5">
        <f>DEGREES(ACOS((COS(RADIANS(AN28))*COS(RADIANS(AP28))*SIN(RADIANS('Array Configuration'!$D$3)))+SIN(RADIANS(AN28))*COS(RADIANS('Array Configuration'!$D$3))))</f>
        <v>32.476874430073963</v>
      </c>
      <c r="AR28" s="5">
        <f t="shared" si="29"/>
        <v>767.08273419822979</v>
      </c>
      <c r="AT28" s="4">
        <v>0.52847222222222301</v>
      </c>
      <c r="AU28" s="5">
        <f t="shared" si="4"/>
        <v>-9.75</v>
      </c>
      <c r="AV28" s="5">
        <f>DEGREES(ASIN(SIN(RADIANS('Solar Calendar'!$C$7))*SIN(RADIANS('Array Configuration'!$D$5))+COS(RADIANS('Solar Calendar'!$C$7))*COS(RADIANS('Array Configuration'!$D$5))*COS(RADIANS(AU28))))</f>
        <v>41.648793625522778</v>
      </c>
      <c r="AW28" s="5">
        <f>IFERROR(DEGREES(ACOS((SIN(RADIANS(AV28))*SIN(RADIANS('Array Configuration'!$D$5))-SIN(RADIANS('Solar Calendar'!$C$7)))/(COS(RADIANS('Solar Calendar'!AV28))*COS(RADIANS('Array Configuration'!$D$5)))))*SIGN(AU28), 0)</f>
        <v>-13.099078934082211</v>
      </c>
      <c r="AX28" s="5">
        <f>ABS(AW28-'Array Configuration'!$D$4)</f>
        <v>13.099078934082211</v>
      </c>
      <c r="AY28" s="5">
        <f>DEGREES(ACOS((COS(RADIANS(AV28))*COS(RADIANS(AX28))*SIN(RADIANS('Array Configuration'!$D$3)))+SIN(RADIANS(AV28))*COS(RADIANS('Array Configuration'!$D$3))))</f>
        <v>28.675118664647119</v>
      </c>
      <c r="AZ28" s="5">
        <f t="shared" si="30"/>
        <v>816.12380615252107</v>
      </c>
      <c r="BB28" s="4">
        <v>0.50416666666666698</v>
      </c>
      <c r="BC28" s="5">
        <f t="shared" si="5"/>
        <v>-17.25</v>
      </c>
      <c r="BD28" s="5">
        <f>DEGREES(ASIN(SIN(RADIANS('Solar Calendar'!$B$8))*SIN(RADIANS('Array Configuration'!$D$5))+COS(RADIANS('Solar Calendar'!$B$8))*COS(RADIANS('Array Configuration'!$D$5))*COS(RADIANS(BC28))))</f>
        <v>46.720981111609944</v>
      </c>
      <c r="BE28" s="5">
        <f>IFERROR(DEGREES(ACOS((SIN(RADIANS(BD28))*SIN(RADIANS('Array Configuration'!$D$5))-SIN(RADIANS('Solar Calendar'!$B$8)))/(COS(RADIANS('Solar Calendar'!BD28))*COS(RADIANS('Array Configuration'!$D$5)))))*SIGN(BC28), 0)</f>
        <v>-25.431143421675419</v>
      </c>
      <c r="BF28" s="5">
        <f>ABS(BE28-'Array Configuration'!$D$4)</f>
        <v>25.431143421675419</v>
      </c>
      <c r="BG28" s="5">
        <f>DEGREES(ACOS((COS(RADIANS(BD28))*COS(RADIANS(BF28))*SIN(RADIANS('Array Configuration'!$D$3)))+SIN(RADIANS(BD28))*COS(RADIANS('Array Configuration'!$D$3))))</f>
        <v>26.006904855751731</v>
      </c>
      <c r="BH28" s="5">
        <f t="shared" si="31"/>
        <v>810.73838293621691</v>
      </c>
      <c r="BJ28" s="4">
        <v>0.485416666666666</v>
      </c>
      <c r="BK28" s="5">
        <f t="shared" si="23"/>
        <v>-23</v>
      </c>
      <c r="BL28" s="5">
        <f>DEGREES(ASIN(SIN(RADIANS('Solar Calendar'!$C$8))*SIN(RADIANS('Array Configuration'!$D$5))+COS(RADIANS('Solar Calendar'!$C$8))*COS(RADIANS('Array Configuration'!$D$5))*COS(RADIANS(BK28))))</f>
        <v>49.157316707424705</v>
      </c>
      <c r="BM28" s="5">
        <f>IFERROR(DEGREES(ACOS((SIN(RADIANS(BL28))*SIN(RADIANS('Array Configuration'!$D$5))-SIN(RADIANS('Solar Calendar'!$C$8)))/(COS(RADIANS('Solar Calendar'!BL28))*COS(RADIANS('Array Configuration'!$D$5)))))*SIGN(BK28), 0)</f>
        <v>-35.821323003759439</v>
      </c>
      <c r="BN28" s="5">
        <f>ABS(BM28-'Array Configuration'!$D$4)</f>
        <v>35.821323003759439</v>
      </c>
      <c r="BO28" s="5">
        <f>DEGREES(ACOS((COS(RADIANS(BL28))*COS(RADIANS(BN28))*SIN(RADIANS('Array Configuration'!$D$3)))+SIN(RADIANS(BL28))*COS(RADIANS('Array Configuration'!$D$3))))</f>
        <v>26.580283426459371</v>
      </c>
      <c r="BP28" s="5">
        <f t="shared" si="32"/>
        <v>813.61122349369327</v>
      </c>
      <c r="BR28" s="4">
        <v>0.46666666666666601</v>
      </c>
      <c r="BS28" s="5">
        <f t="shared" si="6"/>
        <v>-29.25</v>
      </c>
      <c r="BT28" s="5">
        <f>DEGREES(ASIN(SIN(RADIANS('Solar Calendar'!$B$9))*SIN(RADIANS('Array Configuration'!$D$5))+COS(RADIANS('Solar Calendar'!$B$9))*COS(RADIANS('Array Configuration'!$D$5))*COS(RADIANS(BS28))))</f>
        <v>51.040356303650682</v>
      </c>
      <c r="BU28" s="5">
        <f>IFERROR(DEGREES(ACOS((SIN(RADIANS(BT28))*SIN(RADIANS('Array Configuration'!$D$5))-SIN(RADIANS('Solar Calendar'!$B$9)))/(COS(RADIANS('Solar Calendar'!BT28))*COS(RADIANS('Array Configuration'!$D$5)))))*SIGN(BS28), 0)</f>
        <v>-48.034077046808825</v>
      </c>
      <c r="BV28" s="5">
        <f>ABS(BU28-'Array Configuration'!$D$4)</f>
        <v>48.034077046808825</v>
      </c>
      <c r="BW28" s="5">
        <f>DEGREES(ACOS((COS(RADIANS(BT28))*COS(RADIANS(BV28))*SIN(RADIANS('Array Configuration'!$D$3)))+SIN(RADIANS(BT28))*COS(RADIANS('Array Configuration'!$D$3))))</f>
        <v>28.884904563157942</v>
      </c>
      <c r="BX28" s="5">
        <f t="shared" si="33"/>
        <v>771.25824377462209</v>
      </c>
      <c r="BZ28" s="4">
        <v>0.454166666666667</v>
      </c>
      <c r="CA28" s="5">
        <f t="shared" si="7"/>
        <v>-34</v>
      </c>
      <c r="CB28" s="5">
        <f>DEGREES(ASIN(SIN(RADIANS('Solar Calendar'!$C$9))*SIN(RADIANS('Array Configuration'!$D$5))+COS(RADIANS('Solar Calendar'!$C$9))*COS(RADIANS('Array Configuration'!$D$5))*COS(RADIANS(CA28))))</f>
        <v>51.066464317412546</v>
      </c>
      <c r="CC28" s="5">
        <f>IFERROR(DEGREES(ACOS((SIN(RADIANS(CB28))*SIN(RADIANS('Array Configuration'!$D$5))-SIN(RADIANS('Solar Calendar'!$C$9)))/(COS(RADIANS('Solar Calendar'!CB28))*COS(RADIANS('Array Configuration'!$D$5)))))*SIGN(CA28), 0)</f>
        <v>-56.738658393281334</v>
      </c>
      <c r="CD28" s="5">
        <f>ABS(CC28-'Array Configuration'!$D$4)</f>
        <v>56.738658393281334</v>
      </c>
      <c r="CE28" s="5">
        <f>DEGREES(ACOS((COS(RADIANS(CB28))*COS(RADIANS(CD28))*SIN(RADIANS('Array Configuration'!$D$3)))+SIN(RADIANS(CB28))*COS(RADIANS('Array Configuration'!$D$3))))</f>
        <v>31.862501575427615</v>
      </c>
      <c r="CF28" s="5">
        <f t="shared" si="34"/>
        <v>748.17728808249717</v>
      </c>
      <c r="CH28" s="4">
        <v>0.44583333333333303</v>
      </c>
      <c r="CI28" s="5">
        <f t="shared" si="8"/>
        <v>-37.5</v>
      </c>
      <c r="CJ28" s="5">
        <f>DEGREES(ASIN(SIN(RADIANS('Solar Calendar'!$B$10))*SIN(RADIANS('Array Configuration'!$D$5))+COS(RADIANS('Solar Calendar'!$B$10))*COS(RADIANS('Array Configuration'!$D$5))*COS(RADIANS(CI28))))</f>
        <v>51.198623737957043</v>
      </c>
      <c r="CK28" s="5">
        <f>IFERROR(DEGREES(ACOS((SIN(RADIANS(CJ28))*SIN(RADIANS('Array Configuration'!$D$5))-SIN(RADIANS('Solar Calendar'!$B$10)))/(COS(RADIANS('Solar Calendar'!CJ28))*COS(RADIANS('Array Configuration'!$D$5)))))*SIGN(CI28), 0)</f>
        <v>-63.583873803132676</v>
      </c>
      <c r="CL28" s="5">
        <f>ABS(CK28-'Array Configuration'!$D$4)</f>
        <v>63.583873803132676</v>
      </c>
      <c r="CM28" s="5">
        <f>DEGREES(ACOS((COS(RADIANS(CJ28))*COS(RADIANS(CL28))*SIN(RADIANS('Array Configuration'!$D$3)))+SIN(RADIANS(CJ28))*COS(RADIANS('Array Configuration'!$D$3))))</f>
        <v>34.147052512837973</v>
      </c>
      <c r="CN28" s="5">
        <f t="shared" si="48"/>
        <v>712.76718932246126</v>
      </c>
      <c r="CP28" s="4">
        <v>0.44583333333333303</v>
      </c>
      <c r="CQ28" s="5">
        <f t="shared" si="10"/>
        <v>-38.25</v>
      </c>
      <c r="CR28" s="5">
        <f>DEGREES(ASIN(SIN(RADIANS('Solar Calendar'!$C$10))*SIN(RADIANS('Array Configuration'!$D$5))+COS(RADIANS('Solar Calendar'!$C$10))*COS(RADIANS('Array Configuration'!$D$5))*COS(RADIANS(CQ28))))</f>
        <v>51.267842387793003</v>
      </c>
      <c r="CS28" s="5">
        <f>IFERROR(DEGREES(ACOS((SIN(RADIANS(CR28))*SIN(RADIANS('Array Configuration'!$D$5))-SIN(RADIANS('Solar Calendar'!$C$10)))/(COS(RADIANS('Solar Calendar'!CR28))*COS(RADIANS('Array Configuration'!$D$5)))))*SIGN(CQ28), 0)</f>
        <v>-65.14931264553519</v>
      </c>
      <c r="CT28" s="5">
        <f>ABS(CS28-'Array Configuration'!$D$4)</f>
        <v>65.14931264553519</v>
      </c>
      <c r="CU28" s="5">
        <f>DEGREES(ACOS((COS(RADIANS(CR28))*COS(RADIANS(CT28))*SIN(RADIANS('Array Configuration'!$D$3)))+SIN(RADIANS(CR28))*COS(RADIANS('Array Configuration'!$D$3))))</f>
        <v>34.637548270227548</v>
      </c>
      <c r="CV28" s="5">
        <f t="shared" si="35"/>
        <v>708.76569364147406</v>
      </c>
      <c r="CX28" s="4">
        <v>0.452083333333333</v>
      </c>
      <c r="CY28" s="5">
        <f t="shared" si="11"/>
        <v>-36.75</v>
      </c>
      <c r="CZ28" s="5">
        <f>DEGREES(ASIN(SIN(RADIANS('Solar Calendar'!$B$11))*SIN(RADIANS('Array Configuration'!$D$5))+COS(RADIANS('Solar Calendar'!$B$11))*COS(RADIANS('Array Configuration'!$D$5))*COS(RADIANS(CY28))))</f>
        <v>51.497753056146976</v>
      </c>
      <c r="DA28" s="5">
        <f>IFERROR(DEGREES(ACOS((SIN(RADIANS(CZ28))*SIN(RADIANS('Array Configuration'!$D$5))-SIN(RADIANS('Solar Calendar'!$B$11)))/(COS(RADIANS('Solar Calendar'!CZ28))*COS(RADIANS('Array Configuration'!$D$5)))))*SIGN(CY28), 0)</f>
        <v>-62.534888039457151</v>
      </c>
      <c r="DB28" s="5">
        <f>ABS(DA28-'Array Configuration'!$D$4)</f>
        <v>62.534888039457151</v>
      </c>
      <c r="DC28" s="5">
        <f>DEGREES(ACOS((COS(RADIANS(CZ28))*COS(RADIANS(DB28))*SIN(RADIANS('Array Configuration'!$D$3)))+SIN(RADIANS(CZ28))*COS(RADIANS('Array Configuration'!$D$3))))</f>
        <v>33.532037280815842</v>
      </c>
      <c r="DD28" s="5">
        <f t="shared" si="36"/>
        <v>718.36524067870323</v>
      </c>
      <c r="DF28" s="4">
        <v>0.46250000000000002</v>
      </c>
      <c r="DG28" s="5">
        <f t="shared" si="12"/>
        <v>-33.25</v>
      </c>
      <c r="DH28" s="5">
        <f>DEGREES(ASIN(SIN(RADIANS('Solar Calendar'!$C$11))*SIN(RADIANS('Array Configuration'!$D$5))+COS(RADIANS('Solar Calendar'!$C$11))*COS(RADIANS('Array Configuration'!$D$5))*COS(RADIANS(DG28))))</f>
        <v>51.968526749467287</v>
      </c>
      <c r="DI28" s="5">
        <f>IFERROR(DEGREES(ACOS((SIN(RADIANS(DH28))*SIN(RADIANS('Array Configuration'!$D$5))-SIN(RADIANS('Solar Calendar'!$C$11)))/(COS(RADIANS('Solar Calendar'!DH28))*COS(RADIANS('Array Configuration'!$D$5)))))*SIGN(DG28), 0)</f>
        <v>-56.41296270006071</v>
      </c>
      <c r="DJ28" s="5">
        <f>ABS(DI28-'Array Configuration'!$D$4)</f>
        <v>56.41296270006071</v>
      </c>
      <c r="DK28" s="5">
        <f>DEGREES(ACOS((COS(RADIANS(DH28))*COS(RADIANS(DJ28))*SIN(RADIANS('Array Configuration'!$D$3)))+SIN(RADIANS(DH28))*COS(RADIANS('Array Configuration'!$D$3))))</f>
        <v>31.00188132138523</v>
      </c>
      <c r="DL28" s="5">
        <f t="shared" si="37"/>
        <v>739.81549802246309</v>
      </c>
      <c r="DN28" s="4">
        <v>0.47777777777777802</v>
      </c>
      <c r="DO28" s="5">
        <f t="shared" si="13"/>
        <v>-27.75</v>
      </c>
      <c r="DP28" s="5">
        <f>DEGREES(ASIN(SIN(RADIANS('Solar Calendar'!$B$12))*SIN(RADIANS('Array Configuration'!$D$5))+COS(RADIANS('Solar Calendar'!$B$12))*COS(RADIANS('Array Configuration'!$D$5))*COS(RADIANS(DO28))))</f>
        <v>51.349150525026936</v>
      </c>
      <c r="DQ28" s="5">
        <f>IFERROR(DEGREES(ACOS((SIN(RADIANS(DP28))*SIN(RADIANS('Array Configuration'!$D$5))-SIN(RADIANS('Solar Calendar'!$B$12)))/(COS(RADIANS('Solar Calendar'!DP28))*COS(RADIANS('Array Configuration'!$D$5)))))*SIGN(DO28), 0)</f>
        <v>-45.656435347343283</v>
      </c>
      <c r="DR28" s="5">
        <f>ABS(DQ28-'Array Configuration'!$D$4)</f>
        <v>45.656435347343283</v>
      </c>
      <c r="DS28" s="5">
        <f>DEGREES(ACOS((COS(RADIANS(DP28))*COS(RADIANS(DR28))*SIN(RADIANS('Array Configuration'!$D$3)))+SIN(RADIANS(DP28))*COS(RADIANS('Array Configuration'!$D$3))))</f>
        <v>27.823086846692473</v>
      </c>
      <c r="DT28" s="5">
        <f t="shared" si="38"/>
        <v>775.50202016097944</v>
      </c>
      <c r="DV28" s="4">
        <v>0.49097222222222198</v>
      </c>
      <c r="DW28" s="5">
        <f t="shared" si="14"/>
        <v>-22.25</v>
      </c>
      <c r="DX28" s="5">
        <f>DEGREES(ASIN(SIN(RADIANS('Solar Calendar'!$C$12))*SIN(RADIANS('Array Configuration'!$D$5))+COS(RADIANS('Solar Calendar'!$C$12))*COS(RADIANS('Array Configuration'!$D$5))*COS(RADIANS(DW28))))</f>
        <v>50.092562090196061</v>
      </c>
      <c r="DY28" s="5">
        <f>IFERROR(DEGREES(ACOS((SIN(RADIANS(DX28))*SIN(RADIANS('Array Configuration'!$D$5))-SIN(RADIANS('Solar Calendar'!$C$12)))/(COS(RADIANS('Solar Calendar'!DX28))*COS(RADIANS('Array Configuration'!$D$5)))))*SIGN(DW28), 0)</f>
        <v>-35.216095587278801</v>
      </c>
      <c r="DZ28" s="5">
        <f>ABS(DY28-'Array Configuration'!$D$4)</f>
        <v>35.216095587278801</v>
      </c>
      <c r="EA28" s="5">
        <f>DEGREES(ACOS((COS(RADIANS(DX28))*COS(RADIANS(DZ28))*SIN(RADIANS('Array Configuration'!$D$3)))+SIN(RADIANS(DX28))*COS(RADIANS('Array Configuration'!$D$3))))</f>
        <v>25.569803672273483</v>
      </c>
      <c r="EB28" s="5">
        <f t="shared" si="39"/>
        <v>787.66432560860903</v>
      </c>
      <c r="ED28" s="4">
        <v>0.50763888888888897</v>
      </c>
      <c r="EE28" s="5">
        <f t="shared" si="15"/>
        <v>-14.75</v>
      </c>
      <c r="EF28" s="5">
        <f>DEGREES(ASIN(SIN(RADIANS('Solar Calendar'!$B$13))*SIN(RADIANS('Array Configuration'!$D$5))+COS(RADIANS('Solar Calendar'!$B$13))*COS(RADIANS('Array Configuration'!$D$5))*COS(RADIANS(EE28))))</f>
        <v>46.527012282601603</v>
      </c>
      <c r="EG28" s="5">
        <f>IFERROR(DEGREES(ACOS((SIN(RADIANS(EF28))*SIN(RADIANS('Array Configuration'!$D$5))-SIN(RADIANS('Solar Calendar'!$B$13)))/(COS(RADIANS('Solar Calendar'!EF28))*COS(RADIANS('Array Configuration'!$D$5)))))*SIGN(EE28), 0)</f>
        <v>-21.593991191932162</v>
      </c>
      <c r="EH28" s="5">
        <f>ABS(EG28-'Array Configuration'!$D$4)</f>
        <v>21.593991191932162</v>
      </c>
      <c r="EI28" s="5">
        <f>DEGREES(ACOS((COS(RADIANS(EF28))*COS(RADIANS(EH28))*SIN(RADIANS('Array Configuration'!$D$3)))+SIN(RADIANS(EF28))*COS(RADIANS('Array Configuration'!$D$3))))</f>
        <v>25.340784912517279</v>
      </c>
      <c r="EJ28" s="5">
        <f t="shared" si="40"/>
        <v>817.89187895368809</v>
      </c>
      <c r="EL28" s="4">
        <v>0.52083333333333304</v>
      </c>
      <c r="EM28" s="5">
        <f t="shared" si="16"/>
        <v>-8.75</v>
      </c>
      <c r="EN28" s="5">
        <f>DEGREES(ASIN(SIN(RADIANS('Solar Calendar'!$C$13))*SIN(RADIANS('Array Configuration'!$D$5))+COS(RADIANS('Solar Calendar'!$C$13))*COS(RADIANS('Array Configuration'!$D$5))*COS(RADIANS(EM28))))</f>
        <v>41.794009665791286</v>
      </c>
      <c r="EO28" s="5">
        <f>IFERROR(DEGREES(ACOS((SIN(RADIANS(EN28))*SIN(RADIANS('Array Configuration'!$D$5))-SIN(RADIANS('Solar Calendar'!$C$13)))/(COS(RADIANS('Solar Calendar'!EN28))*COS(RADIANS('Array Configuration'!$D$5)))))*SIGN(EM28), 0)</f>
        <v>-11.773483590751034</v>
      </c>
      <c r="EP28" s="5">
        <f>ABS(EO28-'Array Configuration'!$D$4)</f>
        <v>11.773483590751034</v>
      </c>
      <c r="EQ28" s="5">
        <f>DEGREES(ACOS((COS(RADIANS(EN28))*COS(RADIANS(EP28))*SIN(RADIANS('Array Configuration'!$D$3)))+SIN(RADIANS(EN28))*COS(RADIANS('Array Configuration'!$D$3))))</f>
        <v>28.375475869220658</v>
      </c>
      <c r="ER28" s="5">
        <f t="shared" si="41"/>
        <v>780.30770204392957</v>
      </c>
      <c r="ET28" s="4">
        <v>0.53680555555555498</v>
      </c>
      <c r="EU28" s="5">
        <f t="shared" si="17"/>
        <v>-1.75</v>
      </c>
      <c r="EV28" s="5">
        <f>DEGREES(ASIN(SIN(RADIANS('Solar Calendar'!$B$14))*SIN(RADIANS('Array Configuration'!$D$5))+COS(RADIANS('Solar Calendar'!$B$14))*COS(RADIANS('Array Configuration'!$D$5))*COS(RADIANS(EU28))))</f>
        <v>36.777606787032681</v>
      </c>
      <c r="EW28" s="5">
        <f>IFERROR(DEGREES(ACOS((SIN(RADIANS(EV28))*SIN(RADIANS('Array Configuration'!$D$5))-SIN(RADIANS('Solar Calendar'!$B$14)))/(COS(RADIANS('Solar Calendar'!EV28))*COS(RADIANS('Array Configuration'!$D$5)))))*SIGN(EU28), 0)</f>
        <v>-2.174619849960135</v>
      </c>
      <c r="EX28" s="5">
        <f>ABS(EW28-'Array Configuration'!$D$4)</f>
        <v>2.174619849960135</v>
      </c>
      <c r="EY28" s="5">
        <f>DEGREES(ACOS((COS(RADIANS(EV28))*COS(RADIANS(EX28))*SIN(RADIANS('Array Configuration'!$D$3)))+SIN(RADIANS(EV28))*COS(RADIANS('Array Configuration'!$D$3))))</f>
        <v>32.743798620341877</v>
      </c>
      <c r="EZ28" s="5">
        <f t="shared" si="24"/>
        <v>760.82838991372023</v>
      </c>
      <c r="FB28" s="4">
        <v>0.55138888888888804</v>
      </c>
      <c r="FC28" s="5">
        <f t="shared" si="18"/>
        <v>4.25</v>
      </c>
      <c r="FD28" s="5">
        <f>DEGREES(ASIN(SIN(RADIANS('Solar Calendar'!$C$14))*SIN(RADIANS('Array Configuration'!$D$5))+COS(RADIANS('Solar Calendar'!$C$14))*COS(RADIANS('Array Configuration'!$D$5))*COS(RADIANS(FC28))))</f>
        <v>31.777039938876307</v>
      </c>
      <c r="FE28" s="5">
        <f>IFERROR(DEGREES(ACOS((SIN(RADIANS(FD28))*SIN(RADIANS('Array Configuration'!$D$5))-SIN(RADIANS('Solar Calendar'!$C$14)))/(COS(RADIANS('Solar Calendar'!FD28))*COS(RADIANS('Array Configuration'!$D$5)))))*SIGN(FC28), 0)</f>
        <v>4.9172016340143783</v>
      </c>
      <c r="FF28" s="5">
        <f>ABS(FE28-'Array Configuration'!$D$4)</f>
        <v>4.9172016340143783</v>
      </c>
      <c r="FG28" s="5">
        <f>DEGREES(ACOS((COS(RADIANS(FD28))*COS(RADIANS(FF28))*SIN(RADIANS('Array Configuration'!$D$3)))+SIN(RADIANS(FD28))*COS(RADIANS('Array Configuration'!$D$3))))</f>
        <v>37.825447752834847</v>
      </c>
      <c r="FH28" s="5">
        <f t="shared" si="42"/>
        <v>690.09394808950879</v>
      </c>
      <c r="FJ28" s="4">
        <v>0.52777777777777801</v>
      </c>
      <c r="FK28" s="5">
        <f t="shared" si="19"/>
        <v>10.75</v>
      </c>
      <c r="FL28" s="5">
        <f>DEGREES(ASIN(SIN(RADIANS('Solar Calendar'!$B$15))*SIN(RADIANS('Array Configuration'!$D$5))+COS(RADIANS('Solar Calendar'!$B$15))*COS(RADIANS('Array Configuration'!$D$5))*COS(RADIANS(FK28))))</f>
        <v>25.278518738518731</v>
      </c>
      <c r="FM28" s="5">
        <f>IFERROR(DEGREES(ACOS((SIN(RADIANS(FL28))*SIN(RADIANS('Array Configuration'!$D$5))-SIN(RADIANS('Solar Calendar'!$B$15)))/(COS(RADIANS('Solar Calendar'!FL28))*COS(RADIANS('Array Configuration'!$D$5)))))*SIGN(FK28), 0)</f>
        <v>11.41324507051376</v>
      </c>
      <c r="FN28" s="5">
        <f>ABS(FM28-'Array Configuration'!$D$4)</f>
        <v>11.41324507051376</v>
      </c>
      <c r="FO28" s="5">
        <f>DEGREES(ACOS((COS(RADIANS(FL28))*COS(RADIANS(FN28))*SIN(RADIANS('Array Configuration'!$D$3)))+SIN(RADIANS(FL28))*COS(RADIANS('Array Configuration'!$D$3))))</f>
        <v>44.733578524974781</v>
      </c>
      <c r="FP28" s="5">
        <f t="shared" si="43"/>
        <v>606.2093445736374</v>
      </c>
      <c r="FR28" s="4">
        <v>0.54305555555555596</v>
      </c>
      <c r="FS28" s="5">
        <f t="shared" si="20"/>
        <v>15.75</v>
      </c>
      <c r="FT28" s="5">
        <f>DEGREES(ASIN(SIN(RADIANS('Solar Calendar'!$C$15))*SIN(RADIANS('Array Configuration'!$D$5))+COS(RADIANS('Solar Calendar'!$C$15))*COS(RADIANS('Array Configuration'!$D$5))*COS(RADIANS(FS28))))</f>
        <v>21.129400504032024</v>
      </c>
      <c r="FU28" s="5">
        <f>IFERROR(DEGREES(ACOS((SIN(RADIANS(FT28))*SIN(RADIANS('Array Configuration'!$D$5))-SIN(RADIANS('Solar Calendar'!$C$15)))/(COS(RADIANS('Solar Calendar'!FT28))*COS(RADIANS('Array Configuration'!$D$5)))))*SIGN(FS28), 0)</f>
        <v>15.890580755236991</v>
      </c>
      <c r="FV28" s="5">
        <f>ABS(FU28-'Array Configuration'!$D$4)</f>
        <v>15.890580755236991</v>
      </c>
      <c r="FW28" s="5">
        <f>DEGREES(ACOS((COS(RADIANS(FT28))*COS(RADIANS(FV28))*SIN(RADIANS('Array Configuration'!$D$3)))+SIN(RADIANS(FT28))*COS(RADIANS('Array Configuration'!$D$3))))</f>
        <v>49.320517447037005</v>
      </c>
      <c r="FX28" s="5">
        <f t="shared" si="44"/>
        <v>523.11857653039067</v>
      </c>
      <c r="FZ28" s="4">
        <v>0.55694444444444502</v>
      </c>
      <c r="GA28" s="5">
        <f t="shared" si="21"/>
        <v>19.25</v>
      </c>
      <c r="GB28" s="5">
        <f>DEGREES(ASIN(SIN(RADIANS('Solar Calendar'!$B$16))*SIN(RADIANS('Array Configuration'!$D$5))+COS(RADIANS('Solar Calendar'!$B$16))*COS(RADIANS('Array Configuration'!$D$5))*COS(RADIANS(GA28))))</f>
        <v>17.693925478819658</v>
      </c>
      <c r="GC28" s="5">
        <f>IFERROR(DEGREES(ACOS((SIN(RADIANS(GB28))*SIN(RADIANS('Array Configuration'!$D$5))-SIN(RADIANS('Solar Calendar'!$B$16)))/(COS(RADIANS('Solar Calendar'!GB28))*COS(RADIANS('Array Configuration'!$D$5)))))*SIGN(GA28), 0)</f>
        <v>18.631936475898886</v>
      </c>
      <c r="GD28" s="5">
        <f>ABS(GC28-'Array Configuration'!$D$4)</f>
        <v>18.631936475898886</v>
      </c>
      <c r="GE28" s="5">
        <f>DEGREES(ACOS((COS(RADIANS(GB28))*COS(RADIANS(GD28))*SIN(RADIANS('Array Configuration'!$D$3)))+SIN(RADIANS(GB28))*COS(RADIANS('Array Configuration'!$D$3))))</f>
        <v>53.069979561142993</v>
      </c>
      <c r="GF28" s="5">
        <f t="shared" si="45"/>
        <v>454.89067811267216</v>
      </c>
      <c r="GH28" s="4">
        <v>0.56388888888888899</v>
      </c>
      <c r="GI28" s="5">
        <f t="shared" si="22"/>
        <v>20</v>
      </c>
      <c r="GJ28" s="5">
        <f>DEGREES(ASIN(SIN(RADIANS('Solar Calendar'!$C$16))*SIN(RADIANS('Array Configuration'!$D$5))+COS(RADIANS('Solar Calendar'!$C$16))*COS(RADIANS('Array Configuration'!$D$5))*COS(RADIANS(GI28))))</f>
        <v>16.655994865888847</v>
      </c>
      <c r="GK28" s="5">
        <f>IFERROR(DEGREES(ACOS((SIN(RADIANS(GJ28))*SIN(RADIANS('Array Configuration'!$D$5))-SIN(RADIANS('Solar Calendar'!$C$16)))/(COS(RADIANS('Solar Calendar'!GJ28))*COS(RADIANS('Array Configuration'!$D$5)))))*SIGN(GI28), 0)</f>
        <v>19.110394195651505</v>
      </c>
      <c r="GL28" s="5">
        <f>ABS(GK28-'Array Configuration'!$D$4)</f>
        <v>19.110394195651505</v>
      </c>
      <c r="GM28" s="5">
        <f>DEGREES(ACOS((COS(RADIANS(GJ28))*COS(RADIANS(GL28))*SIN(RADIANS('Array Configuration'!$D$3)))+SIN(RADIANS(GJ28))*COS(RADIANS('Array Configuration'!$D$3))))</f>
        <v>54.161901480794512</v>
      </c>
      <c r="GN28" s="5">
        <f t="shared" si="46"/>
        <v>431.03006505471797</v>
      </c>
    </row>
    <row r="29" spans="5:196" x14ac:dyDescent="0.25">
      <c r="E29" s="12"/>
      <c r="F29" s="4">
        <v>0.57500000000000395</v>
      </c>
      <c r="G29" s="5">
        <f t="shared" si="47"/>
        <v>22</v>
      </c>
      <c r="H29" s="5">
        <f>DEGREES(ASIN(SIN(RADIANS('Solar Calendar'!$B$5))*SIN(RADIANS('Array Configuration'!$D$5))+COS(RADIANS('Solar Calendar'!$B$5))*COS(RADIANS('Array Configuration'!$D$5))*COS(RADIANS(G29))))</f>
        <v>17.351432099118089</v>
      </c>
      <c r="I29" s="5">
        <f>IFERROR(DEGREES(ACOS((SIN(RADIANS(H29))*SIN(RADIANS('Array Configuration'!$D$5))-SIN(RADIANS('Solar Calendar'!$B$5)))/(COS(RADIANS('Solar Calendar'!H29))*COS(RADIANS('Array Configuration'!$D$5)))))*SIGN(G29), 0)</f>
        <v>21.291542854683374</v>
      </c>
      <c r="J29" s="5">
        <f>ABS(I29-'Array Configuration'!$D$4)</f>
        <v>21.291542854683374</v>
      </c>
      <c r="K29" s="5">
        <f>DEGREES(ACOS((COS(RADIANS(H29))*COS(RADIANS(J29))*SIN(RADIANS('Array Configuration'!$D$3)))+SIN(RADIANS(H29))*COS(RADIANS('Array Configuration'!$D$3))))</f>
        <v>53.786172553257828</v>
      </c>
      <c r="L29" s="5">
        <f t="shared" si="25"/>
        <v>442.60532666269745</v>
      </c>
      <c r="N29" s="4">
        <v>0.56805555555555398</v>
      </c>
      <c r="O29" s="5">
        <f t="shared" si="0"/>
        <v>18.25</v>
      </c>
      <c r="P29" s="5">
        <f>DEGREES(ASIN(SIN(RADIANS('Solar Calendar'!$C$5))*SIN(RADIANS('Array Configuration'!$D$5))+COS(RADIANS('Solar Calendar'!$C$5))*COS(RADIANS('Array Configuration'!$D$5))*COS(RADIANS(O29))))</f>
        <v>20.243399892035793</v>
      </c>
      <c r="Q29" s="5">
        <f>IFERROR(DEGREES(ACOS((SIN(RADIANS(P29))*SIN(RADIANS('Array Configuration'!$D$5))-SIN(RADIANS('Solar Calendar'!$C$5)))/(COS(RADIANS('Solar Calendar'!P29))*COS(RADIANS('Array Configuration'!$D$5)))))*SIGN(O29), 0)</f>
        <v>18.255272444119264</v>
      </c>
      <c r="R29" s="5">
        <f>ABS(Q29-'Array Configuration'!$D$4)</f>
        <v>18.255272444119264</v>
      </c>
      <c r="S29" s="5">
        <f>DEGREES(ACOS((COS(RADIANS(P29))*COS(RADIANS(R29))*SIN(RADIANS('Array Configuration'!$D$3)))+SIN(RADIANS(P29))*COS(RADIANS('Array Configuration'!$D$3))))</f>
        <v>50.495755787235566</v>
      </c>
      <c r="T29" s="5">
        <f t="shared" si="26"/>
        <v>508.71826703833653</v>
      </c>
      <c r="V29" s="4">
        <v>0.55277777777777803</v>
      </c>
      <c r="W29" s="5">
        <f t="shared" si="1"/>
        <v>12.25</v>
      </c>
      <c r="X29" s="5">
        <f>DEGREES(ASIN(SIN(RADIANS('Solar Calendar'!$B$6))*SIN(RADIANS('Array Configuration'!$D$5))+COS(RADIANS('Solar Calendar'!$B$6))*COS(RADIANS('Array Configuration'!$D$5))*COS(RADIANS(W29))))</f>
        <v>26.249567091036052</v>
      </c>
      <c r="Y29" s="5">
        <f>IFERROR(DEGREES(ACOS((SIN(RADIANS(X29))*SIN(RADIANS('Array Configuration'!$D$5))-SIN(RADIANS('Solar Calendar'!$B$6)))/(COS(RADIANS('Solar Calendar'!X29))*COS(RADIANS('Array Configuration'!$D$5)))))*SIGN(W29), 0)</f>
        <v>13.196884465321206</v>
      </c>
      <c r="Z29" s="5">
        <f>ABS(Y29-'Array Configuration'!$D$4)</f>
        <v>13.196884465321206</v>
      </c>
      <c r="AA29" s="5">
        <f>DEGREES(ACOS((COS(RADIANS(X29))*COS(RADIANS(Z29))*SIN(RADIANS('Array Configuration'!$D$3)))+SIN(RADIANS(X29))*COS(RADIANS('Array Configuration'!$D$3))))</f>
        <v>43.939655651243562</v>
      </c>
      <c r="AB29" s="5">
        <f t="shared" si="27"/>
        <v>619.99832238870965</v>
      </c>
      <c r="AD29" s="4">
        <v>0.53611111111110998</v>
      </c>
      <c r="AE29" s="5">
        <f t="shared" si="2"/>
        <v>6.5</v>
      </c>
      <c r="AF29" s="5">
        <f>DEGREES(ASIN(SIN(RADIANS('Solar Calendar'!$C$6))*SIN(RADIANS('Array Configuration'!$D$5))+COS(RADIANS('Solar Calendar'!$C$6))*COS(RADIANS('Array Configuration'!$D$5))*COS(RADIANS(AE29))))</f>
        <v>31.314019381858476</v>
      </c>
      <c r="AG29" s="5">
        <f>IFERROR(DEGREES(ACOS((SIN(RADIANS(AF29))*SIN(RADIANS('Array Configuration'!$D$5))-SIN(RADIANS('Solar Calendar'!$C$6)))/(COS(RADIANS('Solar Calendar'!AF29))*COS(RADIANS('Array Configuration'!$D$5)))))*SIGN(AE29), 0)</f>
        <v>7.4787205944233248</v>
      </c>
      <c r="AH29" s="5">
        <f>ABS(AG29-'Array Configuration'!$D$4)</f>
        <v>7.4787205944233248</v>
      </c>
      <c r="AI29" s="5">
        <f>DEGREES(ACOS((COS(RADIANS(AF29))*COS(RADIANS(AH29))*SIN(RADIANS('Array Configuration'!$D$3)))+SIN(RADIANS(AF29))*COS(RADIANS('Array Configuration'!$D$3))))</f>
        <v>38.421250224577591</v>
      </c>
      <c r="AJ29" s="5">
        <f t="shared" si="28"/>
        <v>707.63840729815252</v>
      </c>
      <c r="AL29" s="4">
        <v>0.51736111111111205</v>
      </c>
      <c r="AM29" s="5">
        <f t="shared" si="3"/>
        <v>0.25</v>
      </c>
      <c r="AN29" s="5">
        <f>DEGREES(ASIN(SIN(RADIANS('Solar Calendar'!$B$7))*SIN(RADIANS('Array Configuration'!$D$5))+COS(RADIANS('Solar Calendar'!$B$7))*COS(RADIANS('Array Configuration'!$D$5))*COS(RADIANS(AM29))))</f>
        <v>37.199540181001701</v>
      </c>
      <c r="AO29" s="5">
        <f>IFERROR(DEGREES(ACOS((SIN(RADIANS(AN29))*SIN(RADIANS('Array Configuration'!$D$5))-SIN(RADIANS('Solar Calendar'!$B$7)))/(COS(RADIANS('Solar Calendar'!AN29))*COS(RADIANS('Array Configuration'!$D$5)))))*SIGN(AM29), 0)</f>
        <v>0.31256833212549917</v>
      </c>
      <c r="AP29" s="5">
        <f>ABS(AO29-'Array Configuration'!$D$4)</f>
        <v>0.31256833212549917</v>
      </c>
      <c r="AQ29" s="5">
        <f>DEGREES(ACOS((COS(RADIANS(AN29))*COS(RADIANS(AP29))*SIN(RADIANS('Array Configuration'!$D$3)))+SIN(RADIANS(AN29))*COS(RADIANS('Array Configuration'!$D$3))))</f>
        <v>32.300904891102199</v>
      </c>
      <c r="AR29" s="5">
        <f t="shared" si="29"/>
        <v>768.96996367751001</v>
      </c>
      <c r="AT29" s="4">
        <v>0.53888888888888997</v>
      </c>
      <c r="AU29" s="5">
        <f t="shared" si="4"/>
        <v>-6</v>
      </c>
      <c r="AV29" s="5">
        <f>DEGREES(ASIN(SIN(RADIANS('Solar Calendar'!$C$7))*SIN(RADIANS('Array Configuration'!$D$5))+COS(RADIANS('Solar Calendar'!$C$7))*COS(RADIANS('Array Configuration'!$D$5))*COS(RADIANS(AU29))))</f>
        <v>42.114045624924117</v>
      </c>
      <c r="AW29" s="5">
        <f>IFERROR(DEGREES(ACOS((SIN(RADIANS(AV29))*SIN(RADIANS('Array Configuration'!$D$5))-SIN(RADIANS('Solar Calendar'!$C$7)))/(COS(RADIANS('Solar Calendar'!AV29))*COS(RADIANS('Array Configuration'!$D$5)))))*SIGN(AU29), 0)</f>
        <v>-8.1004925512848853</v>
      </c>
      <c r="AX29" s="5">
        <f>ABS(AW29-'Array Configuration'!$D$4)</f>
        <v>8.1004925512848853</v>
      </c>
      <c r="AY29" s="5">
        <f>DEGREES(ACOS((COS(RADIANS(AV29))*COS(RADIANS(AX29))*SIN(RADIANS('Array Configuration'!$D$3)))+SIN(RADIANS(AV29))*COS(RADIANS('Array Configuration'!$D$3))))</f>
        <v>27.707086538630879</v>
      </c>
      <c r="AZ29" s="5">
        <f t="shared" si="30"/>
        <v>825.21458319005546</v>
      </c>
      <c r="BB29" s="4">
        <v>0.51458333333333395</v>
      </c>
      <c r="BC29" s="5">
        <f t="shared" si="5"/>
        <v>-13.5</v>
      </c>
      <c r="BD29" s="5">
        <f>DEGREES(ASIN(SIN(RADIANS('Solar Calendar'!$B$8))*SIN(RADIANS('Array Configuration'!$D$5))+COS(RADIANS('Solar Calendar'!$B$8))*COS(RADIANS('Array Configuration'!$D$5))*COS(RADIANS(BC29))))</f>
        <v>47.700608770027351</v>
      </c>
      <c r="BE29" s="5">
        <f>IFERROR(DEGREES(ACOS((SIN(RADIANS(BD29))*SIN(RADIANS('Array Configuration'!$D$5))-SIN(RADIANS('Solar Calendar'!$B$8)))/(COS(RADIANS('Solar Calendar'!BD29))*COS(RADIANS('Array Configuration'!$D$5)))))*SIGN(BC29), 0)</f>
        <v>-20.142616253840078</v>
      </c>
      <c r="BF29" s="5">
        <f>ABS(BE29-'Array Configuration'!$D$4)</f>
        <v>20.142616253840078</v>
      </c>
      <c r="BG29" s="5">
        <f>DEGREES(ACOS((COS(RADIANS(BD29))*COS(RADIANS(BF29))*SIN(RADIANS('Array Configuration'!$D$3)))+SIN(RADIANS(BD29))*COS(RADIANS('Array Configuration'!$D$3))))</f>
        <v>23.925363744532341</v>
      </c>
      <c r="BH29" s="5">
        <f t="shared" si="31"/>
        <v>827.49222682156767</v>
      </c>
      <c r="BJ29" s="4">
        <v>0.49583333333333202</v>
      </c>
      <c r="BK29" s="5">
        <f t="shared" si="23"/>
        <v>-19.25</v>
      </c>
      <c r="BL29" s="5">
        <f>DEGREES(ASIN(SIN(RADIANS('Solar Calendar'!$C$8))*SIN(RADIANS('Array Configuration'!$D$5))+COS(RADIANS('Solar Calendar'!$C$8))*COS(RADIANS('Array Configuration'!$D$5))*COS(RADIANS(BK29))))</f>
        <v>50.541591882571353</v>
      </c>
      <c r="BM29" s="5">
        <f>IFERROR(DEGREES(ACOS((SIN(RADIANS(BL29))*SIN(RADIANS('Array Configuration'!$D$5))-SIN(RADIANS('Solar Calendar'!$C$8)))/(COS(RADIANS('Solar Calendar'!BL29))*COS(RADIANS('Array Configuration'!$D$5)))))*SIGN(BK29), 0)</f>
        <v>-30.542603070240066</v>
      </c>
      <c r="BN29" s="5">
        <f>ABS(BM29-'Array Configuration'!$D$4)</f>
        <v>30.542603070240066</v>
      </c>
      <c r="BO29" s="5">
        <f>DEGREES(ACOS((COS(RADIANS(BL29))*COS(RADIANS(BN29))*SIN(RADIANS('Array Configuration'!$D$3)))+SIN(RADIANS(BL29))*COS(RADIANS('Array Configuration'!$D$3))))</f>
        <v>23.812106697435468</v>
      </c>
      <c r="BP29" s="5">
        <f t="shared" si="32"/>
        <v>835.97010956115287</v>
      </c>
      <c r="BR29" s="4">
        <v>0.47708333333333303</v>
      </c>
      <c r="BS29" s="5">
        <f t="shared" si="6"/>
        <v>-25.5</v>
      </c>
      <c r="BT29" s="5">
        <f>DEGREES(ASIN(SIN(RADIANS('Solar Calendar'!$B$9))*SIN(RADIANS('Array Configuration'!$D$5))+COS(RADIANS('Solar Calendar'!$B$9))*COS(RADIANS('Array Configuration'!$D$5))*COS(RADIANS(BS29))))</f>
        <v>52.844768335932656</v>
      </c>
      <c r="BU29" s="5">
        <f>IFERROR(DEGREES(ACOS((SIN(RADIANS(BT29))*SIN(RADIANS('Array Configuration'!$D$5))-SIN(RADIANS('Solar Calendar'!$B$9)))/(COS(RADIANS('Solar Calendar'!BT29))*COS(RADIANS('Array Configuration'!$D$5)))))*SIGN(BS29), 0)</f>
        <v>-43.001017398969779</v>
      </c>
      <c r="BV29" s="5">
        <f>ABS(BU29-'Array Configuration'!$D$4)</f>
        <v>43.001017398969779</v>
      </c>
      <c r="BW29" s="5">
        <f>DEGREES(ACOS((COS(RADIANS(BT29))*COS(RADIANS(BV29))*SIN(RADIANS('Array Configuration'!$D$3)))+SIN(RADIANS(BT29))*COS(RADIANS('Array Configuration'!$D$3))))</f>
        <v>25.680984042478602</v>
      </c>
      <c r="BX29" s="5">
        <f t="shared" si="33"/>
        <v>798.24699833853276</v>
      </c>
      <c r="BZ29" s="4">
        <v>0.46458333333333401</v>
      </c>
      <c r="CA29" s="5">
        <f t="shared" si="7"/>
        <v>-30.25</v>
      </c>
      <c r="CB29" s="5">
        <f>DEGREES(ASIN(SIN(RADIANS('Solar Calendar'!$C$9))*SIN(RADIANS('Array Configuration'!$D$5))+COS(RADIANS('Solar Calendar'!$C$9))*COS(RADIANS('Array Configuration'!$D$5))*COS(RADIANS(CA29))))</f>
        <v>53.122914270309636</v>
      </c>
      <c r="CC29" s="5">
        <f>IFERROR(DEGREES(ACOS((SIN(RADIANS(CB29))*SIN(RADIANS('Array Configuration'!$D$5))-SIN(RADIANS('Solar Calendar'!$C$9)))/(COS(RADIANS('Solar Calendar'!CB29))*COS(RADIANS('Array Configuration'!$D$5)))))*SIGN(CA29), 0)</f>
        <v>-52.078718540618873</v>
      </c>
      <c r="CD29" s="5">
        <f>ABS(CC29-'Array Configuration'!$D$4)</f>
        <v>52.078718540618873</v>
      </c>
      <c r="CE29" s="5">
        <f>DEGREES(ACOS((COS(RADIANS(CB29))*COS(RADIANS(CD29))*SIN(RADIANS('Array Configuration'!$D$3)))+SIN(RADIANS(CB29))*COS(RADIANS('Array Configuration'!$D$3))))</f>
        <v>28.546839177351178</v>
      </c>
      <c r="CF29" s="5">
        <f t="shared" si="34"/>
        <v>778.6888912819802</v>
      </c>
      <c r="CH29" s="4">
        <v>0.45624999999999999</v>
      </c>
      <c r="CI29" s="5">
        <f t="shared" si="8"/>
        <v>-33.75</v>
      </c>
      <c r="CJ29" s="5">
        <f>DEGREES(ASIN(SIN(RADIANS('Solar Calendar'!$B$10))*SIN(RADIANS('Array Configuration'!$D$5))+COS(RADIANS('Solar Calendar'!$B$10))*COS(RADIANS('Array Configuration'!$D$5))*COS(RADIANS(CI29))))</f>
        <v>53.419134123877832</v>
      </c>
      <c r="CK29" s="5">
        <f>IFERROR(DEGREES(ACOS((SIN(RADIANS(CJ29))*SIN(RADIANS('Array Configuration'!$D$5))-SIN(RADIANS('Solar Calendar'!$B$10)))/(COS(RADIANS('Solar Calendar'!CJ29))*COS(RADIANS('Array Configuration'!$D$5)))))*SIGN(CI29), 0)</f>
        <v>-59.248248367105226</v>
      </c>
      <c r="CL29" s="5">
        <f>ABS(CK29-'Array Configuration'!$D$4)</f>
        <v>59.248248367105226</v>
      </c>
      <c r="CM29" s="5">
        <f>DEGREES(ACOS((COS(RADIANS(CJ29))*COS(RADIANS(CL29))*SIN(RADIANS('Array Configuration'!$D$3)))+SIN(RADIANS(CJ29))*COS(RADIANS('Array Configuration'!$D$3))))</f>
        <v>30.808946573153126</v>
      </c>
      <c r="CN29" s="5">
        <f t="shared" si="48"/>
        <v>744.90649995630758</v>
      </c>
      <c r="CP29" s="4">
        <v>0.45624999999999999</v>
      </c>
      <c r="CQ29" s="5">
        <f t="shared" si="10"/>
        <v>-34.5</v>
      </c>
      <c r="CR29" s="5">
        <f>DEGREES(ASIN(SIN(RADIANS('Solar Calendar'!$C$10))*SIN(RADIANS('Array Configuration'!$D$5))+COS(RADIANS('Solar Calendar'!$C$10))*COS(RADIANS('Array Configuration'!$D$5))*COS(RADIANS(CQ29))))</f>
        <v>53.521313042793892</v>
      </c>
      <c r="CS29" s="5">
        <f>IFERROR(DEGREES(ACOS((SIN(RADIANS(CR29))*SIN(RADIANS('Array Configuration'!$D$5))-SIN(RADIANS('Solar Calendar'!$C$10)))/(COS(RADIANS('Solar Calendar'!CR29))*COS(RADIANS('Array Configuration'!$D$5)))))*SIGN(CQ29), 0)</f>
        <v>-60.890138903972314</v>
      </c>
      <c r="CT29" s="5">
        <f>ABS(CS29-'Array Configuration'!$D$4)</f>
        <v>60.890138903972314</v>
      </c>
      <c r="CU29" s="5">
        <f>DEGREES(ACOS((COS(RADIANS(CR29))*COS(RADIANS(CT29))*SIN(RADIANS('Array Configuration'!$D$3)))+SIN(RADIANS(CR29))*COS(RADIANS('Array Configuration'!$D$3))))</f>
        <v>31.301292670668854</v>
      </c>
      <c r="CV29" s="5">
        <f t="shared" si="35"/>
        <v>741.28733666145911</v>
      </c>
      <c r="CX29" s="4">
        <v>0.46250000000000002</v>
      </c>
      <c r="CY29" s="5">
        <f t="shared" si="11"/>
        <v>-33</v>
      </c>
      <c r="CZ29" s="5">
        <f>DEGREES(ASIN(SIN(RADIANS('Solar Calendar'!$B$11))*SIN(RADIANS('Array Configuration'!$D$5))+COS(RADIANS('Solar Calendar'!$B$11))*COS(RADIANS('Array Configuration'!$D$5))*COS(RADIANS(CY29))))</f>
        <v>53.694991516568521</v>
      </c>
      <c r="DA29" s="5">
        <f>IFERROR(DEGREES(ACOS((SIN(RADIANS(CZ29))*SIN(RADIANS('Array Configuration'!$D$5))-SIN(RADIANS('Solar Calendar'!$B$11)))/(COS(RADIANS('Solar Calendar'!CZ29))*COS(RADIANS('Array Configuration'!$D$5)))))*SIGN(CY29), 0)</f>
        <v>-58.128228065214657</v>
      </c>
      <c r="DB29" s="5">
        <f>ABS(DA29-'Array Configuration'!$D$4)</f>
        <v>58.128228065214657</v>
      </c>
      <c r="DC29" s="5">
        <f>DEGREES(ACOS((COS(RADIANS(CZ29))*COS(RADIANS(DB29))*SIN(RADIANS('Array Configuration'!$D$3)))+SIN(RADIANS(CZ29))*COS(RADIANS('Array Configuration'!$D$3))))</f>
        <v>30.193921065209487</v>
      </c>
      <c r="DD29" s="5">
        <f t="shared" si="36"/>
        <v>750.00070017362759</v>
      </c>
      <c r="DF29" s="4">
        <v>0.47291666666666698</v>
      </c>
      <c r="DG29" s="5">
        <f t="shared" si="12"/>
        <v>-29.5</v>
      </c>
      <c r="DH29" s="5">
        <f>DEGREES(ASIN(SIN(RADIANS('Solar Calendar'!$C$11))*SIN(RADIANS('Array Configuration'!$D$5))+COS(RADIANS('Solar Calendar'!$C$11))*COS(RADIANS('Array Configuration'!$D$5))*COS(RADIANS(DG29))))</f>
        <v>54.015570750165828</v>
      </c>
      <c r="DI29" s="5">
        <f>IFERROR(DEGREES(ACOS((SIN(RADIANS(DH29))*SIN(RADIANS('Array Configuration'!$D$5))-SIN(RADIANS('Solar Calendar'!$C$11)))/(COS(RADIANS('Solar Calendar'!DH29))*COS(RADIANS('Array Configuration'!$D$5)))))*SIGN(DG29), 0)</f>
        <v>-51.673315632324147</v>
      </c>
      <c r="DJ29" s="5">
        <f>ABS(DI29-'Array Configuration'!$D$4)</f>
        <v>51.673315632324147</v>
      </c>
      <c r="DK29" s="5">
        <f>DEGREES(ACOS((COS(RADIANS(DH29))*COS(RADIANS(DJ29))*SIN(RADIANS('Array Configuration'!$D$3)))+SIN(RADIANS(DH29))*COS(RADIANS('Array Configuration'!$D$3))))</f>
        <v>27.68191936132909</v>
      </c>
      <c r="DL29" s="5">
        <f t="shared" si="37"/>
        <v>769.13066928757166</v>
      </c>
      <c r="DN29" s="4">
        <v>0.48819444444444499</v>
      </c>
      <c r="DO29" s="5">
        <f t="shared" si="13"/>
        <v>-24</v>
      </c>
      <c r="DP29" s="5">
        <f>DEGREES(ASIN(SIN(RADIANS('Solar Calendar'!$B$12))*SIN(RADIANS('Array Configuration'!$D$5))+COS(RADIANS('Solar Calendar'!$B$12))*COS(RADIANS('Array Configuration'!$D$5))*COS(RADIANS(DO29))))</f>
        <v>53.076622216399699</v>
      </c>
      <c r="DQ29" s="5">
        <f>IFERROR(DEGREES(ACOS((SIN(RADIANS(DP29))*SIN(RADIANS('Array Configuration'!$D$5))-SIN(RADIANS('Solar Calendar'!$B$12)))/(COS(RADIANS('Solar Calendar'!DP29))*COS(RADIANS('Array Configuration'!$D$5)))))*SIGN(DO29), 0)</f>
        <v>-40.50433086990369</v>
      </c>
      <c r="DR29" s="5">
        <f>ABS(DQ29-'Array Configuration'!$D$4)</f>
        <v>40.50433086990369</v>
      </c>
      <c r="DS29" s="5">
        <f>DEGREES(ACOS((COS(RADIANS(DP29))*COS(RADIANS(DR29))*SIN(RADIANS('Array Configuration'!$D$3)))+SIN(RADIANS(DP29))*COS(RADIANS('Array Configuration'!$D$3))))</f>
        <v>24.662541769405543</v>
      </c>
      <c r="DT29" s="5">
        <f t="shared" si="38"/>
        <v>801.1903114810865</v>
      </c>
      <c r="DV29" s="4">
        <v>0.501388888888888</v>
      </c>
      <c r="DW29" s="5">
        <f t="shared" si="14"/>
        <v>-18.5</v>
      </c>
      <c r="DX29" s="5">
        <f>DEGREES(ASIN(SIN(RADIANS('Solar Calendar'!$C$12))*SIN(RADIANS('Array Configuration'!$D$5))+COS(RADIANS('Solar Calendar'!$C$12))*COS(RADIANS('Array Configuration'!$D$5))*COS(RADIANS(DW29))))</f>
        <v>51.452514862561991</v>
      </c>
      <c r="DY29" s="5">
        <f>IFERROR(DEGREES(ACOS((SIN(RADIANS(DX29))*SIN(RADIANS('Array Configuration'!$D$5))-SIN(RADIANS('Solar Calendar'!$C$12)))/(COS(RADIANS('Solar Calendar'!DX29))*COS(RADIANS('Array Configuration'!$D$5)))))*SIGN(DW29), 0)</f>
        <v>-29.834474216333845</v>
      </c>
      <c r="DZ29" s="5">
        <f>ABS(DY29-'Array Configuration'!$D$4)</f>
        <v>29.834474216333845</v>
      </c>
      <c r="EA29" s="5">
        <f>DEGREES(ACOS((COS(RADIANS(DX29))*COS(RADIANS(DZ29))*SIN(RADIANS('Array Configuration'!$D$3)))+SIN(RADIANS(DX29))*COS(RADIANS('Array Configuration'!$D$3))))</f>
        <v>22.798038733455332</v>
      </c>
      <c r="EB29" s="5">
        <f t="shared" si="39"/>
        <v>808.64145502809936</v>
      </c>
      <c r="ED29" s="4">
        <v>0.51805555555555605</v>
      </c>
      <c r="EE29" s="5">
        <f t="shared" si="15"/>
        <v>-11</v>
      </c>
      <c r="EF29" s="5">
        <f>DEGREES(ASIN(SIN(RADIANS('Solar Calendar'!$B$13))*SIN(RADIANS('Array Configuration'!$D$5))+COS(RADIANS('Solar Calendar'!$B$13))*COS(RADIANS('Array Configuration'!$D$5))*COS(RADIANS(EE29))))</f>
        <v>47.34754782625933</v>
      </c>
      <c r="EG29" s="5">
        <f>IFERROR(DEGREES(ACOS((SIN(RADIANS(EF29))*SIN(RADIANS('Array Configuration'!$D$5))-SIN(RADIANS('Solar Calendar'!$B$13)))/(COS(RADIANS('Solar Calendar'!EF29))*COS(RADIANS('Array Configuration'!$D$5)))))*SIGN(EE29), 0)</f>
        <v>-16.264595715479651</v>
      </c>
      <c r="EH29" s="5">
        <f>ABS(EG29-'Array Configuration'!$D$4)</f>
        <v>16.264595715479651</v>
      </c>
      <c r="EI29" s="5">
        <f>DEGREES(ACOS((COS(RADIANS(EF29))*COS(RADIANS(EH29))*SIN(RADIANS('Array Configuration'!$D$3)))+SIN(RADIANS(EF29))*COS(RADIANS('Array Configuration'!$D$3))))</f>
        <v>23.553489339469152</v>
      </c>
      <c r="EJ29" s="5">
        <f t="shared" si="40"/>
        <v>832.08591188469245</v>
      </c>
      <c r="EL29" s="4">
        <v>0.531249999999999</v>
      </c>
      <c r="EM29" s="5">
        <f t="shared" si="16"/>
        <v>-5</v>
      </c>
      <c r="EN29" s="5">
        <f>DEGREES(ASIN(SIN(RADIANS('Solar Calendar'!$C$13))*SIN(RADIANS('Array Configuration'!$D$5))+COS(RADIANS('Solar Calendar'!$C$13))*COS(RADIANS('Array Configuration'!$D$5))*COS(RADIANS(EM29))))</f>
        <v>42.201227756535957</v>
      </c>
      <c r="EO29" s="5">
        <f>IFERROR(DEGREES(ACOS((SIN(RADIANS(EN29))*SIN(RADIANS('Array Configuration'!$D$5))-SIN(RADIANS('Solar Calendar'!$C$13)))/(COS(RADIANS('Solar Calendar'!EN29))*COS(RADIANS('Array Configuration'!$D$5)))))*SIGN(EM29), 0)</f>
        <v>-6.7566350075593657</v>
      </c>
      <c r="EP29" s="5">
        <f>ABS(EO29-'Array Configuration'!$D$4)</f>
        <v>6.7566350075593657</v>
      </c>
      <c r="EQ29" s="5">
        <f>DEGREES(ACOS((COS(RADIANS(EN29))*COS(RADIANS(EP29))*SIN(RADIANS('Array Configuration'!$D$3)))+SIN(RADIANS(EN29))*COS(RADIANS('Array Configuration'!$D$3))))</f>
        <v>27.523015847666734</v>
      </c>
      <c r="ER29" s="5">
        <f t="shared" si="41"/>
        <v>788.02456013972119</v>
      </c>
      <c r="ET29" s="4">
        <v>0.54722222222222106</v>
      </c>
      <c r="EU29" s="5">
        <f t="shared" si="17"/>
        <v>2</v>
      </c>
      <c r="EV29" s="5">
        <f>DEGREES(ASIN(SIN(RADIANS('Solar Calendar'!$B$14))*SIN(RADIANS('Array Configuration'!$D$5))+COS(RADIANS('Solar Calendar'!$B$14))*COS(RADIANS('Array Configuration'!$D$5))*COS(RADIANS(EU29))))</f>
        <v>36.770753725641093</v>
      </c>
      <c r="EW29" s="5">
        <f>IFERROR(DEGREES(ACOS((SIN(RADIANS(EV29))*SIN(RADIANS('Array Configuration'!$D$5))-SIN(RADIANS('Solar Calendar'!$B$14)))/(COS(RADIANS('Solar Calendar'!EV29))*COS(RADIANS('Array Configuration'!$D$5)))))*SIGN(EU29), 0)</f>
        <v>2.4851219440771311</v>
      </c>
      <c r="EX29" s="5">
        <f>ABS(EW29-'Array Configuration'!$D$4)</f>
        <v>2.4851219440771311</v>
      </c>
      <c r="EY29" s="5">
        <f>DEGREES(ACOS((COS(RADIANS(EV29))*COS(RADIANS(EX29))*SIN(RADIANS('Array Configuration'!$D$3)))+SIN(RADIANS(EV29))*COS(RADIANS('Array Configuration'!$D$3))))</f>
        <v>32.757194595205505</v>
      </c>
      <c r="EZ29" s="5">
        <f t="shared" si="24"/>
        <v>760.68306796254899</v>
      </c>
      <c r="FB29" s="4">
        <v>0.561805555555554</v>
      </c>
      <c r="FC29" s="5">
        <f t="shared" si="18"/>
        <v>8</v>
      </c>
      <c r="FD29" s="5">
        <f>DEGREES(ASIN(SIN(RADIANS('Solar Calendar'!$C$14))*SIN(RADIANS('Array Configuration'!$D$5))+COS(RADIANS('Solar Calendar'!$C$14))*COS(RADIANS('Array Configuration'!$D$5))*COS(RADIANS(FC29))))</f>
        <v>31.465560018475522</v>
      </c>
      <c r="FE29" s="5">
        <f>IFERROR(DEGREES(ACOS((SIN(RADIANS(FD29))*SIN(RADIANS('Array Configuration'!$D$5))-SIN(RADIANS('Solar Calendar'!$C$14)))/(COS(RADIANS('Solar Calendar'!FD29))*COS(RADIANS('Array Configuration'!$D$5)))))*SIGN(FC29), 0)</f>
        <v>9.2320743925176529</v>
      </c>
      <c r="FF29" s="5">
        <f>ABS(FE29-'Array Configuration'!$D$4)</f>
        <v>9.2320743925176529</v>
      </c>
      <c r="FG29" s="5">
        <f>DEGREES(ACOS((COS(RADIANS(FD29))*COS(RADIANS(FF29))*SIN(RADIANS('Array Configuration'!$D$3)))+SIN(RADIANS(FD29))*COS(RADIANS('Array Configuration'!$D$3))))</f>
        <v>38.392826052906024</v>
      </c>
      <c r="FH29" s="5">
        <f t="shared" si="42"/>
        <v>683.0039796708013</v>
      </c>
      <c r="FJ29" s="4">
        <v>0.53819444444444497</v>
      </c>
      <c r="FK29" s="5">
        <f t="shared" si="19"/>
        <v>14.5</v>
      </c>
      <c r="FL29" s="5">
        <f>DEGREES(ASIN(SIN(RADIANS('Solar Calendar'!$B$15))*SIN(RADIANS('Array Configuration'!$D$5))+COS(RADIANS('Solar Calendar'!$B$15))*COS(RADIANS('Array Configuration'!$D$5))*COS(RADIANS(FK29))))</f>
        <v>24.693681616407854</v>
      </c>
      <c r="FM29" s="5">
        <f>IFERROR(DEGREES(ACOS((SIN(RADIANS(FL29))*SIN(RADIANS('Array Configuration'!$D$5))-SIN(RADIANS('Solar Calendar'!$B$15)))/(COS(RADIANS('Solar Calendar'!FL29))*COS(RADIANS('Array Configuration'!$D$5)))))*SIGN(FK29), 0)</f>
        <v>15.329426583835259</v>
      </c>
      <c r="FN29" s="5">
        <f>ABS(FM29-'Array Configuration'!$D$4)</f>
        <v>15.329426583835259</v>
      </c>
      <c r="FO29" s="5">
        <f>DEGREES(ACOS((COS(RADIANS(FL29))*COS(RADIANS(FN29))*SIN(RADIANS('Array Configuration'!$D$3)))+SIN(RADIANS(FL29))*COS(RADIANS('Array Configuration'!$D$3))))</f>
        <v>45.719420484264148</v>
      </c>
      <c r="FP29" s="5">
        <f t="shared" si="43"/>
        <v>591.41458177080222</v>
      </c>
      <c r="FR29" s="4">
        <v>0.55347222222222303</v>
      </c>
      <c r="FS29" s="5">
        <f t="shared" si="20"/>
        <v>19.5</v>
      </c>
      <c r="FT29" s="5">
        <f>DEGREES(ASIN(SIN(RADIANS('Solar Calendar'!$C$15))*SIN(RADIANS('Array Configuration'!$D$5))+COS(RADIANS('Solar Calendar'!$C$15))*COS(RADIANS('Array Configuration'!$D$5))*COS(RADIANS(FS29))))</f>
        <v>20.359222650868894</v>
      </c>
      <c r="FU29" s="5">
        <f>IFERROR(DEGREES(ACOS((SIN(RADIANS(FT29))*SIN(RADIANS('Array Configuration'!$D$5))-SIN(RADIANS('Solar Calendar'!$C$15)))/(COS(RADIANS('Solar Calendar'!FT29))*COS(RADIANS('Array Configuration'!$D$5)))))*SIGN(FS29), 0)</f>
        <v>19.572535427080876</v>
      </c>
      <c r="FV29" s="5">
        <f>ABS(FU29-'Array Configuration'!$D$4)</f>
        <v>19.572535427080876</v>
      </c>
      <c r="FW29" s="5">
        <f>DEGREES(ACOS((COS(RADIANS(FT29))*COS(RADIANS(FV29))*SIN(RADIANS('Array Configuration'!$D$3)))+SIN(RADIANS(FT29))*COS(RADIANS('Array Configuration'!$D$3))))</f>
        <v>50.562865888572375</v>
      </c>
      <c r="FX29" s="5">
        <f t="shared" si="44"/>
        <v>502.59506722585974</v>
      </c>
      <c r="FZ29" s="4">
        <v>0.56736111111111198</v>
      </c>
      <c r="GA29" s="5">
        <f t="shared" si="21"/>
        <v>23</v>
      </c>
      <c r="GB29" s="5">
        <f>DEGREES(ASIN(SIN(RADIANS('Solar Calendar'!$B$16))*SIN(RADIANS('Array Configuration'!$D$5))+COS(RADIANS('Solar Calendar'!$B$16))*COS(RADIANS('Array Configuration'!$D$5))*COS(RADIANS(GA29))))</f>
        <v>16.813082381053142</v>
      </c>
      <c r="GC29" s="5">
        <f>IFERROR(DEGREES(ACOS((SIN(RADIANS(GB29))*SIN(RADIANS('Array Configuration'!$D$5))-SIN(RADIANS('Solar Calendar'!$B$16)))/(COS(RADIANS('Solar Calendar'!GB29))*COS(RADIANS('Array Configuration'!$D$5)))))*SIGN(GA29), 0)</f>
        <v>22.137795513650314</v>
      </c>
      <c r="GD29" s="5">
        <f>ABS(GC29-'Array Configuration'!$D$4)</f>
        <v>22.137795513650314</v>
      </c>
      <c r="GE29" s="5">
        <f>DEGREES(ACOS((COS(RADIANS(GB29))*COS(RADIANS(GD29))*SIN(RADIANS('Array Configuration'!$D$3)))+SIN(RADIANS(GB29))*COS(RADIANS('Array Configuration'!$D$3))))</f>
        <v>54.446955870301203</v>
      </c>
      <c r="GF29" s="5">
        <f t="shared" si="45"/>
        <v>429.97127267816893</v>
      </c>
      <c r="GH29" s="4">
        <v>0.57430555555555596</v>
      </c>
      <c r="GI29" s="5">
        <f t="shared" si="22"/>
        <v>23.75</v>
      </c>
      <c r="GJ29" s="5">
        <f>DEGREES(ASIN(SIN(RADIANS('Solar Calendar'!$C$16))*SIN(RADIANS('Array Configuration'!$D$5))+COS(RADIANS('Solar Calendar'!$C$16))*COS(RADIANS('Array Configuration'!$D$5))*COS(RADIANS(GI29))))</f>
        <v>15.756407804028957</v>
      </c>
      <c r="GK29" s="5">
        <f>IFERROR(DEGREES(ACOS((SIN(RADIANS(GJ29))*SIN(RADIANS('Array Configuration'!$D$5))-SIN(RADIANS('Solar Calendar'!$C$16)))/(COS(RADIANS('Solar Calendar'!GJ29))*COS(RADIANS('Array Configuration'!$D$5)))))*SIGN(GI29), 0)</f>
        <v>22.566957742099586</v>
      </c>
      <c r="GL29" s="5">
        <f>ABS(GK29-'Array Configuration'!$D$4)</f>
        <v>22.566957742099586</v>
      </c>
      <c r="GM29" s="5">
        <f>DEGREES(ACOS((COS(RADIANS(GJ29))*COS(RADIANS(GL29))*SIN(RADIANS('Array Configuration'!$D$3)))+SIN(RADIANS(GJ29))*COS(RADIANS('Array Configuration'!$D$3))))</f>
        <v>55.556546299924655</v>
      </c>
      <c r="GN29" s="5">
        <f t="shared" si="46"/>
        <v>405.15850227959453</v>
      </c>
    </row>
    <row r="30" spans="5:196" x14ac:dyDescent="0.25">
      <c r="E30" s="12"/>
      <c r="F30" s="4">
        <v>0.58541666666667103</v>
      </c>
      <c r="G30" s="5">
        <f t="shared" si="47"/>
        <v>25.75</v>
      </c>
      <c r="H30" s="5">
        <f>DEGREES(ASIN(SIN(RADIANS('Solar Calendar'!$B$5))*SIN(RADIANS('Array Configuration'!$D$5))+COS(RADIANS('Solar Calendar'!$B$5))*COS(RADIANS('Array Configuration'!$D$5))*COS(RADIANS(G30))))</f>
        <v>16.362181534161564</v>
      </c>
      <c r="I30" s="5">
        <f>IFERROR(DEGREES(ACOS((SIN(RADIANS(H30))*SIN(RADIANS('Array Configuration'!$D$5))-SIN(RADIANS('Solar Calendar'!$B$5)))/(COS(RADIANS('Solar Calendar'!H30))*COS(RADIANS('Array Configuration'!$D$5)))))*SIGN(G30), 0)</f>
        <v>24.766367483655575</v>
      </c>
      <c r="J30" s="5">
        <f>ABS(I30-'Array Configuration'!$D$4)</f>
        <v>24.766367483655575</v>
      </c>
      <c r="K30" s="5">
        <f>DEGREES(ACOS((COS(RADIANS(H30))*COS(RADIANS(J30))*SIN(RADIANS('Array Configuration'!$D$3)))+SIN(RADIANS(H30))*COS(RADIANS('Array Configuration'!$D$3))))</f>
        <v>55.320456333275096</v>
      </c>
      <c r="L30" s="5">
        <f t="shared" si="25"/>
        <v>414.60433940390794</v>
      </c>
      <c r="N30" s="4">
        <v>0.57847222222222106</v>
      </c>
      <c r="O30" s="5">
        <f t="shared" si="0"/>
        <v>22</v>
      </c>
      <c r="P30" s="5">
        <f>DEGREES(ASIN(SIN(RADIANS('Solar Calendar'!$C$5))*SIN(RADIANS('Array Configuration'!$D$5))+COS(RADIANS('Solar Calendar'!$C$5))*COS(RADIANS('Array Configuration'!$D$5))*COS(RADIANS(O30))))</f>
        <v>19.375676783127876</v>
      </c>
      <c r="Q30" s="5">
        <f>IFERROR(DEGREES(ACOS((SIN(RADIANS(P30))*SIN(RADIANS('Array Configuration'!$D$5))-SIN(RADIANS('Solar Calendar'!$C$5)))/(COS(RADIANS('Solar Calendar'!P30))*COS(RADIANS('Array Configuration'!$D$5)))))*SIGN(O30), 0)</f>
        <v>21.880532620055298</v>
      </c>
      <c r="R30" s="5">
        <f>ABS(Q30-'Array Configuration'!$D$4)</f>
        <v>21.880532620055298</v>
      </c>
      <c r="S30" s="5">
        <f>DEGREES(ACOS((COS(RADIANS(P30))*COS(RADIANS(R30))*SIN(RADIANS('Array Configuration'!$D$3)))+SIN(RADIANS(P30))*COS(RADIANS('Array Configuration'!$D$3))))</f>
        <v>51.878960572878874</v>
      </c>
      <c r="T30" s="5">
        <f t="shared" si="26"/>
        <v>485.11064138603484</v>
      </c>
      <c r="V30" s="4">
        <v>0.563194444444444</v>
      </c>
      <c r="W30" s="5">
        <f t="shared" si="1"/>
        <v>16</v>
      </c>
      <c r="X30" s="5">
        <f>DEGREES(ASIN(SIN(RADIANS('Solar Calendar'!$B$6))*SIN(RADIANS('Array Configuration'!$D$5))+COS(RADIANS('Solar Calendar'!$B$6))*COS(RADIANS('Array Configuration'!$D$5))*COS(RADIANS(W30))))</f>
        <v>25.587590377108274</v>
      </c>
      <c r="Y30" s="5">
        <f>IFERROR(DEGREES(ACOS((SIN(RADIANS(X30))*SIN(RADIANS('Array Configuration'!$D$5))-SIN(RADIANS('Solar Calendar'!$B$6)))/(COS(RADIANS('Solar Calendar'!X30))*COS(RADIANS('Array Configuration'!$D$5)))))*SIGN(W30), 0)</f>
        <v>17.152644040286557</v>
      </c>
      <c r="Z30" s="5">
        <f>ABS(Y30-'Array Configuration'!$D$4)</f>
        <v>17.152644040286557</v>
      </c>
      <c r="AA30" s="5">
        <f>DEGREES(ACOS((COS(RADIANS(X30))*COS(RADIANS(Z30))*SIN(RADIANS('Array Configuration'!$D$3)))+SIN(RADIANS(X30))*COS(RADIANS('Array Configuration'!$D$3))))</f>
        <v>45.06111171603532</v>
      </c>
      <c r="AB30" s="5">
        <f t="shared" si="27"/>
        <v>603.50598403820447</v>
      </c>
      <c r="AD30" s="4">
        <v>0.54652777777777695</v>
      </c>
      <c r="AE30" s="5">
        <f t="shared" si="2"/>
        <v>10.25</v>
      </c>
      <c r="AF30" s="5">
        <f>DEGREES(ASIN(SIN(RADIANS('Solar Calendar'!$C$6))*SIN(RADIANS('Array Configuration'!$D$5))+COS(RADIANS('Solar Calendar'!$C$6))*COS(RADIANS('Array Configuration'!$D$5))*COS(RADIANS(AE30))))</f>
        <v>30.891578403302457</v>
      </c>
      <c r="AG30" s="5">
        <f>IFERROR(DEGREES(ACOS((SIN(RADIANS(AF30))*SIN(RADIANS('Array Configuration'!$D$5))-SIN(RADIANS('Solar Calendar'!$C$6)))/(COS(RADIANS('Solar Calendar'!AF30))*COS(RADIANS('Array Configuration'!$D$5)))))*SIGN(AE30), 0)</f>
        <v>11.752623292159834</v>
      </c>
      <c r="AH30" s="5">
        <f>ABS(AG30-'Array Configuration'!$D$4)</f>
        <v>11.752623292159834</v>
      </c>
      <c r="AI30" s="5">
        <f>DEGREES(ACOS((COS(RADIANS(AF30))*COS(RADIANS(AH30))*SIN(RADIANS('Array Configuration'!$D$3)))+SIN(RADIANS(AF30))*COS(RADIANS('Array Configuration'!$D$3))))</f>
        <v>39.183310491884285</v>
      </c>
      <c r="AJ30" s="5">
        <f t="shared" si="28"/>
        <v>697.76244183377025</v>
      </c>
      <c r="AL30" s="4">
        <v>0.52777777777777801</v>
      </c>
      <c r="AM30" s="5">
        <f t="shared" si="3"/>
        <v>4</v>
      </c>
      <c r="AN30" s="5">
        <f>DEGREES(ASIN(SIN(RADIANS('Solar Calendar'!$B$7))*SIN(RADIANS('Array Configuration'!$D$5))+COS(RADIANS('Solar Calendar'!$B$7))*COS(RADIANS('Array Configuration'!$D$5))*COS(RADIANS(AM30))))</f>
        <v>37.082425078902283</v>
      </c>
      <c r="AO30" s="5">
        <f>IFERROR(DEGREES(ACOS((SIN(RADIANS(AN30))*SIN(RADIANS('Array Configuration'!$D$5))-SIN(RADIANS('Solar Calendar'!$B$7)))/(COS(RADIANS('Solar Calendar'!AN30))*COS(RADIANS('Array Configuration'!$D$5)))))*SIGN(AM30), 0)</f>
        <v>4.995619646912087</v>
      </c>
      <c r="AP30" s="5">
        <f>ABS(AO30-'Array Configuration'!$D$4)</f>
        <v>4.995619646912087</v>
      </c>
      <c r="AQ30" s="5">
        <f>DEGREES(ACOS((COS(RADIANS(AN30))*COS(RADIANS(AP30))*SIN(RADIANS('Array Configuration'!$D$3)))+SIN(RADIANS(AN30))*COS(RADIANS('Array Configuration'!$D$3))))</f>
        <v>32.530826436779719</v>
      </c>
      <c r="AR30" s="5">
        <f t="shared" si="29"/>
        <v>766.50230510413621</v>
      </c>
      <c r="AT30" s="4">
        <v>0.54930555555555505</v>
      </c>
      <c r="AU30" s="5">
        <f t="shared" si="4"/>
        <v>-2.25</v>
      </c>
      <c r="AV30" s="5">
        <f>DEGREES(ASIN(SIN(RADIANS('Solar Calendar'!$C$7))*SIN(RADIANS('Array Configuration'!$D$5))+COS(RADIANS('Solar Calendar'!$C$7))*COS(RADIANS('Array Configuration'!$D$5))*COS(RADIANS(AU30))))</f>
        <v>42.359677488682635</v>
      </c>
      <c r="AW30" s="5">
        <f>IFERROR(DEGREES(ACOS((SIN(RADIANS(AV30))*SIN(RADIANS('Array Configuration'!$D$5))-SIN(RADIANS('Solar Calendar'!$C$7)))/(COS(RADIANS('Solar Calendar'!AV30))*COS(RADIANS('Array Configuration'!$D$5)))))*SIGN(AU30), 0)</f>
        <v>-3.0455960574512795</v>
      </c>
      <c r="AX30" s="5">
        <f>ABS(AW30-'Array Configuration'!$D$4)</f>
        <v>3.0455960574512795</v>
      </c>
      <c r="AY30" s="5">
        <f>DEGREES(ACOS((COS(RADIANS(AV30))*COS(RADIANS(AX30))*SIN(RADIANS('Array Configuration'!$D$3)))+SIN(RADIANS(AV30))*COS(RADIANS('Array Configuration'!$D$3))))</f>
        <v>27.186194884987842</v>
      </c>
      <c r="AZ30" s="5">
        <f t="shared" si="30"/>
        <v>829.98864978853385</v>
      </c>
      <c r="BB30" s="4">
        <v>0.52500000000000002</v>
      </c>
      <c r="BC30" s="5">
        <f t="shared" si="5"/>
        <v>-9.75</v>
      </c>
      <c r="BD30" s="5">
        <f>DEGREES(ASIN(SIN(RADIANS('Solar Calendar'!$B$8))*SIN(RADIANS('Array Configuration'!$D$5))+COS(RADIANS('Solar Calendar'!$B$8))*COS(RADIANS('Array Configuration'!$D$5))*COS(RADIANS(BC30))))</f>
        <v>48.457611134422649</v>
      </c>
      <c r="BE30" s="5">
        <f>IFERROR(DEGREES(ACOS((SIN(RADIANS(BD30))*SIN(RADIANS('Array Configuration'!$D$5))-SIN(RADIANS('Solar Calendar'!$B$8)))/(COS(RADIANS('Solar Calendar'!BD30))*COS(RADIANS('Array Configuration'!$D$5)))))*SIGN(BC30), 0)</f>
        <v>-14.685468261558063</v>
      </c>
      <c r="BF30" s="5">
        <f>ABS(BE30-'Array Configuration'!$D$4)</f>
        <v>14.685468261558063</v>
      </c>
      <c r="BG30" s="5">
        <f>DEGREES(ACOS((COS(RADIANS(BD30))*COS(RADIANS(BF30))*SIN(RADIANS('Array Configuration'!$D$3)))+SIN(RADIANS(BD30))*COS(RADIANS('Array Configuration'!$D$3))))</f>
        <v>22.221616271927509</v>
      </c>
      <c r="BH30" s="5">
        <f t="shared" si="31"/>
        <v>840.23617889050183</v>
      </c>
      <c r="BJ30" s="4">
        <v>0.50624999999999898</v>
      </c>
      <c r="BK30" s="5">
        <f t="shared" si="23"/>
        <v>-15.5</v>
      </c>
      <c r="BL30" s="5">
        <f>DEGREES(ASIN(SIN(RADIANS('Solar Calendar'!$C$8))*SIN(RADIANS('Array Configuration'!$D$5))+COS(RADIANS('Solar Calendar'!$C$8))*COS(RADIANS('Array Configuration'!$D$5))*COS(RADIANS(BK30))))</f>
        <v>51.720106709084192</v>
      </c>
      <c r="BM30" s="5">
        <f>IFERROR(DEGREES(ACOS((SIN(RADIANS(BL30))*SIN(RADIANS('Array Configuration'!$D$5))-SIN(RADIANS('Solar Calendar'!$C$8)))/(COS(RADIANS('Solar Calendar'!BL30))*COS(RADIANS('Array Configuration'!$D$5)))))*SIGN(BK30), 0)</f>
        <v>-24.996588303579202</v>
      </c>
      <c r="BN30" s="5">
        <f>ABS(BM30-'Array Configuration'!$D$4)</f>
        <v>24.996588303579202</v>
      </c>
      <c r="BO30" s="5">
        <f>DEGREES(ACOS((COS(RADIANS(BL30))*COS(RADIANS(BN30))*SIN(RADIANS('Array Configuration'!$D$3)))+SIN(RADIANS(BL30))*COS(RADIANS('Array Configuration'!$D$3))))</f>
        <v>21.264660284160048</v>
      </c>
      <c r="BP30" s="5">
        <f t="shared" si="32"/>
        <v>854.52051332173289</v>
      </c>
      <c r="BR30" s="4">
        <v>0.48749999999999999</v>
      </c>
      <c r="BS30" s="5">
        <f t="shared" si="6"/>
        <v>-21.75</v>
      </c>
      <c r="BT30" s="5">
        <f>DEGREES(ASIN(SIN(RADIANS('Solar Calendar'!$B$9))*SIN(RADIANS('Array Configuration'!$D$5))+COS(RADIANS('Solar Calendar'!$B$9))*COS(RADIANS('Array Configuration'!$D$5))*COS(RADIANS(BS30))))</f>
        <v>54.480861321725477</v>
      </c>
      <c r="BU30" s="5">
        <f>IFERROR(DEGREES(ACOS((SIN(RADIANS(BT30))*SIN(RADIANS('Array Configuration'!$D$5))-SIN(RADIANS('Solar Calendar'!$B$9)))/(COS(RADIANS('Solar Calendar'!BT30))*COS(RADIANS('Array Configuration'!$D$5)))))*SIGN(BS30), 0)</f>
        <v>-37.60938422490301</v>
      </c>
      <c r="BV30" s="5">
        <f>ABS(BU30-'Array Configuration'!$D$4)</f>
        <v>37.60938422490301</v>
      </c>
      <c r="BW30" s="5">
        <f>DEGREES(ACOS((COS(RADIANS(BT30))*COS(RADIANS(BV30))*SIN(RADIANS('Array Configuration'!$D$3)))+SIN(RADIANS(BT30))*COS(RADIANS('Array Configuration'!$D$3))))</f>
        <v>22.548108770431853</v>
      </c>
      <c r="BX30" s="5">
        <f t="shared" si="33"/>
        <v>821.81695721828169</v>
      </c>
      <c r="BZ30" s="4">
        <v>0.47499999999999998</v>
      </c>
      <c r="CA30" s="5">
        <f t="shared" si="7"/>
        <v>-26.5</v>
      </c>
      <c r="CB30" s="5">
        <f>DEGREES(ASIN(SIN(RADIANS('Solar Calendar'!$C$9))*SIN(RADIANS('Array Configuration'!$D$5))+COS(RADIANS('Solar Calendar'!$C$9))*COS(RADIANS('Array Configuration'!$D$5))*COS(RADIANS(CA30))))</f>
        <v>55.04778303479366</v>
      </c>
      <c r="CC30" s="5">
        <f>IFERROR(DEGREES(ACOS((SIN(RADIANS(CB30))*SIN(RADIANS('Array Configuration'!$D$5))-SIN(RADIANS('Solar Calendar'!$C$9)))/(COS(RADIANS('Solar Calendar'!CB30))*COS(RADIANS('Array Configuration'!$D$5)))))*SIGN(CA30), 0)</f>
        <v>-47.044204043503221</v>
      </c>
      <c r="CD30" s="5">
        <f>ABS(CC30-'Array Configuration'!$D$4)</f>
        <v>47.044204043503221</v>
      </c>
      <c r="CE30" s="5">
        <f>DEGREES(ACOS((COS(RADIANS(CB30))*COS(RADIANS(CD30))*SIN(RADIANS('Array Configuration'!$D$3)))+SIN(RADIANS(CB30))*COS(RADIANS('Array Configuration'!$D$3))))</f>
        <v>25.251798211364619</v>
      </c>
      <c r="CF30" s="5">
        <f t="shared" si="34"/>
        <v>806.02659773302298</v>
      </c>
      <c r="CH30" s="4">
        <v>0.46666666666666701</v>
      </c>
      <c r="CI30" s="5">
        <f t="shared" si="8"/>
        <v>-30</v>
      </c>
      <c r="CJ30" s="5">
        <f>DEGREES(ASIN(SIN(RADIANS('Solar Calendar'!$B$10))*SIN(RADIANS('Array Configuration'!$D$5))+COS(RADIANS('Solar Calendar'!$B$10))*COS(RADIANS('Array Configuration'!$D$5))*COS(RADIANS(CI30))))</f>
        <v>55.537520206416872</v>
      </c>
      <c r="CK30" s="5">
        <f>IFERROR(DEGREES(ACOS((SIN(RADIANS(CJ30))*SIN(RADIANS('Array Configuration'!$D$5))-SIN(RADIANS('Solar Calendar'!$B$10)))/(COS(RADIANS('Solar Calendar'!CJ30))*COS(RADIANS('Array Configuration'!$D$5)))))*SIGN(CI30), 0)</f>
        <v>-54.543776268295005</v>
      </c>
      <c r="CL30" s="5">
        <f>ABS(CK30-'Array Configuration'!$D$4)</f>
        <v>54.543776268295005</v>
      </c>
      <c r="CM30" s="5">
        <f>DEGREES(ACOS((COS(RADIANS(CJ30))*COS(RADIANS(CL30))*SIN(RADIANS('Array Configuration'!$D$3)))+SIN(RADIANS(CJ30))*COS(RADIANS('Array Configuration'!$D$3))))</f>
        <v>27.471762288412322</v>
      </c>
      <c r="CN30" s="5">
        <f t="shared" si="48"/>
        <v>774.13418713901922</v>
      </c>
      <c r="CP30" s="4">
        <v>0.46666666666666701</v>
      </c>
      <c r="CQ30" s="5">
        <f t="shared" si="10"/>
        <v>-30.75</v>
      </c>
      <c r="CR30" s="5">
        <f>DEGREES(ASIN(SIN(RADIANS('Solar Calendar'!$C$10))*SIN(RADIANS('Array Configuration'!$D$5))+COS(RADIANS('Solar Calendar'!$C$10))*COS(RADIANS('Array Configuration'!$D$5))*COS(RADIANS(CQ30))))</f>
        <v>55.679285435209486</v>
      </c>
      <c r="CS30" s="5">
        <f>IFERROR(DEGREES(ACOS((SIN(RADIANS(CR30))*SIN(RADIANS('Array Configuration'!$D$5))-SIN(RADIANS('Solar Calendar'!$C$10)))/(COS(RADIANS('Solar Calendar'!CR30))*COS(RADIANS('Array Configuration'!$D$5)))))*SIGN(CQ30), 0)</f>
        <v>-56.265255896499347</v>
      </c>
      <c r="CT30" s="5">
        <f>ABS(CS30-'Array Configuration'!$D$4)</f>
        <v>56.265255896499347</v>
      </c>
      <c r="CU30" s="5">
        <f>DEGREES(ACOS((COS(RADIANS(CR30))*COS(RADIANS(CT30))*SIN(RADIANS('Array Configuration'!$D$3)))+SIN(RADIANS(CR30))*COS(RADIANS('Array Configuration'!$D$3))))</f>
        <v>27.963177383335253</v>
      </c>
      <c r="CV30" s="5">
        <f t="shared" si="35"/>
        <v>770.94622481038562</v>
      </c>
      <c r="CX30" s="4">
        <v>0.47291666666666698</v>
      </c>
      <c r="CY30" s="5">
        <f t="shared" si="11"/>
        <v>-29.25</v>
      </c>
      <c r="CZ30" s="5">
        <f>DEGREES(ASIN(SIN(RADIANS('Solar Calendar'!$B$11))*SIN(RADIANS('Array Configuration'!$D$5))+COS(RADIANS('Solar Calendar'!$B$11))*COS(RADIANS('Array Configuration'!$D$5))*COS(RADIANS(CY30))))</f>
        <v>55.785024929797366</v>
      </c>
      <c r="DA30" s="5">
        <f>IFERROR(DEGREES(ACOS((SIN(RADIANS(CZ30))*SIN(RADIANS('Array Configuration'!$D$5))-SIN(RADIANS('Solar Calendar'!$B$11)))/(COS(RADIANS('Solar Calendar'!CZ30))*COS(RADIANS('Array Configuration'!$D$5)))))*SIGN(CY30), 0)</f>
        <v>-53.344704147231042</v>
      </c>
      <c r="DB30" s="5">
        <f>ABS(DA30-'Array Configuration'!$D$4)</f>
        <v>53.344704147231042</v>
      </c>
      <c r="DC30" s="5">
        <f>DEGREES(ACOS((COS(RADIANS(CZ30))*COS(RADIANS(DB30))*SIN(RADIANS('Array Configuration'!$D$3)))+SIN(RADIANS(CZ30))*COS(RADIANS('Array Configuration'!$D$3))))</f>
        <v>26.858154503774657</v>
      </c>
      <c r="DD30" s="5">
        <f t="shared" si="36"/>
        <v>778.68621470196535</v>
      </c>
      <c r="DF30" s="4">
        <v>0.483333333333333</v>
      </c>
      <c r="DG30" s="5">
        <f t="shared" si="12"/>
        <v>-25.75</v>
      </c>
      <c r="DH30" s="5">
        <f>DEGREES(ASIN(SIN(RADIANS('Solar Calendar'!$C$11))*SIN(RADIANS('Array Configuration'!$D$5))+COS(RADIANS('Solar Calendar'!$C$11))*COS(RADIANS('Array Configuration'!$D$5))*COS(RADIANS(DG30))))</f>
        <v>55.927418110297744</v>
      </c>
      <c r="DI30" s="5">
        <f>IFERROR(DEGREES(ACOS((SIN(RADIANS(DH30))*SIN(RADIANS('Array Configuration'!$D$5))-SIN(RADIANS('Solar Calendar'!$C$11)))/(COS(RADIANS('Solar Calendar'!DH30))*COS(RADIANS('Array Configuration'!$D$5)))))*SIGN(DG30), 0)</f>
        <v>-46.541756942260662</v>
      </c>
      <c r="DJ30" s="5">
        <f>ABS(DI30-'Array Configuration'!$D$4)</f>
        <v>46.541756942260662</v>
      </c>
      <c r="DK30" s="5">
        <f>DEGREES(ACOS((COS(RADIANS(DH30))*COS(RADIANS(DJ30))*SIN(RADIANS('Array Configuration'!$D$3)))+SIN(RADIANS(DH30))*COS(RADIANS('Array Configuration'!$D$3))))</f>
        <v>24.380462399943546</v>
      </c>
      <c r="DL30" s="5">
        <f t="shared" si="37"/>
        <v>795.30670096067468</v>
      </c>
      <c r="DN30" s="4">
        <v>0.49861111111111101</v>
      </c>
      <c r="DO30" s="5">
        <f t="shared" si="13"/>
        <v>-20.25</v>
      </c>
      <c r="DP30" s="5">
        <f>DEGREES(ASIN(SIN(RADIANS('Solar Calendar'!$B$12))*SIN(RADIANS('Array Configuration'!$D$5))+COS(RADIANS('Solar Calendar'!$B$12))*COS(RADIANS('Array Configuration'!$D$5))*COS(RADIANS(DO30))))</f>
        <v>54.625173627346001</v>
      </c>
      <c r="DQ30" s="5">
        <f>IFERROR(DEGREES(ACOS((SIN(RADIANS(DP30))*SIN(RADIANS('Array Configuration'!$D$5))-SIN(RADIANS('Solar Calendar'!$B$12)))/(COS(RADIANS('Solar Calendar'!DP30))*COS(RADIANS('Array Configuration'!$D$5)))))*SIGN(DO30), 0)</f>
        <v>-34.997384304967731</v>
      </c>
      <c r="DR30" s="5">
        <f>ABS(DQ30-'Array Configuration'!$D$4)</f>
        <v>34.997384304967731</v>
      </c>
      <c r="DS30" s="5">
        <f>DEGREES(ACOS((COS(RADIANS(DP30))*COS(RADIANS(DR30))*SIN(RADIANS('Array Configuration'!$D$3)))+SIN(RADIANS(DP30))*COS(RADIANS('Array Configuration'!$D$3))))</f>
        <v>21.591888319516542</v>
      </c>
      <c r="DT30" s="5">
        <f t="shared" si="38"/>
        <v>823.4029694291844</v>
      </c>
      <c r="DV30" s="4">
        <v>0.51180555555555496</v>
      </c>
      <c r="DW30" s="5">
        <f t="shared" si="14"/>
        <v>-14.75</v>
      </c>
      <c r="DX30" s="5">
        <f>DEGREES(ASIN(SIN(RADIANS('Solar Calendar'!$C$12))*SIN(RADIANS('Array Configuration'!$D$5))+COS(RADIANS('Solar Calendar'!$C$12))*COS(RADIANS('Array Configuration'!$D$5))*COS(RADIANS(DW30))))</f>
        <v>52.601135581477031</v>
      </c>
      <c r="DY30" s="5">
        <f>IFERROR(DEGREES(ACOS((SIN(RADIANS(DX30))*SIN(RADIANS('Array Configuration'!$D$5))-SIN(RADIANS('Solar Calendar'!$C$12)))/(COS(RADIANS('Solar Calendar'!DX30))*COS(RADIANS('Array Configuration'!$D$5)))))*SIGN(DW30), 0)</f>
        <v>-24.177953216876496</v>
      </c>
      <c r="DZ30" s="5">
        <f>ABS(DY30-'Array Configuration'!$D$4)</f>
        <v>24.177953216876496</v>
      </c>
      <c r="EA30" s="5">
        <f>DEGREES(ACOS((COS(RADIANS(DX30))*COS(RADIANS(DZ30))*SIN(RADIANS('Array Configuration'!$D$3)))+SIN(RADIANS(DX30))*COS(RADIANS('Array Configuration'!$D$3))))</f>
        <v>20.25507820343595</v>
      </c>
      <c r="EB30" s="5">
        <f t="shared" si="39"/>
        <v>825.90423155773885</v>
      </c>
      <c r="ED30" s="4">
        <v>0.52847222222222201</v>
      </c>
      <c r="EE30" s="5">
        <f t="shared" si="15"/>
        <v>-7.25</v>
      </c>
      <c r="EF30" s="5">
        <f>DEGREES(ASIN(SIN(RADIANS('Solar Calendar'!$B$13))*SIN(RADIANS('Array Configuration'!$D$5))+COS(RADIANS('Solar Calendar'!$B$13))*COS(RADIANS('Array Configuration'!$D$5))*COS(RADIANS(EE30))))</f>
        <v>47.939387256057387</v>
      </c>
      <c r="EG30" s="5">
        <f>IFERROR(DEGREES(ACOS((SIN(RADIANS(EF30))*SIN(RADIANS('Array Configuration'!$D$5))-SIN(RADIANS('Solar Calendar'!$B$13)))/(COS(RADIANS('Solar Calendar'!EF30))*COS(RADIANS('Array Configuration'!$D$5)))))*SIGN(EE30), 0)</f>
        <v>-10.798069035755033</v>
      </c>
      <c r="EH30" s="5">
        <f>ABS(EG30-'Array Configuration'!$D$4)</f>
        <v>10.798069035755033</v>
      </c>
      <c r="EI30" s="5">
        <f>DEGREES(ACOS((COS(RADIANS(EF30))*COS(RADIANS(EH30))*SIN(RADIANS('Array Configuration'!$D$3)))+SIN(RADIANS(EF30))*COS(RADIANS('Array Configuration'!$D$3))))</f>
        <v>22.199295903621366</v>
      </c>
      <c r="EJ30" s="5">
        <f t="shared" si="40"/>
        <v>842.19500655330876</v>
      </c>
      <c r="EL30" s="4">
        <v>0.54166666666666596</v>
      </c>
      <c r="EM30" s="5">
        <f t="shared" si="16"/>
        <v>-1.25</v>
      </c>
      <c r="EN30" s="5">
        <f>DEGREES(ASIN(SIN(RADIANS('Solar Calendar'!$C$13))*SIN(RADIANS('Array Configuration'!$D$5))+COS(RADIANS('Solar Calendar'!$C$13))*COS(RADIANS('Array Configuration'!$D$5))*COS(RADIANS(EM30))))</f>
        <v>42.387550911422871</v>
      </c>
      <c r="EO30" s="5">
        <f>IFERROR(DEGREES(ACOS((SIN(RADIANS(EN30))*SIN(RADIANS('Array Configuration'!$D$5))-SIN(RADIANS('Solar Calendar'!$C$13)))/(COS(RADIANS('Solar Calendar'!EN30))*COS(RADIANS('Array Configuration'!$D$5)))))*SIGN(EM30), 0)</f>
        <v>-1.6924986910206317</v>
      </c>
      <c r="EP30" s="5">
        <f>ABS(EO30-'Array Configuration'!$D$4)</f>
        <v>1.6924986910206317</v>
      </c>
      <c r="EQ30" s="5">
        <f>DEGREES(ACOS((COS(RADIANS(EN30))*COS(RADIANS(EP30))*SIN(RADIANS('Array Configuration'!$D$3)))+SIN(RADIANS(EN30))*COS(RADIANS('Array Configuration'!$D$3))))</f>
        <v>27.126632726348955</v>
      </c>
      <c r="ER30" s="5">
        <f t="shared" si="41"/>
        <v>791.53988933784285</v>
      </c>
      <c r="ET30" s="4">
        <v>0.55763888888888802</v>
      </c>
      <c r="EU30" s="5">
        <f t="shared" si="17"/>
        <v>5.75</v>
      </c>
      <c r="EV30" s="5">
        <f>DEGREES(ASIN(SIN(RADIANS('Solar Calendar'!$B$14))*SIN(RADIANS('Array Configuration'!$D$5))+COS(RADIANS('Solar Calendar'!$B$14))*COS(RADIANS('Array Configuration'!$D$5))*COS(RADIANS(EU30))))</f>
        <v>36.55877262198382</v>
      </c>
      <c r="EW30" s="5">
        <f>IFERROR(DEGREES(ACOS((SIN(RADIANS(EV30))*SIN(RADIANS('Array Configuration'!$D$5))-SIN(RADIANS('Solar Calendar'!$B$14)))/(COS(RADIANS('Solar Calendar'!EV30))*COS(RADIANS('Array Configuration'!$D$5)))))*SIGN(EU30), 0)</f>
        <v>7.1307287238262882</v>
      </c>
      <c r="EX30" s="5">
        <f>ABS(EW30-'Array Configuration'!$D$4)</f>
        <v>7.1307287238262882</v>
      </c>
      <c r="EY30" s="5">
        <f>DEGREES(ACOS((COS(RADIANS(EV30))*COS(RADIANS(EX30))*SIN(RADIANS('Array Configuration'!$D$3)))+SIN(RADIANS(EV30))*COS(RADIANS('Array Configuration'!$D$3))))</f>
        <v>33.169773047690256</v>
      </c>
      <c r="EZ30" s="5">
        <f t="shared" si="24"/>
        <v>756.18184578552359</v>
      </c>
      <c r="FB30" s="4">
        <v>0.57222222222222097</v>
      </c>
      <c r="FC30" s="5">
        <f t="shared" si="18"/>
        <v>11.75</v>
      </c>
      <c r="FD30" s="5">
        <f>DEGREES(ASIN(SIN(RADIANS('Solar Calendar'!$C$14))*SIN(RADIANS('Array Configuration'!$D$5))+COS(RADIANS('Solar Calendar'!$C$14))*COS(RADIANS('Array Configuration'!$D$5))*COS(RADIANS(FC30))))</f>
        <v>30.967063688330516</v>
      </c>
      <c r="FE30" s="5">
        <f>IFERROR(DEGREES(ACOS((SIN(RADIANS(FD30))*SIN(RADIANS('Array Configuration'!$D$5))-SIN(RADIANS('Solar Calendar'!$C$14)))/(COS(RADIANS('Solar Calendar'!FD30))*COS(RADIANS('Array Configuration'!$D$5)))))*SIGN(FC30), 0)</f>
        <v>13.50418749476181</v>
      </c>
      <c r="FF30" s="5">
        <f>ABS(FE30-'Array Configuration'!$D$4)</f>
        <v>13.50418749476181</v>
      </c>
      <c r="FG30" s="5">
        <f>DEGREES(ACOS((COS(RADIANS(FD30))*COS(RADIANS(FF30))*SIN(RADIANS('Array Configuration'!$D$3)))+SIN(RADIANS(FD30))*COS(RADIANS('Array Configuration'!$D$3))))</f>
        <v>39.290246677709391</v>
      </c>
      <c r="FH30" s="5">
        <f t="shared" si="42"/>
        <v>671.60966780184606</v>
      </c>
      <c r="FJ30" s="4">
        <v>0.54861111111111105</v>
      </c>
      <c r="FK30" s="5">
        <f t="shared" si="19"/>
        <v>18.25</v>
      </c>
      <c r="FL30" s="5">
        <f>DEGREES(ASIN(SIN(RADIANS('Solar Calendar'!$B$15))*SIN(RADIANS('Array Configuration'!$D$5))+COS(RADIANS('Solar Calendar'!$B$15))*COS(RADIANS('Array Configuration'!$D$5))*COS(RADIANS(FK30))))</f>
        <v>23.943346274027551</v>
      </c>
      <c r="FM30" s="5">
        <f>IFERROR(DEGREES(ACOS((SIN(RADIANS(FL30))*SIN(RADIANS('Array Configuration'!$D$5))-SIN(RADIANS('Solar Calendar'!$B$15)))/(COS(RADIANS('Solar Calendar'!FL30))*COS(RADIANS('Array Configuration'!$D$5)))))*SIGN(FK30), 0)</f>
        <v>19.190419116964826</v>
      </c>
      <c r="FN30" s="5">
        <f>ABS(FM30-'Array Configuration'!$D$4)</f>
        <v>19.190419116964826</v>
      </c>
      <c r="FO30" s="5">
        <f>DEGREES(ACOS((COS(RADIANS(FL30))*COS(RADIANS(FN30))*SIN(RADIANS('Array Configuration'!$D$3)))+SIN(RADIANS(FL30))*COS(RADIANS('Array Configuration'!$D$3))))</f>
        <v>46.96713551695526</v>
      </c>
      <c r="FP30" s="5">
        <f t="shared" si="43"/>
        <v>572.31973347181338</v>
      </c>
      <c r="FR30" s="4">
        <v>0.56388888888888899</v>
      </c>
      <c r="FS30" s="5">
        <f t="shared" si="20"/>
        <v>23.25</v>
      </c>
      <c r="FT30" s="5">
        <f>DEGREES(ASIN(SIN(RADIANS('Solar Calendar'!$C$15))*SIN(RADIANS('Array Configuration'!$D$5))+COS(RADIANS('Solar Calendar'!$C$15))*COS(RADIANS('Array Configuration'!$D$5))*COS(RADIANS(FS30))))</f>
        <v>19.437194375861537</v>
      </c>
      <c r="FU30" s="5">
        <f>IFERROR(DEGREES(ACOS((SIN(RADIANS(FT30))*SIN(RADIANS('Array Configuration'!$D$5))-SIN(RADIANS('Solar Calendar'!$C$15)))/(COS(RADIANS('Solar Calendar'!FT30))*COS(RADIANS('Array Configuration'!$D$5)))))*SIGN(FS30), 0)</f>
        <v>23.194512875222415</v>
      </c>
      <c r="FV30" s="5">
        <f>ABS(FU30-'Array Configuration'!$D$4)</f>
        <v>23.194512875222415</v>
      </c>
      <c r="FW30" s="5">
        <f>DEGREES(ACOS((COS(RADIANS(FT30))*COS(RADIANS(FV30))*SIN(RADIANS('Array Configuration'!$D$3)))+SIN(RADIANS(FT30))*COS(RADIANS('Array Configuration'!$D$3))))</f>
        <v>52.029579010884518</v>
      </c>
      <c r="FX30" s="5">
        <f t="shared" si="44"/>
        <v>477.83840192923708</v>
      </c>
      <c r="FZ30" s="4">
        <v>0.57777777777777795</v>
      </c>
      <c r="GA30" s="5">
        <f t="shared" si="21"/>
        <v>26.75</v>
      </c>
      <c r="GB30" s="5">
        <f>DEGREES(ASIN(SIN(RADIANS('Solar Calendar'!$B$16))*SIN(RADIANS('Array Configuration'!$D$5))+COS(RADIANS('Solar Calendar'!$B$16))*COS(RADIANS('Array Configuration'!$D$5))*COS(RADIANS(GA30))))</f>
        <v>15.790152579410226</v>
      </c>
      <c r="GC30" s="5">
        <f>IFERROR(DEGREES(ACOS((SIN(RADIANS(GB30))*SIN(RADIANS('Array Configuration'!$D$5))-SIN(RADIANS('Solar Calendar'!$B$16)))/(COS(RADIANS('Solar Calendar'!GB30))*COS(RADIANS('Array Configuration'!$D$5)))))*SIGN(GA30), 0)</f>
        <v>25.583797683178641</v>
      </c>
      <c r="GD30" s="5">
        <f>ABS(GC30-'Array Configuration'!$D$4)</f>
        <v>25.583797683178641</v>
      </c>
      <c r="GE30" s="5">
        <f>DEGREES(ACOS((COS(RADIANS(GB30))*COS(RADIANS(GD30))*SIN(RADIANS('Array Configuration'!$D$3)))+SIN(RADIANS(GB30))*COS(RADIANS('Array Configuration'!$D$3))))</f>
        <v>56.024790713128588</v>
      </c>
      <c r="GF30" s="5">
        <f t="shared" si="45"/>
        <v>400.75030137401382</v>
      </c>
      <c r="GH30" s="4">
        <v>0.58472222222222203</v>
      </c>
      <c r="GI30" s="5">
        <f t="shared" si="22"/>
        <v>27.5</v>
      </c>
      <c r="GJ30" s="5">
        <f>DEGREES(ASIN(SIN(RADIANS('Solar Calendar'!$C$16))*SIN(RADIANS('Array Configuration'!$D$5))+COS(RADIANS('Solar Calendar'!$C$16))*COS(RADIANS('Array Configuration'!$D$5))*COS(RADIANS(GI30))))</f>
        <v>14.717161397531976</v>
      </c>
      <c r="GK30" s="5">
        <f>IFERROR(DEGREES(ACOS((SIN(RADIANS(GJ30))*SIN(RADIANS('Array Configuration'!$D$5))-SIN(RADIANS('Solar Calendar'!$C$16)))/(COS(RADIANS('Solar Calendar'!GJ30))*COS(RADIANS('Array Configuration'!$D$5)))))*SIGN(GI30), 0)</f>
        <v>25.964564436355023</v>
      </c>
      <c r="GL30" s="5">
        <f>ABS(GK30-'Array Configuration'!$D$4)</f>
        <v>25.964564436355023</v>
      </c>
      <c r="GM30" s="5">
        <f>DEGREES(ACOS((COS(RADIANS(GJ30))*COS(RADIANS(GL30))*SIN(RADIANS('Array Configuration'!$D$3)))+SIN(RADIANS(GJ30))*COS(RADIANS('Array Configuration'!$D$3))))</f>
        <v>57.146791983775884</v>
      </c>
      <c r="GN30" s="5">
        <f t="shared" si="46"/>
        <v>374.95363655893317</v>
      </c>
    </row>
    <row r="31" spans="5:196" x14ac:dyDescent="0.25">
      <c r="E31" s="12"/>
      <c r="F31" s="4">
        <v>0.59583333333333799</v>
      </c>
      <c r="G31" s="5">
        <f t="shared" si="47"/>
        <v>29.5</v>
      </c>
      <c r="H31" s="5">
        <f>DEGREES(ASIN(SIN(RADIANS('Solar Calendar'!$B$5))*SIN(RADIANS('Array Configuration'!$D$5))+COS(RADIANS('Solar Calendar'!$B$5))*COS(RADIANS('Array Configuration'!$D$5))*COS(RADIANS(G31))))</f>
        <v>15.234984110288512</v>
      </c>
      <c r="I31" s="5">
        <f>IFERROR(DEGREES(ACOS((SIN(RADIANS(H31))*SIN(RADIANS('Array Configuration'!$D$5))-SIN(RADIANS('Solar Calendar'!$B$5)))/(COS(RADIANS('Solar Calendar'!H31))*COS(RADIANS('Array Configuration'!$D$5)))))*SIGN(G31), 0)</f>
        <v>28.176521550447745</v>
      </c>
      <c r="J31" s="5">
        <f>ABS(I31-'Array Configuration'!$D$4)</f>
        <v>28.176521550447745</v>
      </c>
      <c r="K31" s="5">
        <f>DEGREES(ACOS((COS(RADIANS(H31))*COS(RADIANS(J31))*SIN(RADIANS('Array Configuration'!$D$3)))+SIN(RADIANS(H31))*COS(RADIANS('Array Configuration'!$D$3))))</f>
        <v>57.044000090265435</v>
      </c>
      <c r="L31" s="5">
        <f t="shared" si="25"/>
        <v>382.35622174859577</v>
      </c>
      <c r="N31" s="4">
        <v>0.58888888888888802</v>
      </c>
      <c r="O31" s="5">
        <f t="shared" si="0"/>
        <v>25.75</v>
      </c>
      <c r="P31" s="5">
        <f>DEGREES(ASIN(SIN(RADIANS('Solar Calendar'!$C$5))*SIN(RADIANS('Array Configuration'!$D$5))+COS(RADIANS('Solar Calendar'!$C$5))*COS(RADIANS('Array Configuration'!$D$5))*COS(RADIANS(O31))))</f>
        <v>18.360804356718972</v>
      </c>
      <c r="Q31" s="5">
        <f>IFERROR(DEGREES(ACOS((SIN(RADIANS(P31))*SIN(RADIANS('Array Configuration'!$D$5))-SIN(RADIANS('Solar Calendar'!$C$5)))/(COS(RADIANS('Solar Calendar'!P31))*COS(RADIANS('Array Configuration'!$D$5)))))*SIGN(O31), 0)</f>
        <v>25.441779290955139</v>
      </c>
      <c r="R31" s="5">
        <f>ABS(Q31-'Array Configuration'!$D$4)</f>
        <v>25.441779290955139</v>
      </c>
      <c r="S31" s="5">
        <f>DEGREES(ACOS((COS(RADIANS(P31))*COS(RADIANS(R31))*SIN(RADIANS('Array Configuration'!$D$3)))+SIN(RADIANS(P31))*COS(RADIANS('Array Configuration'!$D$3))))</f>
        <v>53.473310875451091</v>
      </c>
      <c r="T31" s="5">
        <f t="shared" si="26"/>
        <v>457.2637207427926</v>
      </c>
      <c r="V31" s="4">
        <v>0.57361111111111196</v>
      </c>
      <c r="W31" s="5">
        <f t="shared" si="1"/>
        <v>19.75</v>
      </c>
      <c r="X31" s="5">
        <f>DEGREES(ASIN(SIN(RADIANS('Solar Calendar'!$B$6))*SIN(RADIANS('Array Configuration'!$D$5))+COS(RADIANS('Solar Calendar'!$B$6))*COS(RADIANS('Array Configuration'!$D$5))*COS(RADIANS(W31))))</f>
        <v>24.760136777890125</v>
      </c>
      <c r="Y31" s="5">
        <f>IFERROR(DEGREES(ACOS((SIN(RADIANS(X31))*SIN(RADIANS('Array Configuration'!$D$5))-SIN(RADIANS('Solar Calendar'!$B$6)))/(COS(RADIANS('Solar Calendar'!X31))*COS(RADIANS('Array Configuration'!$D$5)))))*SIGN(W31), 0)</f>
        <v>21.045447787321731</v>
      </c>
      <c r="Z31" s="5">
        <f>ABS(Y31-'Array Configuration'!$D$4)</f>
        <v>21.045447787321731</v>
      </c>
      <c r="AA31" s="5">
        <f>DEGREES(ACOS((COS(RADIANS(X31))*COS(RADIANS(Z31))*SIN(RADIANS('Array Configuration'!$D$3)))+SIN(RADIANS(X31))*COS(RADIANS('Array Configuration'!$D$3))))</f>
        <v>46.44131536247702</v>
      </c>
      <c r="AB31" s="5">
        <f t="shared" si="27"/>
        <v>582.75329541917017</v>
      </c>
      <c r="AD31" s="4">
        <v>0.55694444444444402</v>
      </c>
      <c r="AE31" s="5">
        <f t="shared" si="2"/>
        <v>14</v>
      </c>
      <c r="AF31" s="5">
        <f>DEGREES(ASIN(SIN(RADIANS('Solar Calendar'!$C$6))*SIN(RADIANS('Array Configuration'!$D$5))+COS(RADIANS('Solar Calendar'!$C$6))*COS(RADIANS('Array Configuration'!$D$5))*COS(RADIANS(AE31))))</f>
        <v>30.285627254201117</v>
      </c>
      <c r="AG31" s="5">
        <f>IFERROR(DEGREES(ACOS((SIN(RADIANS(AF31))*SIN(RADIANS('Array Configuration'!$D$5))-SIN(RADIANS('Solar Calendar'!$C$6)))/(COS(RADIANS('Solar Calendar'!AF31))*COS(RADIANS('Array Configuration'!$D$5)))))*SIGN(AE31), 0)</f>
        <v>15.973623733096659</v>
      </c>
      <c r="AH31" s="5">
        <f>ABS(AG31-'Array Configuration'!$D$4)</f>
        <v>15.973623733096659</v>
      </c>
      <c r="AI31" s="5">
        <f>DEGREES(ACOS((COS(RADIANS(AF31))*COS(RADIANS(AH31))*SIN(RADIANS('Array Configuration'!$D$3)))+SIN(RADIANS(AF31))*COS(RADIANS('Array Configuration'!$D$3))))</f>
        <v>40.260917404827012</v>
      </c>
      <c r="AJ31" s="5">
        <f t="shared" si="28"/>
        <v>683.52153966240871</v>
      </c>
      <c r="AL31" s="4">
        <v>0.53819444444444497</v>
      </c>
      <c r="AM31" s="5">
        <f t="shared" si="3"/>
        <v>7.75</v>
      </c>
      <c r="AN31" s="5">
        <f>DEGREES(ASIN(SIN(RADIANS('Solar Calendar'!$B$7))*SIN(RADIANS('Array Configuration'!$D$5))+COS(RADIANS('Solar Calendar'!$B$7))*COS(RADIANS('Array Configuration'!$D$5))*COS(RADIANS(AM31))))</f>
        <v>36.760062908356211</v>
      </c>
      <c r="AO31" s="5">
        <f>IFERROR(DEGREES(ACOS((SIN(RADIANS(AN31))*SIN(RADIANS('Array Configuration'!$D$5))-SIN(RADIANS('Solar Calendar'!$B$7)))/(COS(RADIANS('Solar Calendar'!AN31))*COS(RADIANS('Array Configuration'!$D$5)))))*SIGN(AM31), 0)</f>
        <v>9.6500056405264409</v>
      </c>
      <c r="AP31" s="5">
        <f>ABS(AO31-'Array Configuration'!$D$4)</f>
        <v>9.6500056405264409</v>
      </c>
      <c r="AQ31" s="5">
        <f>DEGREES(ACOS((COS(RADIANS(AN31))*COS(RADIANS(AP31))*SIN(RADIANS('Array Configuration'!$D$3)))+SIN(RADIANS(AN31))*COS(RADIANS('Array Configuration'!$D$3))))</f>
        <v>33.158154003086217</v>
      </c>
      <c r="AR31" s="5">
        <f t="shared" si="29"/>
        <v>759.69131907700387</v>
      </c>
      <c r="AT31" s="4">
        <v>0.55972222222222301</v>
      </c>
      <c r="AU31" s="5">
        <f t="shared" si="4"/>
        <v>1.5</v>
      </c>
      <c r="AV31" s="5">
        <f>DEGREES(ASIN(SIN(RADIANS('Solar Calendar'!$C$7))*SIN(RADIANS('Array Configuration'!$D$5))+COS(RADIANS('Solar Calendar'!$C$7))*COS(RADIANS('Array Configuration'!$D$5))*COS(RADIANS(AU31))))</f>
        <v>42.382074407344085</v>
      </c>
      <c r="AW31" s="5">
        <f>IFERROR(DEGREES(ACOS((SIN(RADIANS(AV31))*SIN(RADIANS('Array Configuration'!$D$5))-SIN(RADIANS('Solar Calendar'!$C$7)))/(COS(RADIANS('Solar Calendar'!AV31))*COS(RADIANS('Array Configuration'!$D$5)))))*SIGN(AU31), 0)</f>
        <v>2.0308802935590595</v>
      </c>
      <c r="AX31" s="5">
        <f>ABS(AW31-'Array Configuration'!$D$4)</f>
        <v>2.0308802935590595</v>
      </c>
      <c r="AY31" s="5">
        <f>DEGREES(ACOS((COS(RADIANS(AV31))*COS(RADIANS(AX31))*SIN(RADIANS('Array Configuration'!$D$3)))+SIN(RADIANS(AV31))*COS(RADIANS('Array Configuration'!$D$3))))</f>
        <v>27.138342804680729</v>
      </c>
      <c r="AZ31" s="5">
        <f t="shared" si="30"/>
        <v>830.42307277930047</v>
      </c>
      <c r="BB31" s="4">
        <v>0.53541666666666698</v>
      </c>
      <c r="BC31" s="5">
        <f t="shared" si="5"/>
        <v>-6</v>
      </c>
      <c r="BD31" s="5">
        <f>DEGREES(ASIN(SIN(RADIANS('Solar Calendar'!$B$8))*SIN(RADIANS('Array Configuration'!$D$5))+COS(RADIANS('Solar Calendar'!$B$8))*COS(RADIANS('Array Configuration'!$D$5))*COS(RADIANS(BC31))))</f>
        <v>48.978835836642176</v>
      </c>
      <c r="BE31" s="5">
        <f>IFERROR(DEGREES(ACOS((SIN(RADIANS(BD31))*SIN(RADIANS('Array Configuration'!$D$5))-SIN(RADIANS('Solar Calendar'!$B$8)))/(COS(RADIANS('Solar Calendar'!BD31))*COS(RADIANS('Array Configuration'!$D$5)))))*SIGN(BC31), 0)</f>
        <v>-9.0970195204548361</v>
      </c>
      <c r="BF31" s="5">
        <f>ABS(BE31-'Array Configuration'!$D$4)</f>
        <v>9.0970195204548361</v>
      </c>
      <c r="BG31" s="5">
        <f>DEGREES(ACOS((COS(RADIANS(BD31))*COS(RADIANS(BF31))*SIN(RADIANS('Array Configuration'!$D$3)))+SIN(RADIANS(BD31))*COS(RADIANS('Array Configuration'!$D$3))))</f>
        <v>20.988607616741046</v>
      </c>
      <c r="BH31" s="5">
        <f t="shared" si="31"/>
        <v>848.90654743805055</v>
      </c>
      <c r="BJ31" s="4">
        <v>0.51666666666666605</v>
      </c>
      <c r="BK31" s="5">
        <f t="shared" si="23"/>
        <v>-11.75</v>
      </c>
      <c r="BL31" s="5">
        <f>DEGREES(ASIN(SIN(RADIANS('Solar Calendar'!$C$8))*SIN(RADIANS('Array Configuration'!$D$5))+COS(RADIANS('Solar Calendar'!$C$8))*COS(RADIANS('Array Configuration'!$D$5))*COS(RADIANS(BK31))))</f>
        <v>52.671873168904575</v>
      </c>
      <c r="BM31" s="5">
        <f>IFERROR(DEGREES(ACOS((SIN(RADIANS(BL31))*SIN(RADIANS('Array Configuration'!$D$5))-SIN(RADIANS('Solar Calendar'!$C$8)))/(COS(RADIANS('Solar Calendar'!BL31))*COS(RADIANS('Array Configuration'!$D$5)))))*SIGN(BK31), 0)</f>
        <v>-19.206468283404092</v>
      </c>
      <c r="BN31" s="5">
        <f>ABS(BM31-'Array Configuration'!$D$4)</f>
        <v>19.206468283404092</v>
      </c>
      <c r="BO31" s="5">
        <f>DEGREES(ACOS((COS(RADIANS(BL31))*COS(RADIANS(BN31))*SIN(RADIANS('Array Configuration'!$D$3)))+SIN(RADIANS(BL31))*COS(RADIANS('Array Configuration'!$D$3))))</f>
        <v>19.028332584840516</v>
      </c>
      <c r="BP31" s="5">
        <f t="shared" si="32"/>
        <v>869.16856871871414</v>
      </c>
      <c r="BR31" s="4">
        <v>0.49791666666666601</v>
      </c>
      <c r="BS31" s="5">
        <f t="shared" si="6"/>
        <v>-18</v>
      </c>
      <c r="BT31" s="5">
        <f>DEGREES(ASIN(SIN(RADIANS('Solar Calendar'!$B$9))*SIN(RADIANS('Array Configuration'!$D$5))+COS(RADIANS('Solar Calendar'!$B$9))*COS(RADIANS('Array Configuration'!$D$5))*COS(RADIANS(BS31))))</f>
        <v>55.921927281693485</v>
      </c>
      <c r="BU31" s="5">
        <f>IFERROR(DEGREES(ACOS((SIN(RADIANS(BT31))*SIN(RADIANS('Array Configuration'!$D$5))-SIN(RADIANS('Solar Calendar'!$B$9)))/(COS(RADIANS('Solar Calendar'!BT31))*COS(RADIANS('Array Configuration'!$D$5)))))*SIGN(BS31), 0)</f>
        <v>-31.848945823872544</v>
      </c>
      <c r="BV31" s="5">
        <f>ABS(BU31-'Array Configuration'!$D$4)</f>
        <v>31.848945823872544</v>
      </c>
      <c r="BW31" s="5">
        <f>DEGREES(ACOS((COS(RADIANS(BT31))*COS(RADIANS(BV31))*SIN(RADIANS('Array Configuration'!$D$3)))+SIN(RADIANS(BT31))*COS(RADIANS('Array Configuration'!$D$3))))</f>
        <v>19.523049251076959</v>
      </c>
      <c r="BX31" s="5">
        <f t="shared" si="33"/>
        <v>841.84524402028251</v>
      </c>
      <c r="BZ31" s="4">
        <v>0.485416666666667</v>
      </c>
      <c r="CA31" s="5">
        <f t="shared" si="7"/>
        <v>-22.75</v>
      </c>
      <c r="CB31" s="5">
        <f>DEGREES(ASIN(SIN(RADIANS('Solar Calendar'!$C$9))*SIN(RADIANS('Array Configuration'!$D$5))+COS(RADIANS('Solar Calendar'!$C$9))*COS(RADIANS('Array Configuration'!$D$5))*COS(RADIANS(CA31))))</f>
        <v>56.814958290098694</v>
      </c>
      <c r="CC31" s="5">
        <f>IFERROR(DEGREES(ACOS((SIN(RADIANS(CB31))*SIN(RADIANS('Array Configuration'!$D$5))-SIN(RADIANS('Solar Calendar'!$C$9)))/(COS(RADIANS('Solar Calendar'!CB31))*COS(RADIANS('Array Configuration'!$D$5)))))*SIGN(CA31), 0)</f>
        <v>-41.599007581575719</v>
      </c>
      <c r="CD31" s="5">
        <f>ABS(CC31-'Array Configuration'!$D$4)</f>
        <v>41.599007581575719</v>
      </c>
      <c r="CE31" s="5">
        <f>DEGREES(ACOS((COS(RADIANS(CB31))*COS(RADIANS(CD31))*SIN(RADIANS('Array Configuration'!$D$3)))+SIN(RADIANS(CB31))*COS(RADIANS('Array Configuration'!$D$3))))</f>
        <v>21.989728411841412</v>
      </c>
      <c r="CF31" s="5">
        <f t="shared" si="34"/>
        <v>830.04608310422532</v>
      </c>
      <c r="CH31" s="4">
        <v>0.47708333333333303</v>
      </c>
      <c r="CI31" s="5">
        <f t="shared" si="8"/>
        <v>-26.25</v>
      </c>
      <c r="CJ31" s="5">
        <f>DEGREES(ASIN(SIN(RADIANS('Solar Calendar'!$B$10))*SIN(RADIANS('Array Configuration'!$D$5))+COS(RADIANS('Solar Calendar'!$B$10))*COS(RADIANS('Array Configuration'!$D$5))*COS(RADIANS(CI31))))</f>
        <v>57.529937804118049</v>
      </c>
      <c r="CK31" s="5">
        <f>IFERROR(DEGREES(ACOS((SIN(RADIANS(CJ31))*SIN(RADIANS('Array Configuration'!$D$5))-SIN(RADIANS('Solar Calendar'!$B$10)))/(COS(RADIANS('Solar Calendar'!CJ31))*COS(RADIANS('Array Configuration'!$D$5)))))*SIGN(CI31), 0)</f>
        <v>-49.417734997708955</v>
      </c>
      <c r="CL31" s="5">
        <f>ABS(CK31-'Array Configuration'!$D$4)</f>
        <v>49.417734997708955</v>
      </c>
      <c r="CM31" s="5">
        <f>DEGREES(ACOS((COS(RADIANS(CJ31))*COS(RADIANS(CL31))*SIN(RADIANS('Array Configuration'!$D$3)))+SIN(RADIANS(CJ31))*COS(RADIANS('Array Configuration'!$D$3))))</f>
        <v>24.139382069377742</v>
      </c>
      <c r="CN31" s="5">
        <f t="shared" si="48"/>
        <v>800.29295811546069</v>
      </c>
      <c r="CP31" s="4">
        <v>0.47708333333333303</v>
      </c>
      <c r="CQ31" s="5">
        <f t="shared" si="10"/>
        <v>-27</v>
      </c>
      <c r="CR31" s="5">
        <f>DEGREES(ASIN(SIN(RADIANS('Solar Calendar'!$C$10))*SIN(RADIANS('Array Configuration'!$D$5))+COS(RADIANS('Solar Calendar'!$C$10))*COS(RADIANS('Array Configuration'!$D$5))*COS(RADIANS(CQ31))))</f>
        <v>57.718599306577744</v>
      </c>
      <c r="CS31" s="5">
        <f>IFERROR(DEGREES(ACOS((SIN(RADIANS(CR31))*SIN(RADIANS('Array Configuration'!$D$5))-SIN(RADIANS('Solar Calendar'!$C$10)))/(COS(RADIANS('Solar Calendar'!CR31))*COS(RADIANS('Array Configuration'!$D$5)))))*SIGN(CQ31), 0)</f>
        <v>-51.218725780379572</v>
      </c>
      <c r="CT31" s="5">
        <f>ABS(CS31-'Array Configuration'!$D$4)</f>
        <v>51.218725780379572</v>
      </c>
      <c r="CU31" s="5">
        <f>DEGREES(ACOS((COS(RADIANS(CR31))*COS(RADIANS(CT31))*SIN(RADIANS('Array Configuration'!$D$3)))+SIN(RADIANS(CR31))*COS(RADIANS('Array Configuration'!$D$3))))</f>
        <v>24.626045133213186</v>
      </c>
      <c r="CV31" s="5">
        <f t="shared" si="35"/>
        <v>797.58247027535992</v>
      </c>
      <c r="CX31" s="4">
        <v>0.483333333333333</v>
      </c>
      <c r="CY31" s="5">
        <f t="shared" si="11"/>
        <v>-25.5</v>
      </c>
      <c r="CZ31" s="5">
        <f>DEGREES(ASIN(SIN(RADIANS('Solar Calendar'!$B$11))*SIN(RADIANS('Array Configuration'!$D$5))+COS(RADIANS('Solar Calendar'!$B$11))*COS(RADIANS('Array Configuration'!$D$5))*COS(RADIANS(CY31))))</f>
        <v>57.743244568745055</v>
      </c>
      <c r="DA31" s="5">
        <f>IFERROR(DEGREES(ACOS((SIN(RADIANS(CZ31))*SIN(RADIANS('Array Configuration'!$D$5))-SIN(RADIANS('Solar Calendar'!$B$11)))/(COS(RADIANS('Solar Calendar'!CZ31))*COS(RADIANS('Array Configuration'!$D$5)))))*SIGN(CY31), 0)</f>
        <v>-48.132574922132406</v>
      </c>
      <c r="DB31" s="5">
        <f>ABS(DA31-'Array Configuration'!$D$4)</f>
        <v>48.132574922132406</v>
      </c>
      <c r="DC31" s="5">
        <f>DEGREES(ACOS((COS(RADIANS(CZ31))*COS(RADIANS(DB31))*SIN(RADIANS('Array Configuration'!$D$3)))+SIN(RADIANS(CZ31))*COS(RADIANS('Array Configuration'!$D$3))))</f>
        <v>23.529205045419236</v>
      </c>
      <c r="DD31" s="5">
        <f t="shared" si="36"/>
        <v>804.26766156020688</v>
      </c>
      <c r="DF31" s="4">
        <v>0.49375000000000002</v>
      </c>
      <c r="DG31" s="5">
        <f t="shared" si="12"/>
        <v>-22</v>
      </c>
      <c r="DH31" s="5">
        <f>DEGREES(ASIN(SIN(RADIANS('Solar Calendar'!$C$11))*SIN(RADIANS('Array Configuration'!$D$5))+COS(RADIANS('Solar Calendar'!$C$11))*COS(RADIANS('Array Configuration'!$D$5))*COS(RADIANS(DG31))))</f>
        <v>57.676854734460036</v>
      </c>
      <c r="DI31" s="5">
        <f>IFERROR(DEGREES(ACOS((SIN(RADIANS(DH31))*SIN(RADIANS('Array Configuration'!$D$5))-SIN(RADIANS('Solar Calendar'!$C$11)))/(COS(RADIANS('Solar Calendar'!DH31))*COS(RADIANS('Array Configuration'!$D$5)))))*SIGN(DG31), 0)</f>
        <v>-40.980608738816159</v>
      </c>
      <c r="DJ31" s="5">
        <f>ABS(DI31-'Array Configuration'!$D$4)</f>
        <v>40.980608738816159</v>
      </c>
      <c r="DK31" s="5">
        <f>DEGREES(ACOS((COS(RADIANS(DH31))*COS(RADIANS(DJ31))*SIN(RADIANS('Array Configuration'!$D$3)))+SIN(RADIANS(DH31))*COS(RADIANS('Array Configuration'!$D$3))))</f>
        <v>21.109357058247188</v>
      </c>
      <c r="DL31" s="5">
        <f t="shared" si="37"/>
        <v>818.20440524554351</v>
      </c>
      <c r="DN31" s="4">
        <v>0.50902777777777797</v>
      </c>
      <c r="DO31" s="5">
        <f t="shared" si="13"/>
        <v>-16.5</v>
      </c>
      <c r="DP31" s="5">
        <f>DEGREES(ASIN(SIN(RADIANS('Solar Calendar'!$B$12))*SIN(RADIANS('Array Configuration'!$D$5))+COS(RADIANS('Solar Calendar'!$B$12))*COS(RADIANS('Array Configuration'!$D$5))*COS(RADIANS(DO31))))</f>
        <v>55.968096806533687</v>
      </c>
      <c r="DQ31" s="5">
        <f>IFERROR(DEGREES(ACOS((SIN(RADIANS(DP31))*SIN(RADIANS('Array Configuration'!$D$5))-SIN(RADIANS('Solar Calendar'!$B$12)))/(COS(RADIANS('Solar Calendar'!DP31))*COS(RADIANS('Array Configuration'!$D$5)))))*SIGN(DO31), 0)</f>
        <v>-29.132827768474709</v>
      </c>
      <c r="DR31" s="5">
        <f>ABS(DQ31-'Array Configuration'!$D$4)</f>
        <v>29.132827768474709</v>
      </c>
      <c r="DS31" s="5">
        <f>DEGREES(ACOS((COS(RADIANS(DP31))*COS(RADIANS(DR31))*SIN(RADIANS('Array Configuration'!$D$3)))+SIN(RADIANS(DP31))*COS(RADIANS('Array Configuration'!$D$3))))</f>
        <v>18.657987551081074</v>
      </c>
      <c r="DT31" s="5">
        <f t="shared" si="38"/>
        <v>842.02396808032665</v>
      </c>
      <c r="DV31" s="4">
        <v>0.52222222222222203</v>
      </c>
      <c r="DW31" s="5">
        <f t="shared" si="14"/>
        <v>-11</v>
      </c>
      <c r="DX31" s="5">
        <f>DEGREES(ASIN(SIN(RADIANS('Solar Calendar'!$C$12))*SIN(RADIANS('Array Configuration'!$D$5))+COS(RADIANS('Solar Calendar'!$C$12))*COS(RADIANS('Array Configuration'!$D$5))*COS(RADIANS(DW31))))</f>
        <v>53.516982835582589</v>
      </c>
      <c r="DY31" s="5">
        <f>IFERROR(DEGREES(ACOS((SIN(RADIANS(DX31))*SIN(RADIANS('Array Configuration'!$D$5))-SIN(RADIANS('Solar Calendar'!$C$12)))/(COS(RADIANS('Solar Calendar'!DX31))*COS(RADIANS('Array Configuration'!$D$5)))))*SIGN(DW31), 0)</f>
        <v>-18.273008219065151</v>
      </c>
      <c r="DZ31" s="5">
        <f>ABS(DY31-'Array Configuration'!$D$4)</f>
        <v>18.273008219065151</v>
      </c>
      <c r="EA31" s="5">
        <f>DEGREES(ACOS((COS(RADIANS(DX31))*COS(RADIANS(DZ31))*SIN(RADIANS('Array Configuration'!$D$3)))+SIN(RADIANS(DX31))*COS(RADIANS('Array Configuration'!$D$3))))</f>
        <v>18.03952669742009</v>
      </c>
      <c r="EB31" s="5">
        <f t="shared" si="39"/>
        <v>839.36352518505862</v>
      </c>
      <c r="ED31" s="4">
        <v>0.53888888888888897</v>
      </c>
      <c r="EE31" s="5">
        <f t="shared" si="15"/>
        <v>-3.5</v>
      </c>
      <c r="EF31" s="5">
        <f>DEGREES(ASIN(SIN(RADIANS('Solar Calendar'!$B$13))*SIN(RADIANS('Array Configuration'!$D$5))+COS(RADIANS('Solar Calendar'!$B$13))*COS(RADIANS('Array Configuration'!$D$5))*COS(RADIANS(EE31))))</f>
        <v>48.292170437065337</v>
      </c>
      <c r="EG31" s="5">
        <f>IFERROR(DEGREES(ACOS((SIN(RADIANS(EF31))*SIN(RADIANS('Array Configuration'!$D$5))-SIN(RADIANS('Solar Calendar'!$B$13)))/(COS(RADIANS('Solar Calendar'!EF31))*COS(RADIANS('Array Configuration'!$D$5)))))*SIGN(EE31), 0)</f>
        <v>-5.2357415135048626</v>
      </c>
      <c r="EH31" s="5">
        <f>ABS(EG31-'Array Configuration'!$D$4)</f>
        <v>5.2357415135048626</v>
      </c>
      <c r="EI31" s="5">
        <f>DEGREES(ACOS((COS(RADIANS(EF31))*COS(RADIANS(EH31))*SIN(RADIANS('Array Configuration'!$D$3)))+SIN(RADIANS(EF31))*COS(RADIANS('Array Configuration'!$D$3))))</f>
        <v>21.36127675613529</v>
      </c>
      <c r="EJ31" s="5">
        <f t="shared" si="40"/>
        <v>848.16879114005405</v>
      </c>
      <c r="EL31" s="4">
        <v>0.55208333333333304</v>
      </c>
      <c r="EM31" s="5">
        <f t="shared" si="16"/>
        <v>2.5</v>
      </c>
      <c r="EN31" s="5">
        <f>DEGREES(ASIN(SIN(RADIANS('Solar Calendar'!$C$13))*SIN(RADIANS('Array Configuration'!$D$5))+COS(RADIANS('Solar Calendar'!$C$13))*COS(RADIANS('Array Configuration'!$D$5))*COS(RADIANS(EM31))))</f>
        <v>42.350224368580086</v>
      </c>
      <c r="EO31" s="5">
        <f>IFERROR(DEGREES(ACOS((SIN(RADIANS(EN31))*SIN(RADIANS('Array Configuration'!$D$5))-SIN(RADIANS('Solar Calendar'!$C$13)))/(COS(RADIANS('Solar Calendar'!EN31))*COS(RADIANS('Array Configuration'!$D$5)))))*SIGN(EM31), 0)</f>
        <v>3.3836560749161557</v>
      </c>
      <c r="EP31" s="5">
        <f>ABS(EO31-'Array Configuration'!$D$4)</f>
        <v>3.3836560749161557</v>
      </c>
      <c r="EQ31" s="5">
        <f>DEGREES(ACOS((COS(RADIANS(EN31))*COS(RADIANS(EP31))*SIN(RADIANS('Array Configuration'!$D$3)))+SIN(RADIANS(EN31))*COS(RADIANS('Array Configuration'!$D$3))))</f>
        <v>27.206373700173614</v>
      </c>
      <c r="ER31" s="5">
        <f t="shared" si="41"/>
        <v>790.83644024450246</v>
      </c>
      <c r="ET31" s="4">
        <v>0.56805555555555498</v>
      </c>
      <c r="EU31" s="5">
        <f t="shared" si="17"/>
        <v>9.5</v>
      </c>
      <c r="EV31" s="5">
        <f>DEGREES(ASIN(SIN(RADIANS('Solar Calendar'!$B$14))*SIN(RADIANS('Array Configuration'!$D$5))+COS(RADIANS('Solar Calendar'!$B$14))*COS(RADIANS('Array Configuration'!$D$5))*COS(RADIANS(EU31))))</f>
        <v>36.144241730383442</v>
      </c>
      <c r="EW31" s="5">
        <f>IFERROR(DEGREES(ACOS((SIN(RADIANS(EV31))*SIN(RADIANS('Array Configuration'!$D$5))-SIN(RADIANS('Solar Calendar'!$B$14)))/(COS(RADIANS('Solar Calendar'!EV31))*COS(RADIANS('Array Configuration'!$D$5)))))*SIGN(EU31), 0)</f>
        <v>11.73638480041676</v>
      </c>
      <c r="EX31" s="5">
        <f>ABS(EW31-'Array Configuration'!$D$4)</f>
        <v>11.73638480041676</v>
      </c>
      <c r="EY31" s="5">
        <f>DEGREES(ACOS((COS(RADIANS(EV31))*COS(RADIANS(EX31))*SIN(RADIANS('Array Configuration'!$D$3)))+SIN(RADIANS(EV31))*COS(RADIANS('Array Configuration'!$D$3))))</f>
        <v>33.966917016630184</v>
      </c>
      <c r="EZ31" s="5">
        <f t="shared" si="24"/>
        <v>747.34586506914297</v>
      </c>
      <c r="FB31" s="4">
        <v>0.58263888888888804</v>
      </c>
      <c r="FC31" s="5">
        <f t="shared" si="18"/>
        <v>15.5</v>
      </c>
      <c r="FD31" s="5">
        <f>DEGREES(ASIN(SIN(RADIANS('Solar Calendar'!$C$14))*SIN(RADIANS('Array Configuration'!$D$5))+COS(RADIANS('Solar Calendar'!$C$14))*COS(RADIANS('Array Configuration'!$D$5))*COS(RADIANS(FC31))))</f>
        <v>30.286549320267607</v>
      </c>
      <c r="FE31" s="5">
        <f>IFERROR(DEGREES(ACOS((SIN(RADIANS(FD31))*SIN(RADIANS('Array Configuration'!$D$5))-SIN(RADIANS('Solar Calendar'!$C$14)))/(COS(RADIANS('Solar Calendar'!FD31))*COS(RADIANS('Array Configuration'!$D$5)))))*SIGN(FC31), 0)</f>
        <v>17.715786604747496</v>
      </c>
      <c r="FF31" s="5">
        <f>ABS(FE31-'Array Configuration'!$D$4)</f>
        <v>17.715786604747496</v>
      </c>
      <c r="FG31" s="5">
        <f>DEGREES(ACOS((COS(RADIANS(FD31))*COS(RADIANS(FF31))*SIN(RADIANS('Array Configuration'!$D$3)))+SIN(RADIANS(FD31))*COS(RADIANS('Array Configuration'!$D$3))))</f>
        <v>40.495660042126609</v>
      </c>
      <c r="FH31" s="5">
        <f t="shared" si="42"/>
        <v>655.96224503350629</v>
      </c>
      <c r="FJ31" s="4">
        <v>0.55902777777777801</v>
      </c>
      <c r="FK31" s="5">
        <f t="shared" si="19"/>
        <v>22</v>
      </c>
      <c r="FL31" s="5">
        <f>DEGREES(ASIN(SIN(RADIANS('Solar Calendar'!$B$15))*SIN(RADIANS('Array Configuration'!$D$5))+COS(RADIANS('Solar Calendar'!$B$15))*COS(RADIANS('Array Configuration'!$D$5))*COS(RADIANS(FK31))))</f>
        <v>23.033466796445474</v>
      </c>
      <c r="FM31" s="5">
        <f>IFERROR(DEGREES(ACOS((SIN(RADIANS(FL31))*SIN(RADIANS('Array Configuration'!$D$5))-SIN(RADIANS('Solar Calendar'!$B$15)))/(COS(RADIANS('Solar Calendar'!FL31))*COS(RADIANS('Array Configuration'!$D$5)))))*SIGN(FK31), 0)</f>
        <v>22.985437195588865</v>
      </c>
      <c r="FN31" s="5">
        <f>ABS(FM31-'Array Configuration'!$D$4)</f>
        <v>22.985437195588865</v>
      </c>
      <c r="FO31" s="5">
        <f>DEGREES(ACOS((COS(RADIANS(FL31))*COS(RADIANS(FN31))*SIN(RADIANS('Array Configuration'!$D$3)))+SIN(RADIANS(FL31))*COS(RADIANS('Array Configuration'!$D$3))))</f>
        <v>48.456394970551877</v>
      </c>
      <c r="FP31" s="5">
        <f t="shared" si="43"/>
        <v>548.99684064212295</v>
      </c>
      <c r="FR31" s="4">
        <v>0.57430555555555596</v>
      </c>
      <c r="FS31" s="5">
        <f t="shared" si="20"/>
        <v>27</v>
      </c>
      <c r="FT31" s="5">
        <f>DEGREES(ASIN(SIN(RADIANS('Solar Calendar'!$C$15))*SIN(RADIANS('Array Configuration'!$D$5))+COS(RADIANS('Solar Calendar'!$C$15))*COS(RADIANS('Array Configuration'!$D$5))*COS(RADIANS(FS31))))</f>
        <v>18.369610009763207</v>
      </c>
      <c r="FU31" s="5">
        <f>IFERROR(DEGREES(ACOS((SIN(RADIANS(FT31))*SIN(RADIANS('Array Configuration'!$D$5))-SIN(RADIANS('Solar Calendar'!$C$15)))/(COS(RADIANS('Solar Calendar'!FT31))*COS(RADIANS('Array Configuration'!$D$5)))))*SIGN(FS31), 0)</f>
        <v>26.749190107001919</v>
      </c>
      <c r="FV31" s="5">
        <f>ABS(FU31-'Array Configuration'!$D$4)</f>
        <v>26.749190107001919</v>
      </c>
      <c r="FW31" s="5">
        <f>DEGREES(ACOS((COS(RADIANS(FT31))*COS(RADIANS(FV31))*SIN(RADIANS('Array Configuration'!$D$3)))+SIN(RADIANS(FT31))*COS(RADIANS('Array Configuration'!$D$3))))</f>
        <v>53.702176005947656</v>
      </c>
      <c r="FX31" s="5">
        <f t="shared" si="44"/>
        <v>448.92025568406956</v>
      </c>
      <c r="FZ31" s="4">
        <v>0.58819444444444502</v>
      </c>
      <c r="GA31" s="5">
        <f t="shared" si="21"/>
        <v>30.5</v>
      </c>
      <c r="GB31" s="5">
        <f>DEGREES(ASIN(SIN(RADIANS('Solar Calendar'!$B$16))*SIN(RADIANS('Array Configuration'!$D$5))+COS(RADIANS('Solar Calendar'!$B$16))*COS(RADIANS('Array Configuration'!$D$5))*COS(RADIANS(GA31))))</f>
        <v>14.631355768350774</v>
      </c>
      <c r="GC31" s="5">
        <f>IFERROR(DEGREES(ACOS((SIN(RADIANS(GB31))*SIN(RADIANS('Array Configuration'!$D$5))-SIN(RADIANS('Solar Calendar'!$B$16)))/(COS(RADIANS('Solar Calendar'!GB31))*COS(RADIANS('Array Configuration'!$D$5)))))*SIGN(GA31), 0)</f>
        <v>28.964585232187787</v>
      </c>
      <c r="GD31" s="5">
        <f>ABS(GC31-'Array Configuration'!$D$4)</f>
        <v>28.964585232187787</v>
      </c>
      <c r="GE31" s="5">
        <f>DEGREES(ACOS((COS(RADIANS(GB31))*COS(RADIANS(GD31))*SIN(RADIANS('Array Configuration'!$D$3)))+SIN(RADIANS(GB31))*COS(RADIANS('Array Configuration'!$D$3))))</f>
        <v>57.786935300911118</v>
      </c>
      <c r="GF31" s="5">
        <f t="shared" si="45"/>
        <v>367.27226359419711</v>
      </c>
      <c r="GH31" s="4">
        <v>0.59513888888888899</v>
      </c>
      <c r="GI31" s="5">
        <f t="shared" si="22"/>
        <v>31.25</v>
      </c>
      <c r="GJ31" s="5">
        <f>DEGREES(ASIN(SIN(RADIANS('Solar Calendar'!$C$16))*SIN(RADIANS('Array Configuration'!$D$5))+COS(RADIANS('Solar Calendar'!$C$16))*COS(RADIANS('Array Configuration'!$D$5))*COS(RADIANS(GI31))))</f>
        <v>13.544377715771768</v>
      </c>
      <c r="GK31" s="5">
        <f>IFERROR(DEGREES(ACOS((SIN(RADIANS(GJ31))*SIN(RADIANS('Array Configuration'!$D$5))-SIN(RADIANS('Solar Calendar'!$C$16)))/(COS(RADIANS('Solar Calendar'!GJ31))*COS(RADIANS('Array Configuration'!$D$5)))))*SIGN(GI31), 0)</f>
        <v>29.298249416527533</v>
      </c>
      <c r="GL31" s="5">
        <f>ABS(GK31-'Array Configuration'!$D$4)</f>
        <v>29.298249416527533</v>
      </c>
      <c r="GM31" s="5">
        <f>DEGREES(ACOS((COS(RADIANS(GJ31))*COS(RADIANS(GL31))*SIN(RADIANS('Array Configuration'!$D$3)))+SIN(RADIANS(GJ31))*COS(RADIANS('Array Configuration'!$D$3))))</f>
        <v>58.91670431443859</v>
      </c>
      <c r="GN31" s="5">
        <f t="shared" si="46"/>
        <v>340.44450695693496</v>
      </c>
    </row>
    <row r="32" spans="5:196" x14ac:dyDescent="0.25">
      <c r="E32" s="12"/>
      <c r="F32" s="4">
        <v>0.60625000000000495</v>
      </c>
      <c r="G32" s="5">
        <f t="shared" si="47"/>
        <v>33.25</v>
      </c>
      <c r="H32" s="5">
        <f>DEGREES(ASIN(SIN(RADIANS('Solar Calendar'!$B$5))*SIN(RADIANS('Array Configuration'!$D$5))+COS(RADIANS('Solar Calendar'!$B$5))*COS(RADIANS('Array Configuration'!$D$5))*COS(RADIANS(G32))))</f>
        <v>13.976467452763563</v>
      </c>
      <c r="I32" s="5">
        <f>IFERROR(DEGREES(ACOS((SIN(RADIANS(H32))*SIN(RADIANS('Array Configuration'!$D$5))-SIN(RADIANS('Solar Calendar'!$B$5)))/(COS(RADIANS('Solar Calendar'!H32))*COS(RADIANS('Array Configuration'!$D$5)))))*SIGN(G32), 0)</f>
        <v>31.517744884112368</v>
      </c>
      <c r="J32" s="5">
        <f>ABS(I32-'Array Configuration'!$D$4)</f>
        <v>31.517744884112368</v>
      </c>
      <c r="K32" s="5">
        <f>DEGREES(ACOS((COS(RADIANS(H32))*COS(RADIANS(J32))*SIN(RADIANS('Array Configuration'!$D$3)))+SIN(RADIANS(H32))*COS(RADIANS('Array Configuration'!$D$3))))</f>
        <v>58.940094395037626</v>
      </c>
      <c r="L32" s="5">
        <f t="shared" si="25"/>
        <v>345.90743869054324</v>
      </c>
      <c r="N32" s="4">
        <v>0.59930555555555398</v>
      </c>
      <c r="O32" s="5">
        <f t="shared" si="0"/>
        <v>29.5</v>
      </c>
      <c r="P32" s="5">
        <f>DEGREES(ASIN(SIN(RADIANS('Solar Calendar'!$C$5))*SIN(RADIANS('Array Configuration'!$D$5))+COS(RADIANS('Solar Calendar'!$C$5))*COS(RADIANS('Array Configuration'!$D$5))*COS(RADIANS(O32))))</f>
        <v>17.20540890263646</v>
      </c>
      <c r="Q32" s="5">
        <f>IFERROR(DEGREES(ACOS((SIN(RADIANS(P32))*SIN(RADIANS('Array Configuration'!$D$5))-SIN(RADIANS('Solar Calendar'!$C$5)))/(COS(RADIANS('Solar Calendar'!P32))*COS(RADIANS('Array Configuration'!$D$5)))))*SIGN(O32), 0)</f>
        <v>28.932916011826268</v>
      </c>
      <c r="R32" s="5">
        <f>ABS(Q32-'Array Configuration'!$D$4)</f>
        <v>28.932916011826268</v>
      </c>
      <c r="S32" s="5">
        <f>DEGREES(ACOS((COS(RADIANS(P32))*COS(RADIANS(R32))*SIN(RADIANS('Array Configuration'!$D$3)))+SIN(RADIANS(P32))*COS(RADIANS('Array Configuration'!$D$3))))</f>
        <v>55.260426445367038</v>
      </c>
      <c r="T32" s="5">
        <f t="shared" si="26"/>
        <v>425.250696437003</v>
      </c>
      <c r="V32" s="4">
        <v>0.58402777777777803</v>
      </c>
      <c r="W32" s="5">
        <f t="shared" si="1"/>
        <v>23.5</v>
      </c>
      <c r="X32" s="5">
        <f>DEGREES(ASIN(SIN(RADIANS('Solar Calendar'!$B$6))*SIN(RADIANS('Array Configuration'!$D$5))+COS(RADIANS('Solar Calendar'!$B$6))*COS(RADIANS('Array Configuration'!$D$5))*COS(RADIANS(W32))))</f>
        <v>23.773861388817817</v>
      </c>
      <c r="Y32" s="5">
        <f>IFERROR(DEGREES(ACOS((SIN(RADIANS(X32))*SIN(RADIANS('Array Configuration'!$D$5))-SIN(RADIANS('Solar Calendar'!$B$6)))/(COS(RADIANS('Solar Calendar'!X32))*COS(RADIANS('Array Configuration'!$D$5)))))*SIGN(W32), 0)</f>
        <v>24.864883007568334</v>
      </c>
      <c r="Z32" s="5">
        <f>ABS(Y32-'Array Configuration'!$D$4)</f>
        <v>24.864883007568334</v>
      </c>
      <c r="AA32" s="5">
        <f>DEGREES(ACOS((COS(RADIANS(X32))*COS(RADIANS(Z32))*SIN(RADIANS('Array Configuration'!$D$3)))+SIN(RADIANS(X32))*COS(RADIANS('Array Configuration'!$D$3))))</f>
        <v>48.057853267019482</v>
      </c>
      <c r="AB32" s="5">
        <f t="shared" si="27"/>
        <v>557.82218626133704</v>
      </c>
      <c r="AD32" s="4">
        <v>0.56736111111110998</v>
      </c>
      <c r="AE32" s="5">
        <f t="shared" si="2"/>
        <v>17.75</v>
      </c>
      <c r="AF32" s="5">
        <f>DEGREES(ASIN(SIN(RADIANS('Solar Calendar'!$C$6))*SIN(RADIANS('Array Configuration'!$D$5))+COS(RADIANS('Solar Calendar'!$C$6))*COS(RADIANS('Array Configuration'!$D$5))*COS(RADIANS(AE32))))</f>
        <v>29.502060017919035</v>
      </c>
      <c r="AG32" s="5">
        <f>IFERROR(DEGREES(ACOS((SIN(RADIANS(AF32))*SIN(RADIANS('Array Configuration'!$D$5))-SIN(RADIANS('Solar Calendar'!$C$6)))/(COS(RADIANS('Solar Calendar'!AF32))*COS(RADIANS('Array Configuration'!$D$5)))))*SIGN(AE32), 0)</f>
        <v>20.125534769989766</v>
      </c>
      <c r="AH32" s="5">
        <f>ABS(AG32-'Array Configuration'!$D$4)</f>
        <v>20.125534769989766</v>
      </c>
      <c r="AI32" s="5">
        <f>DEGREES(ACOS((COS(RADIANS(AF32))*COS(RADIANS(AH32))*SIN(RADIANS('Array Configuration'!$D$3)))+SIN(RADIANS(AF32))*COS(RADIANS('Array Configuration'!$D$3))))</f>
        <v>41.629440454553233</v>
      </c>
      <c r="AJ32" s="5">
        <f t="shared" si="28"/>
        <v>664.97828113182027</v>
      </c>
      <c r="AL32" s="4">
        <v>0.54861111111111205</v>
      </c>
      <c r="AM32" s="5">
        <f t="shared" si="3"/>
        <v>11.5</v>
      </c>
      <c r="AN32" s="5">
        <f>DEGREES(ASIN(SIN(RADIANS('Solar Calendar'!$B$7))*SIN(RADIANS('Array Configuration'!$D$5))+COS(RADIANS('Solar Calendar'!$B$7))*COS(RADIANS('Array Configuration'!$D$5))*COS(RADIANS(AM32))))</f>
        <v>36.236385597462288</v>
      </c>
      <c r="AO32" s="5">
        <f>IFERROR(DEGREES(ACOS((SIN(RADIANS(AN32))*SIN(RADIANS('Array Configuration'!$D$5))-SIN(RADIANS('Solar Calendar'!$B$7)))/(COS(RADIANS('Solar Calendar'!AN32))*COS(RADIANS('Array Configuration'!$D$5)))))*SIGN(AM32), 0)</f>
        <v>14.250281462575314</v>
      </c>
      <c r="AP32" s="5">
        <f>ABS(AO32-'Array Configuration'!$D$4)</f>
        <v>14.250281462575314</v>
      </c>
      <c r="AQ32" s="5">
        <f>DEGREES(ACOS((COS(RADIANS(AN32))*COS(RADIANS(AP32))*SIN(RADIANS('Array Configuration'!$D$3)))+SIN(RADIANS(AN32))*COS(RADIANS('Array Configuration'!$D$3))))</f>
        <v>34.160885856980407</v>
      </c>
      <c r="AR32" s="5">
        <f t="shared" si="29"/>
        <v>748.56896908148053</v>
      </c>
      <c r="AT32" s="4">
        <v>0.57013888888888997</v>
      </c>
      <c r="AU32" s="5">
        <f t="shared" si="4"/>
        <v>5.25</v>
      </c>
      <c r="AV32" s="5">
        <f>DEGREES(ASIN(SIN(RADIANS('Solar Calendar'!$C$7))*SIN(RADIANS('Array Configuration'!$D$5))+COS(RADIANS('Solar Calendar'!$C$7))*COS(RADIANS('Array Configuration'!$D$5))*COS(RADIANS(AU32))))</f>
        <v>42.180903191891808</v>
      </c>
      <c r="AW32" s="5">
        <f>IFERROR(DEGREES(ACOS((SIN(RADIANS(AV32))*SIN(RADIANS('Array Configuration'!$D$5))-SIN(RADIANS('Solar Calendar'!$C$7)))/(COS(RADIANS('Solar Calendar'!AV32))*COS(RADIANS('Array Configuration'!$D$5)))))*SIGN(AU32), 0)</f>
        <v>7.0929415016858917</v>
      </c>
      <c r="AX32" s="5">
        <f>ABS(AW32-'Array Configuration'!$D$4)</f>
        <v>7.0929415016858917</v>
      </c>
      <c r="AY32" s="5">
        <f>DEGREES(ACOS((COS(RADIANS(AV32))*COS(RADIANS(AX32))*SIN(RADIANS('Array Configuration'!$D$3)))+SIN(RADIANS(AV32))*COS(RADIANS('Array Configuration'!$D$3))))</f>
        <v>27.566006334394078</v>
      </c>
      <c r="AZ32" s="5">
        <f t="shared" si="30"/>
        <v>826.51576746597277</v>
      </c>
      <c r="BB32" s="4">
        <v>0.54583333333333395</v>
      </c>
      <c r="BC32" s="5">
        <f t="shared" si="5"/>
        <v>-2.25</v>
      </c>
      <c r="BD32" s="5">
        <f>DEGREES(ASIN(SIN(RADIANS('Solar Calendar'!$B$8))*SIN(RADIANS('Array Configuration'!$D$5))+COS(RADIANS('Solar Calendar'!$B$8))*COS(RADIANS('Array Configuration'!$D$5))*COS(RADIANS(BC32))))</f>
        <v>49.254674600354726</v>
      </c>
      <c r="BE32" s="5">
        <f>IFERROR(DEGREES(ACOS((SIN(RADIANS(BD32))*SIN(RADIANS('Array Configuration'!$D$5))-SIN(RADIANS('Solar Calendar'!$B$8)))/(COS(RADIANS('Solar Calendar'!BD32))*COS(RADIANS('Array Configuration'!$D$5)))))*SIGN(BC32), 0)</f>
        <v>-3.4234200780457127</v>
      </c>
      <c r="BF32" s="5">
        <f>ABS(BE32-'Array Configuration'!$D$4)</f>
        <v>3.4234200780457127</v>
      </c>
      <c r="BG32" s="5">
        <f>DEGREES(ACOS((COS(RADIANS(BD32))*COS(RADIANS(BF32))*SIN(RADIANS('Array Configuration'!$D$3)))+SIN(RADIANS(BD32))*COS(RADIANS('Array Configuration'!$D$3))))</f>
        <v>20.312755980930159</v>
      </c>
      <c r="BH32" s="5">
        <f t="shared" si="31"/>
        <v>853.46021194638047</v>
      </c>
      <c r="BJ32" s="4">
        <v>0.52708333333333202</v>
      </c>
      <c r="BK32" s="5">
        <f t="shared" si="23"/>
        <v>-8</v>
      </c>
      <c r="BL32" s="5">
        <f>DEGREES(ASIN(SIN(RADIANS('Solar Calendar'!$C$8))*SIN(RADIANS('Array Configuration'!$D$5))+COS(RADIANS('Solar Calendar'!$C$8))*COS(RADIANS('Array Configuration'!$D$5))*COS(RADIANS(BK32))))</f>
        <v>53.378026932614119</v>
      </c>
      <c r="BM32" s="5">
        <f>IFERROR(DEGREES(ACOS((SIN(RADIANS(BL32))*SIN(RADIANS('Array Configuration'!$D$5))-SIN(RADIANS('Solar Calendar'!$C$8)))/(COS(RADIANS('Solar Calendar'!BL32))*COS(RADIANS('Array Configuration'!$D$5)))))*SIGN(BK32), 0)</f>
        <v>-13.211025975395055</v>
      </c>
      <c r="BN32" s="5">
        <f>ABS(BM32-'Array Configuration'!$D$4)</f>
        <v>13.211025975395055</v>
      </c>
      <c r="BO32" s="5">
        <f>DEGREES(ACOS((COS(RADIANS(BL32))*COS(RADIANS(BN32))*SIN(RADIANS('Array Configuration'!$D$3)))+SIN(RADIANS(BL32))*COS(RADIANS('Array Configuration'!$D$3))))</f>
        <v>17.226031479859586</v>
      </c>
      <c r="BP32" s="5">
        <f t="shared" si="32"/>
        <v>879.8407162075581</v>
      </c>
      <c r="BR32" s="4">
        <v>0.50833333333333297</v>
      </c>
      <c r="BS32" s="5">
        <f t="shared" si="6"/>
        <v>-14.25</v>
      </c>
      <c r="BT32" s="5">
        <f>DEGREES(ASIN(SIN(RADIANS('Solar Calendar'!$B$9))*SIN(RADIANS('Array Configuration'!$D$5))+COS(RADIANS('Solar Calendar'!$B$9))*COS(RADIANS('Array Configuration'!$D$5))*COS(RADIANS(BS32))))</f>
        <v>57.140184891007308</v>
      </c>
      <c r="BU32" s="5">
        <f>IFERROR(DEGREES(ACOS((SIN(RADIANS(BT32))*SIN(RADIANS('Array Configuration'!$D$5))-SIN(RADIANS('Solar Calendar'!$B$9)))/(COS(RADIANS('Solar Calendar'!BT32))*COS(RADIANS('Array Configuration'!$D$5)))))*SIGN(BS32), 0)</f>
        <v>-25.726453848872232</v>
      </c>
      <c r="BV32" s="5">
        <f>ABS(BU32-'Array Configuration'!$D$4)</f>
        <v>25.726453848872232</v>
      </c>
      <c r="BW32" s="5">
        <f>DEGREES(ACOS((COS(RADIANS(BT32))*COS(RADIANS(BV32))*SIN(RADIANS('Array Configuration'!$D$3)))+SIN(RADIANS(BT32))*COS(RADIANS('Array Configuration'!$D$3))))</f>
        <v>16.667070553494664</v>
      </c>
      <c r="BX32" s="5">
        <f t="shared" si="33"/>
        <v>858.22859561949895</v>
      </c>
      <c r="BZ32" s="4">
        <v>0.49583333333333401</v>
      </c>
      <c r="CA32" s="5">
        <f t="shared" si="7"/>
        <v>-19</v>
      </c>
      <c r="CB32" s="5">
        <f>DEGREES(ASIN(SIN(RADIANS('Solar Calendar'!$C$9))*SIN(RADIANS('Array Configuration'!$D$5))+COS(RADIANS('Solar Calendar'!$C$9))*COS(RADIANS('Array Configuration'!$D$5))*COS(RADIANS(CA32))))</f>
        <v>58.395101636504748</v>
      </c>
      <c r="CC32" s="5">
        <f>IFERROR(DEGREES(ACOS((SIN(RADIANS(CB32))*SIN(RADIANS('Array Configuration'!$D$5))-SIN(RADIANS('Solar Calendar'!$C$9)))/(COS(RADIANS('Solar Calendar'!CB32))*COS(RADIANS('Array Configuration'!$D$5)))))*SIGN(CA32), 0)</f>
        <v>-35.716713620468063</v>
      </c>
      <c r="CD32" s="5">
        <f>ABS(CC32-'Array Configuration'!$D$4)</f>
        <v>35.716713620468063</v>
      </c>
      <c r="CE32" s="5">
        <f>DEGREES(ACOS((COS(RADIANS(CB32))*COS(RADIANS(CD32))*SIN(RADIANS('Array Configuration'!$D$3)))+SIN(RADIANS(CB32))*COS(RADIANS('Array Configuration'!$D$3))))</f>
        <v>18.780873206907582</v>
      </c>
      <c r="CF32" s="5">
        <f t="shared" si="34"/>
        <v>850.62223703787561</v>
      </c>
      <c r="CH32" s="4">
        <v>0.48749999999999999</v>
      </c>
      <c r="CI32" s="5">
        <f t="shared" si="8"/>
        <v>-22.5</v>
      </c>
      <c r="CJ32" s="5">
        <f>DEGREES(ASIN(SIN(RADIANS('Solar Calendar'!$B$10))*SIN(RADIANS('Array Configuration'!$D$5))+COS(RADIANS('Solar Calendar'!$B$10))*COS(RADIANS('Array Configuration'!$D$5))*COS(RADIANS(CI32))))</f>
        <v>59.368258629692953</v>
      </c>
      <c r="CK32" s="5">
        <f>IFERROR(DEGREES(ACOS((SIN(RADIANS(CJ32))*SIN(RADIANS('Array Configuration'!$D$5))-SIN(RADIANS('Solar Calendar'!$B$10)))/(COS(RADIANS('Solar Calendar'!CJ32))*COS(RADIANS('Array Configuration'!$D$5)))))*SIGN(CI32), 0)</f>
        <v>-43.819045625561088</v>
      </c>
      <c r="CL32" s="5">
        <f>ABS(CK32-'Array Configuration'!$D$4)</f>
        <v>43.819045625561088</v>
      </c>
      <c r="CM32" s="5">
        <f>DEGREES(ACOS((COS(RADIANS(CJ32))*COS(RADIANS(CL32))*SIN(RADIANS('Array Configuration'!$D$3)))+SIN(RADIANS(CJ32))*COS(RADIANS('Array Configuration'!$D$3))))</f>
        <v>20.817602082532112</v>
      </c>
      <c r="CN32" s="5">
        <f t="shared" si="48"/>
        <v>823.24420933398824</v>
      </c>
      <c r="CP32" s="4">
        <v>0.48749999999999999</v>
      </c>
      <c r="CQ32" s="5">
        <f t="shared" si="10"/>
        <v>-23.25</v>
      </c>
      <c r="CR32" s="5">
        <f>DEGREES(ASIN(SIN(RADIANS('Solar Calendar'!$C$10))*SIN(RADIANS('Array Configuration'!$D$5))+COS(RADIANS('Solar Calendar'!$C$10))*COS(RADIANS('Array Configuration'!$D$5))*COS(RADIANS(CQ32))))</f>
        <v>59.611659442981995</v>
      </c>
      <c r="CS32" s="5">
        <f>IFERROR(DEGREES(ACOS((SIN(RADIANS(CR32))*SIN(RADIANS('Array Configuration'!$D$5))-SIN(RADIANS('Solar Calendar'!$C$10)))/(COS(RADIANS('Solar Calendar'!CR32))*COS(RADIANS('Array Configuration'!$D$5)))))*SIGN(CQ32), 0)</f>
        <v>-45.694286368610385</v>
      </c>
      <c r="CT32" s="5">
        <f>ABS(CS32-'Array Configuration'!$D$4)</f>
        <v>45.694286368610385</v>
      </c>
      <c r="CU32" s="5">
        <f>DEGREES(ACOS((COS(RADIANS(CR32))*COS(RADIANS(CT32))*SIN(RADIANS('Array Configuration'!$D$3)))+SIN(RADIANS(CR32))*COS(RADIANS('Array Configuration'!$D$3))))</f>
        <v>21.293945329323385</v>
      </c>
      <c r="CV32" s="5">
        <f t="shared" si="35"/>
        <v>821.05473544372467</v>
      </c>
      <c r="CX32" s="4">
        <v>0.49375000000000002</v>
      </c>
      <c r="CY32" s="5">
        <f t="shared" si="11"/>
        <v>-21.75</v>
      </c>
      <c r="CZ32" s="5">
        <f>DEGREES(ASIN(SIN(RADIANS('Solar Calendar'!$B$11))*SIN(RADIANS('Array Configuration'!$D$5))+COS(RADIANS('Solar Calendar'!$B$11))*COS(RADIANS('Array Configuration'!$D$5))*COS(RADIANS(CY32))))</f>
        <v>59.540771697262109</v>
      </c>
      <c r="DA32" s="5">
        <f>IFERROR(DEGREES(ACOS((SIN(RADIANS(CZ32))*SIN(RADIANS('Array Configuration'!$D$5))-SIN(RADIANS('Solar Calendar'!$B$11)))/(COS(RADIANS('Solar Calendar'!CZ32))*COS(RADIANS('Array Configuration'!$D$5)))))*SIGN(CY32), 0)</f>
        <v>-42.443117007044961</v>
      </c>
      <c r="DB32" s="5">
        <f>ABS(DA32-'Array Configuration'!$D$4)</f>
        <v>42.443117007044961</v>
      </c>
      <c r="DC32" s="5">
        <f>DEGREES(ACOS((COS(RADIANS(CZ32))*COS(RADIANS(DB32))*SIN(RADIANS('Array Configuration'!$D$3)))+SIN(RADIANS(CZ32))*COS(RADIANS('Array Configuration'!$D$3))))</f>
        <v>20.213902316831998</v>
      </c>
      <c r="DD32" s="5">
        <f t="shared" si="36"/>
        <v>826.6096563521188</v>
      </c>
      <c r="DF32" s="4">
        <v>0.50416666666666698</v>
      </c>
      <c r="DG32" s="5">
        <f t="shared" si="12"/>
        <v>-18.25</v>
      </c>
      <c r="DH32" s="5">
        <f>DEGREES(ASIN(SIN(RADIANS('Solar Calendar'!$C$11))*SIN(RADIANS('Array Configuration'!$D$5))+COS(RADIANS('Solar Calendar'!$C$11))*COS(RADIANS('Array Configuration'!$D$5))*COS(RADIANS(DG32))))</f>
        <v>59.233289818765201</v>
      </c>
      <c r="DI32" s="5">
        <f>IFERROR(DEGREES(ACOS((SIN(RADIANS(DH32))*SIN(RADIANS('Array Configuration'!$D$5))-SIN(RADIANS('Solar Calendar'!$C$11)))/(COS(RADIANS('Solar Calendar'!DH32))*COS(RADIANS('Array Configuration'!$D$5)))))*SIGN(DG32), 0)</f>
        <v>-34.963165424796394</v>
      </c>
      <c r="DJ32" s="5">
        <f>ABS(DI32-'Array Configuration'!$D$4)</f>
        <v>34.963165424796394</v>
      </c>
      <c r="DK32" s="5">
        <f>DEGREES(ACOS((COS(RADIANS(DH32))*COS(RADIANS(DJ32))*SIN(RADIANS('Array Configuration'!$D$3)))+SIN(RADIANS(DH32))*COS(RADIANS('Array Configuration'!$D$3))))</f>
        <v>17.888415030620152</v>
      </c>
      <c r="DL32" s="5">
        <f t="shared" si="37"/>
        <v>837.70362647997524</v>
      </c>
      <c r="DN32" s="4">
        <v>0.51944444444444504</v>
      </c>
      <c r="DO32" s="5">
        <f t="shared" si="13"/>
        <v>-12.75</v>
      </c>
      <c r="DP32" s="5">
        <f>DEGREES(ASIN(SIN(RADIANS('Solar Calendar'!$B$12))*SIN(RADIANS('Array Configuration'!$D$5))+COS(RADIANS('Solar Calendar'!$B$12))*COS(RADIANS('Array Configuration'!$D$5))*COS(RADIANS(DO32))))</f>
        <v>57.078291491983421</v>
      </c>
      <c r="DQ32" s="5">
        <f>IFERROR(DEGREES(ACOS((SIN(RADIANS(DP32))*SIN(RADIANS('Array Configuration'!$D$5))-SIN(RADIANS('Solar Calendar'!$B$12)))/(COS(RADIANS('Solar Calendar'!DP32))*COS(RADIANS('Array Configuration'!$D$5)))))*SIGN(DO32), 0)</f>
        <v>-22.926572771415618</v>
      </c>
      <c r="DR32" s="5">
        <f>ABS(DQ32-'Array Configuration'!$D$4)</f>
        <v>22.926572771415618</v>
      </c>
      <c r="DS32" s="5">
        <f>DEGREES(ACOS((COS(RADIANS(DP32))*COS(RADIANS(DR32))*SIN(RADIANS('Array Configuration'!$D$3)))+SIN(RADIANS(DP32))*COS(RADIANS('Array Configuration'!$D$3))))</f>
        <v>15.938856490289419</v>
      </c>
      <c r="DT32" s="5">
        <f t="shared" si="38"/>
        <v>856.95705431601777</v>
      </c>
      <c r="DV32" s="4">
        <v>0.532638888888888</v>
      </c>
      <c r="DW32" s="5">
        <f t="shared" si="14"/>
        <v>-7.25</v>
      </c>
      <c r="DX32" s="5">
        <f>DEGREES(ASIN(SIN(RADIANS('Solar Calendar'!$C$12))*SIN(RADIANS('Array Configuration'!$D$5))+COS(RADIANS('Solar Calendar'!$C$12))*COS(RADIANS('Array Configuration'!$D$5))*COS(RADIANS(DW32))))</f>
        <v>54.181045295395542</v>
      </c>
      <c r="DY32" s="5">
        <f>IFERROR(DEGREES(ACOS((SIN(RADIANS(DX32))*SIN(RADIANS('Array Configuration'!$D$5))-SIN(RADIANS('Solar Calendar'!$C$12)))/(COS(RADIANS('Solar Calendar'!DX32))*COS(RADIANS('Array Configuration'!$D$5)))))*SIGN(DW32), 0)</f>
        <v>-12.162879859583493</v>
      </c>
      <c r="DZ32" s="5">
        <f>ABS(DY32-'Array Configuration'!$D$4)</f>
        <v>12.162879859583493</v>
      </c>
      <c r="EA32" s="5">
        <f>DEGREES(ACOS((COS(RADIANS(DX32))*COS(RADIANS(DZ32))*SIN(RADIANS('Array Configuration'!$D$3)))+SIN(RADIANS(DX32))*COS(RADIANS('Array Configuration'!$D$3))))</f>
        <v>16.286894303792053</v>
      </c>
      <c r="EB32" s="5">
        <f t="shared" si="39"/>
        <v>848.95038515787201</v>
      </c>
      <c r="ED32" s="4">
        <v>0.54930555555555605</v>
      </c>
      <c r="EE32" s="5">
        <f t="shared" si="15"/>
        <v>0.25</v>
      </c>
      <c r="EF32" s="5">
        <f>DEGREES(ASIN(SIN(RADIANS('Solar Calendar'!$B$13))*SIN(RADIANS('Array Configuration'!$D$5))+COS(RADIANS('Solar Calendar'!$B$13))*COS(RADIANS('Array Configuration'!$D$5))*COS(RADIANS(EE32))))</f>
        <v>48.399449098976092</v>
      </c>
      <c r="EG32" s="5">
        <f>IFERROR(DEGREES(ACOS((SIN(RADIANS(EF32))*SIN(RADIANS('Array Configuration'!$D$5))-SIN(RADIANS('Solar Calendar'!$B$13)))/(COS(RADIANS('Solar Calendar'!EF32))*COS(RADIANS('Array Configuration'!$D$5)))))*SIGN(EE32), 0)</f>
        <v>0.3744825220290221</v>
      </c>
      <c r="EH32" s="5">
        <f>ABS(EG32-'Array Configuration'!$D$4)</f>
        <v>0.3744825220290221</v>
      </c>
      <c r="EI32" s="5">
        <f>DEGREES(ACOS((COS(RADIANS(EF32))*COS(RADIANS(EH32))*SIN(RADIANS('Array Configuration'!$D$3)))+SIN(RADIANS(EF32))*COS(RADIANS('Array Configuration'!$D$3))))</f>
        <v>21.101341291159496</v>
      </c>
      <c r="EJ32" s="5">
        <f t="shared" si="40"/>
        <v>849.977608014814</v>
      </c>
      <c r="EL32" s="4">
        <v>0.562499999999999</v>
      </c>
      <c r="EM32" s="5">
        <f t="shared" si="16"/>
        <v>6.25</v>
      </c>
      <c r="EN32" s="5">
        <f>DEGREES(ASIN(SIN(RADIANS('Solar Calendar'!$C$13))*SIN(RADIANS('Array Configuration'!$D$5))+COS(RADIANS('Solar Calendar'!$C$13))*COS(RADIANS('Array Configuration'!$D$5))*COS(RADIANS(EM32))))</f>
        <v>42.089803329098089</v>
      </c>
      <c r="EO32" s="5">
        <f>IFERROR(DEGREES(ACOS((SIN(RADIANS(EN32))*SIN(RADIANS('Array Configuration'!$D$5))-SIN(RADIANS('Solar Calendar'!$C$13)))/(COS(RADIANS('Solar Calendar'!EN32))*COS(RADIANS('Array Configuration'!$D$5)))))*SIGN(EM32), 0)</f>
        <v>8.4358532873173271</v>
      </c>
      <c r="EP32" s="5">
        <f>ABS(EO32-'Array Configuration'!$D$4)</f>
        <v>8.4358532873173271</v>
      </c>
      <c r="EQ32" s="5">
        <f>DEGREES(ACOS((COS(RADIANS(EN32))*COS(RADIANS(EP32))*SIN(RADIANS('Array Configuration'!$D$3)))+SIN(RADIANS(EN32))*COS(RADIANS('Array Configuration'!$D$3))))</f>
        <v>27.758115147234498</v>
      </c>
      <c r="ER32" s="5">
        <f t="shared" si="41"/>
        <v>785.9176623287857</v>
      </c>
      <c r="ET32" s="4">
        <v>0.57847222222222106</v>
      </c>
      <c r="EU32" s="5">
        <f t="shared" si="17"/>
        <v>13.25</v>
      </c>
      <c r="EV32" s="5">
        <f>DEGREES(ASIN(SIN(RADIANS('Solar Calendar'!$B$14))*SIN(RADIANS('Array Configuration'!$D$5))+COS(RADIANS('Solar Calendar'!$B$14))*COS(RADIANS('Array Configuration'!$D$5))*COS(RADIANS(EU32))))</f>
        <v>35.532090553236543</v>
      </c>
      <c r="EW32" s="5">
        <f>IFERROR(DEGREES(ACOS((SIN(RADIANS(EV32))*SIN(RADIANS('Array Configuration'!$D$5))-SIN(RADIANS('Solar Calendar'!$B$14)))/(COS(RADIANS('Solar Calendar'!EV32))*COS(RADIANS('Array Configuration'!$D$5)))))*SIGN(EU32), 0)</f>
        <v>16.278193401272311</v>
      </c>
      <c r="EX32" s="5">
        <f>ABS(EW32-'Array Configuration'!$D$4)</f>
        <v>16.278193401272311</v>
      </c>
      <c r="EY32" s="5">
        <f>DEGREES(ACOS((COS(RADIANS(EV32))*COS(RADIANS(EX32))*SIN(RADIANS('Array Configuration'!$D$3)))+SIN(RADIANS(EV32))*COS(RADIANS('Array Configuration'!$D$3))))</f>
        <v>35.122309953392879</v>
      </c>
      <c r="EZ32" s="5">
        <f t="shared" si="24"/>
        <v>734.21673520107822</v>
      </c>
      <c r="FB32" s="4">
        <v>0.593055555555554</v>
      </c>
      <c r="FC32" s="5">
        <f t="shared" si="18"/>
        <v>19.25</v>
      </c>
      <c r="FD32" s="5">
        <f>DEGREES(ASIN(SIN(RADIANS('Solar Calendar'!$C$14))*SIN(RADIANS('Array Configuration'!$D$5))+COS(RADIANS('Solar Calendar'!$C$14))*COS(RADIANS('Array Configuration'!$D$5))*COS(RADIANS(FC32))))</f>
        <v>29.430584175848345</v>
      </c>
      <c r="FE32" s="5">
        <f>IFERROR(DEGREES(ACOS((SIN(RADIANS(FD32))*SIN(RADIANS('Array Configuration'!$D$5))-SIN(RADIANS('Solar Calendar'!$C$14)))/(COS(RADIANS('Solar Calendar'!FD32))*COS(RADIANS('Array Configuration'!$D$5)))))*SIGN(FC32), 0)</f>
        <v>21.851484623103083</v>
      </c>
      <c r="FF32" s="5">
        <f>ABS(FE32-'Array Configuration'!$D$4)</f>
        <v>21.851484623103083</v>
      </c>
      <c r="FG32" s="5">
        <f>DEGREES(ACOS((COS(RADIANS(FD32))*COS(RADIANS(FF32))*SIN(RADIANS('Array Configuration'!$D$3)))+SIN(RADIANS(FD32))*COS(RADIANS('Array Configuration'!$D$3))))</f>
        <v>41.982392396297499</v>
      </c>
      <c r="FH32" s="5">
        <f t="shared" si="42"/>
        <v>636.13236298639993</v>
      </c>
      <c r="FJ32" s="4">
        <v>0.56944444444444497</v>
      </c>
      <c r="FK32" s="5">
        <f t="shared" si="19"/>
        <v>25.75</v>
      </c>
      <c r="FL32" s="5">
        <f>DEGREES(ASIN(SIN(RADIANS('Solar Calendar'!$B$15))*SIN(RADIANS('Array Configuration'!$D$5))+COS(RADIANS('Solar Calendar'!$B$15))*COS(RADIANS('Array Configuration'!$D$5))*COS(RADIANS(FK32))))</f>
        <v>21.970925204244825</v>
      </c>
      <c r="FM32" s="5">
        <f>IFERROR(DEGREES(ACOS((SIN(RADIANS(FL32))*SIN(RADIANS('Array Configuration'!$D$5))-SIN(RADIANS('Solar Calendar'!$B$15)))/(COS(RADIANS('Solar Calendar'!FL32))*COS(RADIANS('Array Configuration'!$D$5)))))*SIGN(FK32), 0)</f>
        <v>26.705721229150754</v>
      </c>
      <c r="FN32" s="5">
        <f>ABS(FM32-'Array Configuration'!$D$4)</f>
        <v>26.705721229150754</v>
      </c>
      <c r="FO32" s="5">
        <f>DEGREES(ACOS((COS(RADIANS(FL32))*COS(RADIANS(FN32))*SIN(RADIANS('Array Configuration'!$D$3)))+SIN(RADIANS(FL32))*COS(RADIANS('Array Configuration'!$D$3))))</f>
        <v>50.16556655827879</v>
      </c>
      <c r="FP32" s="5">
        <f t="shared" si="43"/>
        <v>521.53305909724872</v>
      </c>
      <c r="FR32" s="4">
        <v>0.58472222222222303</v>
      </c>
      <c r="FS32" s="5">
        <f t="shared" si="20"/>
        <v>30.75</v>
      </c>
      <c r="FT32" s="5">
        <f>DEGREES(ASIN(SIN(RADIANS('Solar Calendar'!$C$15))*SIN(RADIANS('Array Configuration'!$D$5))+COS(RADIANS('Solar Calendar'!$C$15))*COS(RADIANS('Array Configuration'!$D$5))*COS(RADIANS(FS32))))</f>
        <v>17.163377189775385</v>
      </c>
      <c r="FU32" s="5">
        <f>IFERROR(DEGREES(ACOS((SIN(RADIANS(FT32))*SIN(RADIANS('Array Configuration'!$D$5))-SIN(RADIANS('Solar Calendar'!$C$15)))/(COS(RADIANS('Solar Calendar'!FT32))*COS(RADIANS('Array Configuration'!$D$5)))))*SIGN(FS32), 0)</f>
        <v>30.231004097647968</v>
      </c>
      <c r="FV32" s="5">
        <f>ABS(FU32-'Array Configuration'!$D$4)</f>
        <v>30.231004097647968</v>
      </c>
      <c r="FW32" s="5">
        <f>DEGREES(ACOS((COS(RADIANS(FT32))*COS(RADIANS(FV32))*SIN(RADIANS('Array Configuration'!$D$3)))+SIN(RADIANS(FT32))*COS(RADIANS('Array Configuration'!$D$3))))</f>
        <v>55.561951152964056</v>
      </c>
      <c r="FX32" s="5">
        <f t="shared" si="44"/>
        <v>415.91991458119526</v>
      </c>
      <c r="FZ32" s="4">
        <v>0.59861111111111198</v>
      </c>
      <c r="GA32" s="5">
        <f t="shared" si="21"/>
        <v>34.25</v>
      </c>
      <c r="GB32" s="5">
        <f>DEGREES(ASIN(SIN(RADIANS('Solar Calendar'!$B$16))*SIN(RADIANS('Array Configuration'!$D$5))+COS(RADIANS('Solar Calendar'!$B$16))*COS(RADIANS('Array Configuration'!$D$5))*COS(RADIANS(GA32))))</f>
        <v>13.343355734797118</v>
      </c>
      <c r="GC32" s="5">
        <f>IFERROR(DEGREES(ACOS((SIN(RADIANS(GB32))*SIN(RADIANS('Array Configuration'!$D$5))-SIN(RADIANS('Solar Calendar'!$B$16)))/(COS(RADIANS('Solar Calendar'!GB32))*COS(RADIANS('Array Configuration'!$D$5)))))*SIGN(GA32), 0)</f>
        <v>32.276317635429287</v>
      </c>
      <c r="GD32" s="5">
        <f>ABS(GC32-'Array Configuration'!$D$4)</f>
        <v>32.276317635429287</v>
      </c>
      <c r="GE32" s="5">
        <f>DEGREES(ACOS((COS(RADIANS(GB32))*COS(RADIANS(GD32))*SIN(RADIANS('Array Configuration'!$D$3)))+SIN(RADIANS(GB32))*COS(RADIANS('Array Configuration'!$D$3))))</f>
        <v>59.716965426480179</v>
      </c>
      <c r="GF32" s="5">
        <f t="shared" si="45"/>
        <v>329.57687880241156</v>
      </c>
      <c r="GH32" s="4">
        <v>0.60555555555555596</v>
      </c>
      <c r="GI32" s="5">
        <f t="shared" si="22"/>
        <v>35</v>
      </c>
      <c r="GJ32" s="5">
        <f>DEGREES(ASIN(SIN(RADIANS('Solar Calendar'!$C$16))*SIN(RADIANS('Array Configuration'!$D$5))+COS(RADIANS('Solar Calendar'!$C$16))*COS(RADIANS('Array Configuration'!$D$5))*COS(RADIANS(GI32))))</f>
        <v>12.244591203683736</v>
      </c>
      <c r="GK32" s="5">
        <f>IFERROR(DEGREES(ACOS((SIN(RADIANS(GJ32))*SIN(RADIANS('Array Configuration'!$D$5))-SIN(RADIANS('Solar Calendar'!$C$16)))/(COS(RADIANS('Solar Calendar'!GJ32))*COS(RADIANS('Array Configuration'!$D$5)))))*SIGN(GI32), 0)</f>
        <v>32.564492569779475</v>
      </c>
      <c r="GL32" s="5">
        <f>ABS(GK32-'Array Configuration'!$D$4)</f>
        <v>32.564492569779475</v>
      </c>
      <c r="GM32" s="5">
        <f>DEGREES(ACOS((COS(RADIANS(GJ32))*COS(RADIANS(GL32))*SIN(RADIANS('Array Configuration'!$D$3)))+SIN(RADIANS(GJ32))*COS(RADIANS('Array Configuration'!$D$3))))</f>
        <v>60.850498379531004</v>
      </c>
      <c r="GN32" s="5">
        <f t="shared" si="46"/>
        <v>301.65139028061037</v>
      </c>
    </row>
    <row r="33" spans="5:196" x14ac:dyDescent="0.25">
      <c r="E33" s="12"/>
      <c r="F33" s="4">
        <v>0.61666666666667203</v>
      </c>
      <c r="G33" s="5">
        <f t="shared" si="47"/>
        <v>37</v>
      </c>
      <c r="H33" s="5">
        <f>DEGREES(ASIN(SIN(RADIANS('Solar Calendar'!$B$5))*SIN(RADIANS('Array Configuration'!$D$5))+COS(RADIANS('Solar Calendar'!$B$5))*COS(RADIANS('Array Configuration'!$D$5))*COS(RADIANS(G33))))</f>
        <v>12.593598543789399</v>
      </c>
      <c r="I33" s="5">
        <f>IFERROR(DEGREES(ACOS((SIN(RADIANS(H33))*SIN(RADIANS('Array Configuration'!$D$5))-SIN(RADIANS('Solar Calendar'!$B$5)))/(COS(RADIANS('Solar Calendar'!H33))*COS(RADIANS('Array Configuration'!$D$5)))))*SIGN(G33), 0)</f>
        <v>34.787293774848095</v>
      </c>
      <c r="J33" s="5">
        <f>ABS(I33-'Array Configuration'!$D$4)</f>
        <v>34.787293774848095</v>
      </c>
      <c r="K33" s="5">
        <f>DEGREES(ACOS((COS(RADIANS(H33))*COS(RADIANS(J33))*SIN(RADIANS('Array Configuration'!$D$3)))+SIN(RADIANS(H33))*COS(RADIANS('Array Configuration'!$D$3))))</f>
        <v>60.99252840808078</v>
      </c>
      <c r="L33" s="5">
        <f t="shared" si="25"/>
        <v>305.29875072190515</v>
      </c>
      <c r="N33" s="4">
        <v>0.60972222222222106</v>
      </c>
      <c r="O33" s="5">
        <f t="shared" si="0"/>
        <v>33.25</v>
      </c>
      <c r="P33" s="5">
        <f>DEGREES(ASIN(SIN(RADIANS('Solar Calendar'!$C$5))*SIN(RADIANS('Array Configuration'!$D$5))+COS(RADIANS('Solar Calendar'!$C$5))*COS(RADIANS('Array Configuration'!$D$5))*COS(RADIANS(O33))))</f>
        <v>15.916613156166173</v>
      </c>
      <c r="Q33" s="5">
        <f>IFERROR(DEGREES(ACOS((SIN(RADIANS(P33))*SIN(RADIANS('Array Configuration'!$D$5))-SIN(RADIANS('Solar Calendar'!$C$5)))/(COS(RADIANS('Solar Calendar'!P33))*COS(RADIANS('Array Configuration'!$D$5)))))*SIGN(O33), 0)</f>
        <v>32.349573695357357</v>
      </c>
      <c r="R33" s="5">
        <f>ABS(Q33-'Array Configuration'!$D$4)</f>
        <v>32.349573695357357</v>
      </c>
      <c r="S33" s="5">
        <f>DEGREES(ACOS((COS(RADIANS(P33))*COS(RADIANS(R33))*SIN(RADIANS('Array Configuration'!$D$3)))+SIN(RADIANS(P33))*COS(RADIANS('Array Configuration'!$D$3))))</f>
        <v>57.222127414217184</v>
      </c>
      <c r="T33" s="5">
        <f t="shared" si="26"/>
        <v>389.14927427138156</v>
      </c>
      <c r="V33" s="4">
        <v>0.594444444444444</v>
      </c>
      <c r="W33" s="5">
        <f t="shared" si="1"/>
        <v>27.25</v>
      </c>
      <c r="X33" s="5">
        <f>DEGREES(ASIN(SIN(RADIANS('Solar Calendar'!$B$6))*SIN(RADIANS('Array Configuration'!$D$5))+COS(RADIANS('Solar Calendar'!$B$6))*COS(RADIANS('Array Configuration'!$D$5))*COS(RADIANS(W33))))</f>
        <v>22.636287393795349</v>
      </c>
      <c r="Y33" s="5">
        <f>IFERROR(DEGREES(ACOS((SIN(RADIANS(X33))*SIN(RADIANS('Array Configuration'!$D$5))-SIN(RADIANS('Solar Calendar'!$B$6)))/(COS(RADIANS('Solar Calendar'!X33))*COS(RADIANS('Array Configuration'!$D$5)))))*SIGN(W33), 0)</f>
        <v>28.60277610204475</v>
      </c>
      <c r="Z33" s="5">
        <f>ABS(Y33-'Array Configuration'!$D$4)</f>
        <v>28.60277610204475</v>
      </c>
      <c r="AA33" s="5">
        <f>DEGREES(ACOS((COS(RADIANS(X33))*COS(RADIANS(Z33))*SIN(RADIANS('Array Configuration'!$D$3)))+SIN(RADIANS(X33))*COS(RADIANS('Array Configuration'!$D$3))))</f>
        <v>49.887608490189756</v>
      </c>
      <c r="AB33" s="5">
        <f t="shared" si="27"/>
        <v>528.81061085981321</v>
      </c>
      <c r="AD33" s="4">
        <v>0.57777777777777695</v>
      </c>
      <c r="AE33" s="5">
        <f t="shared" si="2"/>
        <v>21.5</v>
      </c>
      <c r="AF33" s="5">
        <f>DEGREES(ASIN(SIN(RADIANS('Solar Calendar'!$C$6))*SIN(RADIANS('Array Configuration'!$D$5))+COS(RADIANS('Solar Calendar'!$C$6))*COS(RADIANS('Array Configuration'!$D$5))*COS(RADIANS(AE33))))</f>
        <v>28.548166470751006</v>
      </c>
      <c r="AG33" s="5">
        <f>IFERROR(DEGREES(ACOS((SIN(RADIANS(AF33))*SIN(RADIANS('Array Configuration'!$D$5))-SIN(RADIANS('Solar Calendar'!$C$6)))/(COS(RADIANS('Solar Calendar'!AF33))*COS(RADIANS('Array Configuration'!$D$5)))))*SIGN(AE33), 0)</f>
        <v>24.194755880953185</v>
      </c>
      <c r="AH33" s="5">
        <f>ABS(AG33-'Array Configuration'!$D$4)</f>
        <v>24.194755880953185</v>
      </c>
      <c r="AI33" s="5">
        <f>DEGREES(ACOS((COS(RADIANS(AF33))*COS(RADIANS(AH33))*SIN(RADIANS('Array Configuration'!$D$3)))+SIN(RADIANS(AF33))*COS(RADIANS('Array Configuration'!$D$3))))</f>
        <v>43.261109857210883</v>
      </c>
      <c r="AJ33" s="5">
        <f t="shared" si="28"/>
        <v>642.21442708668121</v>
      </c>
      <c r="AL33" s="4">
        <v>0.55902777777777801</v>
      </c>
      <c r="AM33" s="5">
        <f t="shared" si="3"/>
        <v>15.25</v>
      </c>
      <c r="AN33" s="5">
        <f>DEGREES(ASIN(SIN(RADIANS('Solar Calendar'!$B$7))*SIN(RADIANS('Array Configuration'!$D$5))+COS(RADIANS('Solar Calendar'!$B$7))*COS(RADIANS('Array Configuration'!$D$5))*COS(RADIANS(AM33))))</f>
        <v>35.517588554537767</v>
      </c>
      <c r="AO33" s="5">
        <f>IFERROR(DEGREES(ACOS((SIN(RADIANS(AN33))*SIN(RADIANS('Array Configuration'!$D$5))-SIN(RADIANS('Solar Calendar'!$B$7)))/(COS(RADIANS('Solar Calendar'!AN33))*COS(RADIANS('Array Configuration'!$D$5)))))*SIGN(AM33), 0)</f>
        <v>18.773577288477554</v>
      </c>
      <c r="AP33" s="5">
        <f>ABS(AO33-'Array Configuration'!$D$4)</f>
        <v>18.773577288477554</v>
      </c>
      <c r="AQ33" s="5">
        <f>DEGREES(ACOS((COS(RADIANS(AN33))*COS(RADIANS(AP33))*SIN(RADIANS('Array Configuration'!$D$3)))+SIN(RADIANS(AN33))*COS(RADIANS('Array Configuration'!$D$3))))</f>
        <v>35.507049047409069</v>
      </c>
      <c r="AR33" s="5">
        <f t="shared" si="29"/>
        <v>733.18763183880071</v>
      </c>
      <c r="AT33" s="4">
        <v>0.58055555555555505</v>
      </c>
      <c r="AU33" s="5">
        <f t="shared" si="4"/>
        <v>9</v>
      </c>
      <c r="AV33" s="5">
        <f>DEGREES(ASIN(SIN(RADIANS('Solar Calendar'!$C$7))*SIN(RADIANS('Array Configuration'!$D$5))+COS(RADIANS('Solar Calendar'!$C$7))*COS(RADIANS('Array Configuration'!$D$5))*COS(RADIANS(AU33))))</f>
        <v>41.759135033807603</v>
      </c>
      <c r="AW33" s="5">
        <f>IFERROR(DEGREES(ACOS((SIN(RADIANS(AV33))*SIN(RADIANS('Array Configuration'!$D$5))-SIN(RADIANS('Solar Calendar'!$C$7)))/(COS(RADIANS('Solar Calendar'!AV33))*COS(RADIANS('Array Configuration'!$D$5)))))*SIGN(AU33), 0)</f>
        <v>12.10543966491057</v>
      </c>
      <c r="AX33" s="5">
        <f>ABS(AW33-'Array Configuration'!$D$4)</f>
        <v>12.10543966491057</v>
      </c>
      <c r="AY33" s="5">
        <f>DEGREES(ACOS((COS(RADIANS(AV33))*COS(RADIANS(AX33))*SIN(RADIANS('Array Configuration'!$D$3)))+SIN(RADIANS(AV33))*COS(RADIANS('Array Configuration'!$D$3))))</f>
        <v>28.447638978346504</v>
      </c>
      <c r="AZ33" s="5">
        <f t="shared" si="30"/>
        <v>818.28549691918829</v>
      </c>
      <c r="BB33" s="4">
        <v>0.55625000000000002</v>
      </c>
      <c r="BC33" s="5">
        <f t="shared" si="5"/>
        <v>1.5</v>
      </c>
      <c r="BD33" s="5">
        <f>DEGREES(ASIN(SIN(RADIANS('Solar Calendar'!$B$8))*SIN(RADIANS('Array Configuration'!$D$5))+COS(RADIANS('Solar Calendar'!$B$8))*COS(RADIANS('Array Configuration'!$D$5))*COS(RADIANS(BC33))))</f>
        <v>49.27984879689263</v>
      </c>
      <c r="BE33" s="5">
        <f>IFERROR(DEGREES(ACOS((SIN(RADIANS(BD33))*SIN(RADIANS('Array Configuration'!$D$5))-SIN(RADIANS('Solar Calendar'!$B$8)))/(COS(RADIANS('Solar Calendar'!BD33))*COS(RADIANS('Array Configuration'!$D$5)))))*SIGN(BC33), 0)</f>
        <v>2.2830163906687173</v>
      </c>
      <c r="BF33" s="5">
        <f>ABS(BE33-'Array Configuration'!$D$4)</f>
        <v>2.2830163906687173</v>
      </c>
      <c r="BG33" s="5">
        <f>DEGREES(ACOS((COS(RADIANS(BD33))*COS(RADIANS(BF33))*SIN(RADIANS('Array Configuration'!$D$3)))+SIN(RADIANS(BD33))*COS(RADIANS('Array Configuration'!$D$3))))</f>
        <v>20.250191603248012</v>
      </c>
      <c r="BH33" s="5">
        <f t="shared" si="31"/>
        <v>853.87459195847225</v>
      </c>
      <c r="BJ33" s="4">
        <v>0.53749999999999898</v>
      </c>
      <c r="BK33" s="5">
        <f t="shared" si="23"/>
        <v>-4.25</v>
      </c>
      <c r="BL33" s="5">
        <f>DEGREES(ASIN(SIN(RADIANS('Solar Calendar'!$C$8))*SIN(RADIANS('Array Configuration'!$D$5))+COS(RADIANS('Solar Calendar'!$C$8))*COS(RADIANS('Array Configuration'!$D$5))*COS(RADIANS(BK33))))</f>
        <v>53.823323024604292</v>
      </c>
      <c r="BM33" s="5">
        <f>IFERROR(DEGREES(ACOS((SIN(RADIANS(BL33))*SIN(RADIANS('Array Configuration'!$D$5))-SIN(RADIANS('Solar Calendar'!$C$8)))/(COS(RADIANS('Solar Calendar'!BL33))*COS(RADIANS('Array Configuration'!$D$5)))))*SIGN(BK33), 0)</f>
        <v>-7.0643687136986468</v>
      </c>
      <c r="BN33" s="5">
        <f>ABS(BM33-'Array Configuration'!$D$4)</f>
        <v>7.0643687136986468</v>
      </c>
      <c r="BO33" s="5">
        <f>DEGREES(ACOS((COS(RADIANS(BL33))*COS(RADIANS(BN33))*SIN(RADIANS('Array Configuration'!$D$3)))+SIN(RADIANS(BL33))*COS(RADIANS('Array Configuration'!$D$3))))</f>
        <v>16.006061309243034</v>
      </c>
      <c r="BP33" s="5">
        <f t="shared" si="32"/>
        <v>886.48365632915647</v>
      </c>
      <c r="BR33" s="4">
        <v>0.51875000000000004</v>
      </c>
      <c r="BS33" s="5">
        <f t="shared" si="6"/>
        <v>-10.5</v>
      </c>
      <c r="BT33" s="5">
        <f>DEGREES(ASIN(SIN(RADIANS('Solar Calendar'!$B$9))*SIN(RADIANS('Array Configuration'!$D$5))+COS(RADIANS('Solar Calendar'!$B$9))*COS(RADIANS('Array Configuration'!$D$5))*COS(RADIANS(BS33))))</f>
        <v>58.108345020702224</v>
      </c>
      <c r="BU33" s="5">
        <f>IFERROR(DEGREES(ACOS((SIN(RADIANS(BT33))*SIN(RADIANS('Array Configuration'!$D$5))-SIN(RADIANS('Solar Calendar'!$B$9)))/(COS(RADIANS('Solar Calendar'!BT33))*COS(RADIANS('Array Configuration'!$D$5)))))*SIGN(BS33), 0)</f>
        <v>-19.271255040218978</v>
      </c>
      <c r="BV33" s="5">
        <f>ABS(BU33-'Array Configuration'!$D$4)</f>
        <v>19.271255040218978</v>
      </c>
      <c r="BW33" s="5">
        <f>DEGREES(ACOS((COS(RADIANS(BT33))*COS(RADIANS(BV33))*SIN(RADIANS('Array Configuration'!$D$3)))+SIN(RADIANS(BT33))*COS(RADIANS('Array Configuration'!$D$3))))</f>
        <v>14.085725423349034</v>
      </c>
      <c r="BX33" s="5">
        <f t="shared" si="33"/>
        <v>870.88326891880001</v>
      </c>
      <c r="BZ33" s="4">
        <v>0.50624999999999998</v>
      </c>
      <c r="CA33" s="5">
        <f t="shared" si="7"/>
        <v>-15.25</v>
      </c>
      <c r="CB33" s="5">
        <f>DEGREES(ASIN(SIN(RADIANS('Solar Calendar'!$C$9))*SIN(RADIANS('Array Configuration'!$D$5))+COS(RADIANS('Solar Calendar'!$C$9))*COS(RADIANS('Array Configuration'!$D$5))*COS(RADIANS(CA33))))</f>
        <v>59.75637197235806</v>
      </c>
      <c r="CC33" s="5">
        <f>IFERROR(DEGREES(ACOS((SIN(RADIANS(CB33))*SIN(RADIANS('Array Configuration'!$D$5))-SIN(RADIANS('Solar Calendar'!$C$9)))/(COS(RADIANS('Solar Calendar'!CB33))*COS(RADIANS('Array Configuration'!$D$5)))))*SIGN(CA33), 0)</f>
        <v>-29.388395168512854</v>
      </c>
      <c r="CD33" s="5">
        <f>ABS(CC33-'Array Configuration'!$D$4)</f>
        <v>29.388395168512854</v>
      </c>
      <c r="CE33" s="5">
        <f>DEGREES(ACOS((COS(RADIANS(CB33))*COS(RADIANS(CD33))*SIN(RADIANS('Array Configuration'!$D$3)))+SIN(RADIANS(CB33))*COS(RADIANS('Array Configuration'!$D$3))))</f>
        <v>15.661023504799083</v>
      </c>
      <c r="CF33" s="5">
        <f t="shared" si="34"/>
        <v>867.6490365588503</v>
      </c>
      <c r="CH33" s="4">
        <v>0.49791666666666701</v>
      </c>
      <c r="CI33" s="5">
        <f t="shared" si="8"/>
        <v>-18.75</v>
      </c>
      <c r="CJ33" s="5">
        <f>DEGREES(ASIN(SIN(RADIANS('Solar Calendar'!$B$10))*SIN(RADIANS('Array Configuration'!$D$5))+COS(RADIANS('Solar Calendar'!$B$10))*COS(RADIANS('Array Configuration'!$D$5))*COS(RADIANS(CI33))))</f>
        <v>61.019951739478152</v>
      </c>
      <c r="CK33" s="5">
        <f>IFERROR(DEGREES(ACOS((SIN(RADIANS(CJ33))*SIN(RADIANS('Array Configuration'!$D$5))-SIN(RADIANS('Solar Calendar'!$B$10)))/(COS(RADIANS('Solar Calendar'!CJ33))*COS(RADIANS('Array Configuration'!$D$5)))))*SIGN(CI33), 0)</f>
        <v>-37.705272091378227</v>
      </c>
      <c r="CL33" s="5">
        <f>ABS(CK33-'Array Configuration'!$D$4)</f>
        <v>37.705272091378227</v>
      </c>
      <c r="CM33" s="5">
        <f>DEGREES(ACOS((COS(RADIANS(CJ33))*COS(RADIANS(CL33))*SIN(RADIANS('Array Configuration'!$D$3)))+SIN(RADIANS(CJ33))*COS(RADIANS('Array Configuration'!$D$3))))</f>
        <v>17.515967427896268</v>
      </c>
      <c r="CN33" s="5">
        <f t="shared" si="48"/>
        <v>842.86786428818323</v>
      </c>
      <c r="CP33" s="4">
        <v>0.49791666666666701</v>
      </c>
      <c r="CQ33" s="5">
        <f t="shared" si="10"/>
        <v>-19.5</v>
      </c>
      <c r="CR33" s="5">
        <f>DEGREES(ASIN(SIN(RADIANS('Solar Calendar'!$C$10))*SIN(RADIANS('Array Configuration'!$D$5))+COS(RADIANS('Solar Calendar'!$C$10))*COS(RADIANS('Array Configuration'!$D$5))*COS(RADIANS(CQ33))))</f>
        <v>61.326127963724652</v>
      </c>
      <c r="CS33" s="5">
        <f>IFERROR(DEGREES(ACOS((SIN(RADIANS(CR33))*SIN(RADIANS('Array Configuration'!$D$5))-SIN(RADIANS('Solar Calendar'!$C$10)))/(COS(RADIANS('Solar Calendar'!CR33))*COS(RADIANS('Array Configuration'!$D$5)))))*SIGN(CQ33), 0)</f>
        <v>-39.641850242361421</v>
      </c>
      <c r="CT33" s="5">
        <f>ABS(CS33-'Array Configuration'!$D$4)</f>
        <v>39.641850242361421</v>
      </c>
      <c r="CU33" s="5">
        <f>DEGREES(ACOS((COS(RADIANS(CR33))*COS(RADIANS(CT33))*SIN(RADIANS('Array Configuration'!$D$3)))+SIN(RADIANS(CR33))*COS(RADIANS('Array Configuration'!$D$3))))</f>
        <v>17.97329030929156</v>
      </c>
      <c r="CV33" s="5">
        <f t="shared" si="35"/>
        <v>841.24007199299126</v>
      </c>
      <c r="CX33" s="4">
        <v>0.50416666666666698</v>
      </c>
      <c r="CY33" s="5">
        <f t="shared" si="11"/>
        <v>-18</v>
      </c>
      <c r="CZ33" s="5">
        <f>DEGREES(ASIN(SIN(RADIANS('Solar Calendar'!$B$11))*SIN(RADIANS('Array Configuration'!$D$5))+COS(RADIANS('Solar Calendar'!$B$11))*COS(RADIANS('Array Configuration'!$D$5))*COS(RADIANS(CY33))))</f>
        <v>61.144468576259825</v>
      </c>
      <c r="DA33" s="5">
        <f>IFERROR(DEGREES(ACOS((SIN(RADIANS(CZ33))*SIN(RADIANS('Array Configuration'!$D$5))-SIN(RADIANS('Solar Calendar'!$B$11)))/(COS(RADIANS('Solar Calendar'!CZ33))*COS(RADIANS('Array Configuration'!$D$5)))))*SIGN(CY33), 0)</f>
        <v>-36.238219471726111</v>
      </c>
      <c r="DB33" s="5">
        <f>ABS(DA33-'Array Configuration'!$D$4)</f>
        <v>36.238219471726111</v>
      </c>
      <c r="DC33" s="5">
        <f>DEGREES(ACOS((COS(RADIANS(CZ33))*COS(RADIANS(DB33))*SIN(RADIANS('Array Configuration'!$D$3)))+SIN(RADIANS(CZ33))*COS(RADIANS('Array Configuration'!$D$3))))</f>
        <v>16.923758593476443</v>
      </c>
      <c r="DD33" s="5">
        <f t="shared" si="36"/>
        <v>845.59540230149696</v>
      </c>
      <c r="DF33" s="4">
        <v>0.51458333333333295</v>
      </c>
      <c r="DG33" s="5">
        <f t="shared" si="12"/>
        <v>-14.5</v>
      </c>
      <c r="DH33" s="5">
        <f>DEGREES(ASIN(SIN(RADIANS('Solar Calendar'!$C$11))*SIN(RADIANS('Array Configuration'!$D$5))+COS(RADIANS('Solar Calendar'!$C$11))*COS(RADIANS('Array Configuration'!$D$5))*COS(RADIANS(DG33))))</f>
        <v>60.563595208268566</v>
      </c>
      <c r="DI33" s="5">
        <f>IFERROR(DEGREES(ACOS((SIN(RADIANS(DH33))*SIN(RADIANS('Array Configuration'!$D$5))-SIN(RADIANS('Solar Calendar'!$C$11)))/(COS(RADIANS('Solar Calendar'!DH33))*COS(RADIANS('Array Configuration'!$D$5)))))*SIGN(DG33), 0)</f>
        <v>-28.482421108789996</v>
      </c>
      <c r="DJ33" s="5">
        <f>ABS(DI33-'Array Configuration'!$D$4)</f>
        <v>28.482421108789996</v>
      </c>
      <c r="DK33" s="5">
        <f>DEGREES(ACOS((COS(RADIANS(DH33))*COS(RADIANS(DJ33))*SIN(RADIANS('Array Configuration'!$D$3)))+SIN(RADIANS(DH33))*COS(RADIANS('Array Configuration'!$D$3))))</f>
        <v>14.75369146817167</v>
      </c>
      <c r="DL33" s="5">
        <f t="shared" si="37"/>
        <v>853.70312216805087</v>
      </c>
      <c r="DN33" s="4">
        <v>0.52986111111111101</v>
      </c>
      <c r="DO33" s="5">
        <f t="shared" si="13"/>
        <v>-9</v>
      </c>
      <c r="DP33" s="5">
        <f>DEGREES(ASIN(SIN(RADIANS('Solar Calendar'!$B$12))*SIN(RADIANS('Array Configuration'!$D$5))+COS(RADIANS('Solar Calendar'!$B$12))*COS(RADIANS('Array Configuration'!$D$5))*COS(RADIANS(DO33))))</f>
        <v>57.930021627701073</v>
      </c>
      <c r="DQ33" s="5">
        <f>IFERROR(DEGREES(ACOS((SIN(RADIANS(DP33))*SIN(RADIANS('Array Configuration'!$D$5))-SIN(RADIANS('Solar Calendar'!$B$12)))/(COS(RADIANS('Solar Calendar'!DP33))*COS(RADIANS('Array Configuration'!$D$5)))))*SIGN(DO33), 0)</f>
        <v>-16.417915962544797</v>
      </c>
      <c r="DR33" s="5">
        <f>ABS(DQ33-'Array Configuration'!$D$4)</f>
        <v>16.417915962544797</v>
      </c>
      <c r="DS33" s="5">
        <f>DEGREES(ACOS((COS(RADIANS(DP33))*COS(RADIANS(DR33))*SIN(RADIANS('Array Configuration'!$D$3)))+SIN(RADIANS(DP33))*COS(RADIANS('Array Configuration'!$D$3))))</f>
        <v>13.566402338154582</v>
      </c>
      <c r="DT33" s="5">
        <f t="shared" si="38"/>
        <v>868.12565905460906</v>
      </c>
      <c r="DV33" s="4">
        <v>0.54305555555555496</v>
      </c>
      <c r="DW33" s="5">
        <f t="shared" si="14"/>
        <v>-3.5</v>
      </c>
      <c r="DX33" s="5">
        <f>DEGREES(ASIN(SIN(RADIANS('Solar Calendar'!$C$12))*SIN(RADIANS('Array Configuration'!$D$5))+COS(RADIANS('Solar Calendar'!$C$12))*COS(RADIANS('Array Configuration'!$D$5))*COS(RADIANS(DW33))))</f>
        <v>54.578340316509895</v>
      </c>
      <c r="DY33" s="5">
        <f>IFERROR(DEGREES(ACOS((SIN(RADIANS(DX33))*SIN(RADIANS('Array Configuration'!$D$5))-SIN(RADIANS('Solar Calendar'!$C$12)))/(COS(RADIANS('Solar Calendar'!DX33))*COS(RADIANS('Array Configuration'!$D$5)))))*SIGN(DW33), 0)</f>
        <v>-5.9069322956442187</v>
      </c>
      <c r="DZ33" s="5">
        <f>ABS(DY33-'Array Configuration'!$D$4)</f>
        <v>5.9069322956442187</v>
      </c>
      <c r="EA33" s="5">
        <f>DEGREES(ACOS((COS(RADIANS(DX33))*COS(RADIANS(DZ33))*SIN(RADIANS('Array Configuration'!$D$3)))+SIN(RADIANS(DX33))*COS(RADIANS('Array Configuration'!$D$3))))</f>
        <v>15.15961120800554</v>
      </c>
      <c r="EB33" s="5">
        <f t="shared" si="39"/>
        <v>854.61597303772146</v>
      </c>
      <c r="ED33" s="4">
        <v>0.55972222222222201</v>
      </c>
      <c r="EE33" s="5">
        <f t="shared" si="15"/>
        <v>4</v>
      </c>
      <c r="EF33" s="5">
        <f>DEGREES(ASIN(SIN(RADIANS('Solar Calendar'!$B$13))*SIN(RADIANS('Array Configuration'!$D$5))+COS(RADIANS('Solar Calendar'!$B$13))*COS(RADIANS('Array Configuration'!$D$5))*COS(RADIANS(EE33))))</f>
        <v>48.259220281752469</v>
      </c>
      <c r="EG33" s="5">
        <f>IFERROR(DEGREES(ACOS((SIN(RADIANS(EF33))*SIN(RADIANS('Array Configuration'!$D$5))-SIN(RADIANS('Solar Calendar'!$B$13)))/(COS(RADIANS('Solar Calendar'!EF33))*COS(RADIANS('Array Configuration'!$D$5)))))*SIGN(EE33), 0)</f>
        <v>5.9812486030035714</v>
      </c>
      <c r="EH33" s="5">
        <f>ABS(EG33-'Array Configuration'!$D$4)</f>
        <v>5.9812486030035714</v>
      </c>
      <c r="EI33" s="5">
        <f>DEGREES(ACOS((COS(RADIANS(EF33))*COS(RADIANS(EH33))*SIN(RADIANS('Array Configuration'!$D$3)))+SIN(RADIANS(EF33))*COS(RADIANS('Array Configuration'!$D$3))))</f>
        <v>21.440620154627421</v>
      </c>
      <c r="EJ33" s="5">
        <f t="shared" si="40"/>
        <v>847.61249259789861</v>
      </c>
      <c r="EL33" s="4">
        <v>0.57291666666666596</v>
      </c>
      <c r="EM33" s="5">
        <f t="shared" si="16"/>
        <v>10</v>
      </c>
      <c r="EN33" s="5">
        <f>DEGREES(ASIN(SIN(RADIANS('Solar Calendar'!$C$13))*SIN(RADIANS('Array Configuration'!$D$5))+COS(RADIANS('Solar Calendar'!$C$13))*COS(RADIANS('Array Configuration'!$D$5))*COS(RADIANS(EM33))))</f>
        <v>41.610115041876888</v>
      </c>
      <c r="EO33" s="5">
        <f>IFERROR(DEGREES(ACOS((SIN(RADIANS(EN33))*SIN(RADIANS('Array Configuration'!$D$5))-SIN(RADIANS('Solar Calendar'!$C$13)))/(COS(RADIANS('Solar Calendar'!EN33))*COS(RADIANS('Array Configuration'!$D$5)))))*SIGN(EM33), 0)</f>
        <v>13.429519458727773</v>
      </c>
      <c r="EP33" s="5">
        <f>ABS(EO33-'Array Configuration'!$D$4)</f>
        <v>13.429519458727773</v>
      </c>
      <c r="EQ33" s="5">
        <f>DEGREES(ACOS((COS(RADIANS(EN33))*COS(RADIANS(EP33))*SIN(RADIANS('Array Configuration'!$D$3)))+SIN(RADIANS(EN33))*COS(RADIANS('Array Configuration'!$D$3))))</f>
        <v>28.754560078525106</v>
      </c>
      <c r="ER33" s="5">
        <f t="shared" si="41"/>
        <v>776.80770768963282</v>
      </c>
      <c r="ET33" s="4">
        <v>0.58888888888888802</v>
      </c>
      <c r="EU33" s="5">
        <f t="shared" si="17"/>
        <v>17</v>
      </c>
      <c r="EV33" s="5">
        <f>DEGREES(ASIN(SIN(RADIANS('Solar Calendar'!$B$14))*SIN(RADIANS('Array Configuration'!$D$5))+COS(RADIANS('Solar Calendar'!$B$14))*COS(RADIANS('Array Configuration'!$D$5))*COS(RADIANS(EU33))))</f>
        <v>34.729337081479422</v>
      </c>
      <c r="EW33" s="5">
        <f>IFERROR(DEGREES(ACOS((SIN(RADIANS(EV33))*SIN(RADIANS('Array Configuration'!$D$5))-SIN(RADIANS('Solar Calendar'!$B$14)))/(COS(RADIANS('Solar Calendar'!EV33))*COS(RADIANS('Array Configuration'!$D$5)))))*SIGN(EU33), 0)</f>
        <v>20.735193031762311</v>
      </c>
      <c r="EX33" s="5">
        <f>ABS(EW33-'Array Configuration'!$D$4)</f>
        <v>20.735193031762311</v>
      </c>
      <c r="EY33" s="5">
        <f>DEGREES(ACOS((COS(RADIANS(EV33))*COS(RADIANS(EX33))*SIN(RADIANS('Array Configuration'!$D$3)))+SIN(RADIANS(EV33))*COS(RADIANS('Array Configuration'!$D$3))))</f>
        <v>36.601836777460313</v>
      </c>
      <c r="EZ33" s="5">
        <f t="shared" si="24"/>
        <v>716.85655942470692</v>
      </c>
      <c r="FB33" s="4">
        <v>0.60347222222222097</v>
      </c>
      <c r="FC33" s="5">
        <f t="shared" si="18"/>
        <v>23</v>
      </c>
      <c r="FD33" s="5">
        <f>DEGREES(ASIN(SIN(RADIANS('Solar Calendar'!$C$14))*SIN(RADIANS('Array Configuration'!$D$5))+COS(RADIANS('Solar Calendar'!$C$14))*COS(RADIANS('Array Configuration'!$D$5))*COS(RADIANS(FC33))))</f>
        <v>28.407032098754367</v>
      </c>
      <c r="FE33" s="5">
        <f>IFERROR(DEGREES(ACOS((SIN(RADIANS(FD33))*SIN(RADIANS('Array Configuration'!$D$5))-SIN(RADIANS('Solar Calendar'!$C$14)))/(COS(RADIANS('Solar Calendar'!FD33))*COS(RADIANS('Array Configuration'!$D$5)))))*SIGN(FC33), 0)</f>
        <v>25.898677106266582</v>
      </c>
      <c r="FF33" s="5">
        <f>ABS(FE33-'Array Configuration'!$D$4)</f>
        <v>25.898677106266582</v>
      </c>
      <c r="FG33" s="5">
        <f>DEGREES(ACOS((COS(RADIANS(FD33))*COS(RADIANS(FF33))*SIN(RADIANS('Array Configuration'!$D$3)))+SIN(RADIANS(FD33))*COS(RADIANS('Array Configuration'!$D$3))))</f>
        <v>43.72156535289772</v>
      </c>
      <c r="FH33" s="5">
        <f t="shared" si="42"/>
        <v>612.21010972857573</v>
      </c>
      <c r="FJ33" s="4">
        <v>0.57986111111111105</v>
      </c>
      <c r="FK33" s="5">
        <f t="shared" si="19"/>
        <v>29.5</v>
      </c>
      <c r="FL33" s="5">
        <f>DEGREES(ASIN(SIN(RADIANS('Solar Calendar'!$B$15))*SIN(RADIANS('Array Configuration'!$D$5))+COS(RADIANS('Solar Calendar'!$B$15))*COS(RADIANS('Array Configuration'!$D$5))*COS(RADIANS(FK33))))</f>
        <v>20.763320422948489</v>
      </c>
      <c r="FM33" s="5">
        <f>IFERROR(DEGREES(ACOS((SIN(RADIANS(FL33))*SIN(RADIANS('Array Configuration'!$D$5))-SIN(RADIANS('Solar Calendar'!$B$15)))/(COS(RADIANS('Solar Calendar'!FL33))*COS(RADIANS('Array Configuration'!$D$5)))))*SIGN(FK33), 0)</f>
        <v>30.344638189963668</v>
      </c>
      <c r="FN33" s="5">
        <f>ABS(FM33-'Array Configuration'!$D$4)</f>
        <v>30.344638189963668</v>
      </c>
      <c r="FO33" s="5">
        <f>DEGREES(ACOS((COS(RADIANS(FL33))*COS(RADIANS(FN33))*SIN(RADIANS('Array Configuration'!$D$3)))+SIN(RADIANS(FL33))*COS(RADIANS('Array Configuration'!$D$3))))</f>
        <v>52.072855584306666</v>
      </c>
      <c r="FP33" s="5">
        <f t="shared" si="43"/>
        <v>490.0298220105006</v>
      </c>
      <c r="FR33" s="4">
        <v>0.59513888888888899</v>
      </c>
      <c r="FS33" s="5">
        <f t="shared" si="20"/>
        <v>34.5</v>
      </c>
      <c r="FT33" s="5">
        <f>DEGREES(ASIN(SIN(RADIANS('Solar Calendar'!$C$15))*SIN(RADIANS('Array Configuration'!$D$5))+COS(RADIANS('Solar Calendar'!$C$15))*COS(RADIANS('Array Configuration'!$D$5))*COS(RADIANS(FS33))))</f>
        <v>15.825845617743106</v>
      </c>
      <c r="FU33" s="5">
        <f>IFERROR(DEGREES(ACOS((SIN(RADIANS(FT33))*SIN(RADIANS('Array Configuration'!$D$5))-SIN(RADIANS('Solar Calendar'!$C$15)))/(COS(RADIANS('Solar Calendar'!FT33))*COS(RADIANS('Array Configuration'!$D$5)))))*SIGN(FS33), 0)</f>
        <v>33.636147029562935</v>
      </c>
      <c r="FV33" s="5">
        <f>ABS(FU33-'Array Configuration'!$D$4)</f>
        <v>33.636147029562935</v>
      </c>
      <c r="FW33" s="5">
        <f>DEGREES(ACOS((COS(RADIANS(FT33))*COS(RADIANS(FV33))*SIN(RADIANS('Array Configuration'!$D$3)))+SIN(RADIANS(FT33))*COS(RADIANS('Array Configuration'!$D$3))))</f>
        <v>57.590643758746943</v>
      </c>
      <c r="FX33" s="5">
        <f t="shared" si="44"/>
        <v>378.92187318153373</v>
      </c>
      <c r="FZ33" s="4">
        <v>0.60902777777777795</v>
      </c>
      <c r="GA33" s="5">
        <f t="shared" si="21"/>
        <v>38</v>
      </c>
      <c r="GB33" s="5">
        <f>DEGREES(ASIN(SIN(RADIANS('Solar Calendar'!$B$16))*SIN(RADIANS('Array Configuration'!$D$5))+COS(RADIANS('Solar Calendar'!$B$16))*COS(RADIANS('Array Configuration'!$D$5))*COS(RADIANS(GA33))))</f>
        <v>11.933119333789712</v>
      </c>
      <c r="GC33" s="5">
        <f>IFERROR(DEGREES(ACOS((SIN(RADIANS(GB33))*SIN(RADIANS('Array Configuration'!$D$5))-SIN(RADIANS('Solar Calendar'!$B$16)))/(COS(RADIANS('Solar Calendar'!GB33))*COS(RADIANS('Array Configuration'!$D$5)))))*SIGN(GA33), 0)</f>
        <v>35.516633654097475</v>
      </c>
      <c r="GD33" s="5">
        <f>ABS(GC33-'Array Configuration'!$D$4)</f>
        <v>35.516633654097475</v>
      </c>
      <c r="GE33" s="5">
        <f>DEGREES(ACOS((COS(RADIANS(GB33))*COS(RADIANS(GD33))*SIN(RADIANS('Array Configuration'!$D$3)))+SIN(RADIANS(GB33))*COS(RADIANS('Array Configuration'!$D$3))))</f>
        <v>61.799031404433379</v>
      </c>
      <c r="GF33" s="5">
        <f t="shared" si="45"/>
        <v>287.69709944538999</v>
      </c>
      <c r="GH33" s="4">
        <v>0.61597222222222203</v>
      </c>
      <c r="GI33" s="5">
        <f t="shared" si="22"/>
        <v>38.75</v>
      </c>
      <c r="GJ33" s="5">
        <f>DEGREES(ASIN(SIN(RADIANS('Solar Calendar'!$C$16))*SIN(RADIANS('Array Configuration'!$D$5))+COS(RADIANS('Solar Calendar'!$C$16))*COS(RADIANS('Array Configuration'!$D$5))*COS(RADIANS(GI33))))</f>
        <v>10.824615547692709</v>
      </c>
      <c r="GK33" s="5">
        <f>IFERROR(DEGREES(ACOS((SIN(RADIANS(GJ33))*SIN(RADIANS('Array Configuration'!$D$5))-SIN(RADIANS('Solar Calendar'!$C$16)))/(COS(RADIANS('Solar Calendar'!GJ33))*COS(RADIANS('Array Configuration'!$D$5)))))*SIGN(GI33), 0)</f>
        <v>35.761178787301525</v>
      </c>
      <c r="GL33" s="5">
        <f>ABS(GK33-'Array Configuration'!$D$4)</f>
        <v>35.761178787301525</v>
      </c>
      <c r="GM33" s="5">
        <f>DEGREES(ACOS((COS(RADIANS(GJ33))*COS(RADIANS(GL33))*SIN(RADIANS('Array Configuration'!$D$3)))+SIN(RADIANS(GJ33))*COS(RADIANS('Array Configuration'!$D$3))))</f>
        <v>62.932948193996232</v>
      </c>
      <c r="GN33" s="5">
        <f t="shared" si="46"/>
        <v>258.58736484461429</v>
      </c>
    </row>
    <row r="34" spans="5:196" x14ac:dyDescent="0.25">
      <c r="E34" s="12"/>
      <c r="F34" s="4">
        <v>0.62708333333333899</v>
      </c>
      <c r="G34" s="5">
        <f t="shared" si="47"/>
        <v>40.75</v>
      </c>
      <c r="H34" s="5">
        <f>DEGREES(ASIN(SIN(RADIANS('Solar Calendar'!$B$5))*SIN(RADIANS('Array Configuration'!$D$5))+COS(RADIANS('Solar Calendar'!$B$5))*COS(RADIANS('Array Configuration'!$D$5))*COS(RADIANS(G34))))</f>
        <v>11.093549522812632</v>
      </c>
      <c r="I34" s="5">
        <f>IFERROR(DEGREES(ACOS((SIN(RADIANS(H34))*SIN(RADIANS('Array Configuration'!$D$5))-SIN(RADIANS('Solar Calendar'!$B$5)))/(COS(RADIANS('Solar Calendar'!H34))*COS(RADIANS('Array Configuration'!$D$5)))))*SIGN(G34), 0)</f>
        <v>37.983866881133828</v>
      </c>
      <c r="J34" s="5">
        <f>ABS(I34-'Array Configuration'!$D$4)</f>
        <v>37.983866881133828</v>
      </c>
      <c r="K34" s="5">
        <f>DEGREES(ACOS((COS(RADIANS(H34))*COS(RADIANS(J34))*SIN(RADIANS('Array Configuration'!$D$3)))+SIN(RADIANS(H34))*COS(RADIANS('Array Configuration'!$D$3))))</f>
        <v>63.18593705510002</v>
      </c>
      <c r="L34" s="5">
        <f t="shared" si="25"/>
        <v>260.56800620101734</v>
      </c>
      <c r="N34" s="4">
        <v>0.62013888888888802</v>
      </c>
      <c r="O34" s="5">
        <f t="shared" si="0"/>
        <v>37</v>
      </c>
      <c r="P34" s="5">
        <f>DEGREES(ASIN(SIN(RADIANS('Solar Calendar'!$C$5))*SIN(RADIANS('Array Configuration'!$D$5))+COS(RADIANS('Solar Calendar'!$C$5))*COS(RADIANS('Array Configuration'!$D$5))*COS(RADIANS(O34))))</f>
        <v>14.501874738422202</v>
      </c>
      <c r="Q34" s="5">
        <f>IFERROR(DEGREES(ACOS((SIN(RADIANS(P34))*SIN(RADIANS('Array Configuration'!$D$5))-SIN(RADIANS('Solar Calendar'!$C$5)))/(COS(RADIANS('Solar Calendar'!P34))*COS(RADIANS('Array Configuration'!$D$5)))))*SIGN(O34), 0)</f>
        <v>35.689064579093738</v>
      </c>
      <c r="R34" s="5">
        <f>ABS(Q34-'Array Configuration'!$D$4)</f>
        <v>35.689064579093738</v>
      </c>
      <c r="S34" s="5">
        <f>DEGREES(ACOS((COS(RADIANS(P34))*COS(RADIANS(R34))*SIN(RADIANS('Array Configuration'!$D$3)))+SIN(RADIANS(P34))*COS(RADIANS('Array Configuration'!$D$3))))</f>
        <v>59.340966424906334</v>
      </c>
      <c r="T34" s="5">
        <f t="shared" si="26"/>
        <v>349.03897471297859</v>
      </c>
      <c r="V34" s="4">
        <v>0.60486111111111196</v>
      </c>
      <c r="W34" s="5">
        <f t="shared" si="1"/>
        <v>31</v>
      </c>
      <c r="X34" s="5">
        <f>DEGREES(ASIN(SIN(RADIANS('Solar Calendar'!$B$6))*SIN(RADIANS('Array Configuration'!$D$5))+COS(RADIANS('Solar Calendar'!$B$6))*COS(RADIANS('Array Configuration'!$D$5))*COS(RADIANS(W34))))</f>
        <v>21.355579576060947</v>
      </c>
      <c r="Y34" s="5">
        <f>IFERROR(DEGREES(ACOS((SIN(RADIANS(X34))*SIN(RADIANS('Array Configuration'!$D$5))-SIN(RADIANS('Solar Calendar'!$B$6)))/(COS(RADIANS('Solar Calendar'!X34))*COS(RADIANS('Array Configuration'!$D$5)))))*SIGN(W34), 0)</f>
        <v>32.253239845687098</v>
      </c>
      <c r="Z34" s="5">
        <f>ABS(Y34-'Array Configuration'!$D$4)</f>
        <v>32.253239845687098</v>
      </c>
      <c r="AA34" s="5">
        <f>DEGREES(ACOS((COS(RADIANS(X34))*COS(RADIANS(Z34))*SIN(RADIANS('Array Configuration'!$D$3)))+SIN(RADIANS(X34))*COS(RADIANS('Array Configuration'!$D$3))))</f>
        <v>51.907868230093037</v>
      </c>
      <c r="AB34" s="5">
        <f t="shared" si="27"/>
        <v>495.8319744701555</v>
      </c>
      <c r="AD34" s="4">
        <v>0.58819444444444402</v>
      </c>
      <c r="AE34" s="5">
        <f t="shared" si="2"/>
        <v>25.25</v>
      </c>
      <c r="AF34" s="5">
        <f>DEGREES(ASIN(SIN(RADIANS('Solar Calendar'!$C$6))*SIN(RADIANS('Array Configuration'!$D$5))+COS(RADIANS('Solar Calendar'!$C$6))*COS(RADIANS('Array Configuration'!$D$5))*COS(RADIANS(AE34))))</f>
        <v>27.432347533375438</v>
      </c>
      <c r="AG34" s="5">
        <f>IFERROR(DEGREES(ACOS((SIN(RADIANS(AF34))*SIN(RADIANS('Array Configuration'!$D$5))-SIN(RADIANS('Solar Calendar'!$C$6)))/(COS(RADIANS('Solar Calendar'!AF34))*COS(RADIANS('Array Configuration'!$D$5)))))*SIGN(AE34), 0)</f>
        <v>28.170560762580838</v>
      </c>
      <c r="AH34" s="5">
        <f>ABS(AG34-'Array Configuration'!$D$4)</f>
        <v>28.170560762580838</v>
      </c>
      <c r="AI34" s="5">
        <f>DEGREES(ACOS((COS(RADIANS(AF34))*COS(RADIANS(AH34))*SIN(RADIANS('Array Configuration'!$D$3)))+SIN(RADIANS(AF34))*COS(RADIANS('Array Configuration'!$D$3))))</f>
        <v>45.127186014783717</v>
      </c>
      <c r="AJ34" s="5">
        <f t="shared" si="28"/>
        <v>615.33084105126079</v>
      </c>
      <c r="AL34" s="4">
        <v>0.56944444444444497</v>
      </c>
      <c r="AM34" s="5">
        <f t="shared" si="3"/>
        <v>19</v>
      </c>
      <c r="AN34" s="5">
        <f>DEGREES(ASIN(SIN(RADIANS('Solar Calendar'!$B$7))*SIN(RADIANS('Array Configuration'!$D$5))+COS(RADIANS('Solar Calendar'!$B$7))*COS(RADIANS('Array Configuration'!$D$5))*COS(RADIANS(AM34))))</f>
        <v>34.611806820455406</v>
      </c>
      <c r="AO34" s="5">
        <f>IFERROR(DEGREES(ACOS((SIN(RADIANS(AN34))*SIN(RADIANS('Array Configuration'!$D$5))-SIN(RADIANS('Solar Calendar'!$B$7)))/(COS(RADIANS('Solar Calendar'!AN34))*COS(RADIANS('Array Configuration'!$D$5)))))*SIGN(AM34), 0)</f>
        <v>23.200487516397835</v>
      </c>
      <c r="AP34" s="5">
        <f>ABS(AO34-'Array Configuration'!$D$4)</f>
        <v>23.200487516397835</v>
      </c>
      <c r="AQ34" s="5">
        <f>DEGREES(ACOS((COS(RADIANS(AN34))*COS(RADIANS(AP34))*SIN(RADIANS('Array Configuration'!$D$3)))+SIN(RADIANS(AN34))*COS(RADIANS('Array Configuration'!$D$3))))</f>
        <v>37.159092728948963</v>
      </c>
      <c r="AR34" s="5">
        <f t="shared" si="29"/>
        <v>713.6201317424908</v>
      </c>
      <c r="AT34" s="4">
        <v>0.59097222222222301</v>
      </c>
      <c r="AU34" s="5">
        <f t="shared" si="4"/>
        <v>12.75</v>
      </c>
      <c r="AV34" s="5">
        <f>DEGREES(ASIN(SIN(RADIANS('Solar Calendar'!$C$7))*SIN(RADIANS('Array Configuration'!$D$5))+COS(RADIANS('Solar Calendar'!$C$7))*COS(RADIANS('Array Configuration'!$D$5))*COS(RADIANS(AU34))))</f>
        <v>41.122845057056111</v>
      </c>
      <c r="AW34" s="5">
        <f>IFERROR(DEGREES(ACOS((SIN(RADIANS(AV34))*SIN(RADIANS('Array Configuration'!$D$5))-SIN(RADIANS('Solar Calendar'!$C$7)))/(COS(RADIANS('Solar Calendar'!AV34))*COS(RADIANS('Array Configuration'!$D$5)))))*SIGN(AU34), 0)</f>
        <v>17.036070343377915</v>
      </c>
      <c r="AX34" s="5">
        <f>ABS(AW34-'Array Configuration'!$D$4)</f>
        <v>17.036070343377915</v>
      </c>
      <c r="AY34" s="5">
        <f>DEGREES(ACOS((COS(RADIANS(AV34))*COS(RADIANS(AX34))*SIN(RADIANS('Array Configuration'!$D$3)))+SIN(RADIANS(AV34))*COS(RADIANS('Array Configuration'!$D$3))))</f>
        <v>29.742677746312481</v>
      </c>
      <c r="AZ34" s="5">
        <f t="shared" si="30"/>
        <v>805.7718793138099</v>
      </c>
      <c r="BB34" s="4">
        <v>0.56666666666666698</v>
      </c>
      <c r="BC34" s="5">
        <f t="shared" si="5"/>
        <v>5.25</v>
      </c>
      <c r="BD34" s="5">
        <f>DEGREES(ASIN(SIN(RADIANS('Solar Calendar'!$B$8))*SIN(RADIANS('Array Configuration'!$D$5))+COS(RADIANS('Solar Calendar'!$B$8))*COS(RADIANS('Array Configuration'!$D$5))*COS(RADIANS(BC34))))</f>
        <v>49.053869774868851</v>
      </c>
      <c r="BE34" s="5">
        <f>IFERROR(DEGREES(ACOS((SIN(RADIANS(BD34))*SIN(RADIANS('Array Configuration'!$D$5))-SIN(RADIANS('Solar Calendar'!$B$8)))/(COS(RADIANS('Solar Calendar'!BD34))*COS(RADIANS('Array Configuration'!$D$5)))))*SIGN(BC34), 0)</f>
        <v>7.9675054066649915</v>
      </c>
      <c r="BF34" s="5">
        <f>ABS(BE34-'Array Configuration'!$D$4)</f>
        <v>7.9675054066649915</v>
      </c>
      <c r="BG34" s="5">
        <f>DEGREES(ACOS((COS(RADIANS(BD34))*COS(RADIANS(BF34))*SIN(RADIANS('Array Configuration'!$D$3)))+SIN(RADIANS(BD34))*COS(RADIANS('Array Configuration'!$D$3))))</f>
        <v>20.806471199032337</v>
      </c>
      <c r="BH34" s="5">
        <f t="shared" si="31"/>
        <v>850.14763489631264</v>
      </c>
      <c r="BJ34" s="4">
        <v>0.54791666666666605</v>
      </c>
      <c r="BK34" s="5">
        <f t="shared" si="23"/>
        <v>-0.5</v>
      </c>
      <c r="BL34" s="5">
        <f>DEGREES(ASIN(SIN(RADIANS('Solar Calendar'!$C$8))*SIN(RADIANS('Array Configuration'!$D$5))+COS(RADIANS('Solar Calendar'!$C$8))*COS(RADIANS('Array Configuration'!$D$5))*COS(RADIANS(BK34))))</f>
        <v>53.997548422357752</v>
      </c>
      <c r="BM34" s="5">
        <f>IFERROR(DEGREES(ACOS((SIN(RADIANS(BL34))*SIN(RADIANS('Array Configuration'!$D$5))-SIN(RADIANS('Solar Calendar'!$C$8)))/(COS(RADIANS('Solar Calendar'!BL34))*COS(RADIANS('Array Configuration'!$D$5)))))*SIGN(BK34), 0)</f>
        <v>-0.83324620300915386</v>
      </c>
      <c r="BN34" s="5">
        <f>ABS(BM34-'Array Configuration'!$D$4)</f>
        <v>0.83324620300915386</v>
      </c>
      <c r="BO34" s="5">
        <f>DEGREES(ACOS((COS(RADIANS(BL34))*COS(RADIANS(BN34))*SIN(RADIANS('Array Configuration'!$D$3)))+SIN(RADIANS(BL34))*COS(RADIANS('Array Configuration'!$D$3))))</f>
        <v>15.507117380533854</v>
      </c>
      <c r="BP34" s="5">
        <f t="shared" si="32"/>
        <v>889.0643325145071</v>
      </c>
      <c r="BR34" s="4">
        <v>0.52916666666666601</v>
      </c>
      <c r="BS34" s="5">
        <f t="shared" si="6"/>
        <v>-6.75</v>
      </c>
      <c r="BT34" s="5">
        <f>DEGREES(ASIN(SIN(RADIANS('Solar Calendar'!$B$9))*SIN(RADIANS('Array Configuration'!$D$5))+COS(RADIANS('Solar Calendar'!$B$9))*COS(RADIANS('Array Configuration'!$D$5))*COS(RADIANS(BS34))))</f>
        <v>58.801759400119188</v>
      </c>
      <c r="BU34" s="5">
        <f>IFERROR(DEGREES(ACOS((SIN(RADIANS(BT34))*SIN(RADIANS('Array Configuration'!$D$5))-SIN(RADIANS('Solar Calendar'!$B$9)))/(COS(RADIANS('Solar Calendar'!BT34))*COS(RADIANS('Array Configuration'!$D$5)))))*SIGN(BS34), 0)</f>
        <v>-12.539146123200913</v>
      </c>
      <c r="BV34" s="5">
        <f>ABS(BU34-'Array Configuration'!$D$4)</f>
        <v>12.539146123200913</v>
      </c>
      <c r="BW34" s="5">
        <f>DEGREES(ACOS((COS(RADIANS(BT34))*COS(RADIANS(BV34))*SIN(RADIANS('Array Configuration'!$D$3)))+SIN(RADIANS(BT34))*COS(RADIANS('Array Configuration'!$D$3))))</f>
        <v>11.960267809952976</v>
      </c>
      <c r="BX34" s="5">
        <f t="shared" si="33"/>
        <v>879.74500098315161</v>
      </c>
      <c r="BZ34" s="4">
        <v>0.51666666666666705</v>
      </c>
      <c r="CA34" s="5">
        <f t="shared" si="7"/>
        <v>-11.5</v>
      </c>
      <c r="CB34" s="5">
        <f>DEGREES(ASIN(SIN(RADIANS('Solar Calendar'!$C$9))*SIN(RADIANS('Array Configuration'!$D$5))+COS(RADIANS('Solar Calendar'!$C$9))*COS(RADIANS('Array Configuration'!$D$5))*COS(RADIANS(CA34))))</f>
        <v>60.865959722640184</v>
      </c>
      <c r="CC34" s="5">
        <f>IFERROR(DEGREES(ACOS((SIN(RADIANS(CB34))*SIN(RADIANS('Array Configuration'!$D$5))-SIN(RADIANS('Solar Calendar'!$C$9)))/(COS(RADIANS('Solar Calendar'!CB34))*COS(RADIANS('Array Configuration'!$D$5)))))*SIGN(CA34), 0)</f>
        <v>-22.631706791620488</v>
      </c>
      <c r="CD34" s="5">
        <f>ABS(CC34-'Array Configuration'!$D$4)</f>
        <v>22.631706791620488</v>
      </c>
      <c r="CE34" s="5">
        <f>DEGREES(ACOS((COS(RADIANS(CB34))*COS(RADIANS(CD34))*SIN(RADIANS('Array Configuration'!$D$3)))+SIN(RADIANS(CB34))*COS(RADIANS('Array Configuration'!$D$3))))</f>
        <v>12.698988947150296</v>
      </c>
      <c r="CF34" s="5">
        <f t="shared" si="34"/>
        <v>881.03949242208034</v>
      </c>
      <c r="CH34" s="4">
        <v>0.50833333333333297</v>
      </c>
      <c r="CI34" s="5">
        <f t="shared" si="8"/>
        <v>-15</v>
      </c>
      <c r="CJ34" s="5">
        <f>DEGREES(ASIN(SIN(RADIANS('Solar Calendar'!$B$10))*SIN(RADIANS('Array Configuration'!$D$5))+COS(RADIANS('Solar Calendar'!$B$10))*COS(RADIANS('Array Configuration'!$D$5))*COS(RADIANS(CI34))))</f>
        <v>62.448629144072648</v>
      </c>
      <c r="CK34" s="5">
        <f>IFERROR(DEGREES(ACOS((SIN(RADIANS(CJ34))*SIN(RADIANS('Array Configuration'!$D$5))-SIN(RADIANS('Solar Calendar'!$B$10)))/(COS(RADIANS('Solar Calendar'!CJ34))*COS(RADIANS('Array Configuration'!$D$5)))))*SIGN(CI34), 0)</f>
        <v>-31.053212229279946</v>
      </c>
      <c r="CL34" s="5">
        <f>ABS(CK34-'Array Configuration'!$D$4)</f>
        <v>31.053212229279946</v>
      </c>
      <c r="CM34" s="5">
        <f>DEGREES(ACOS((COS(RADIANS(CJ34))*COS(RADIANS(CL34))*SIN(RADIANS('Array Configuration'!$D$3)))+SIN(RADIANS(CJ34))*COS(RADIANS('Array Configuration'!$D$3))))</f>
        <v>14.252070559022798</v>
      </c>
      <c r="CN34" s="5">
        <f t="shared" si="48"/>
        <v>859.06229920181477</v>
      </c>
      <c r="CP34" s="4">
        <v>0.50833333333333297</v>
      </c>
      <c r="CQ34" s="5">
        <f t="shared" si="10"/>
        <v>-15.75</v>
      </c>
      <c r="CR34" s="5">
        <f>DEGREES(ASIN(SIN(RADIANS('Solar Calendar'!$C$10))*SIN(RADIANS('Array Configuration'!$D$5))+COS(RADIANS('Solar Calendar'!$C$10))*COS(RADIANS('Array Configuration'!$D$5))*COS(RADIANS(CQ34))))</f>
        <v>62.825209371167766</v>
      </c>
      <c r="CS34" s="5">
        <f>IFERROR(DEGREES(ACOS((SIN(RADIANS(CR34))*SIN(RADIANS('Array Configuration'!$D$5))-SIN(RADIANS('Solar Calendar'!$C$10)))/(COS(RADIANS('Solar Calendar'!CR34))*COS(RADIANS('Array Configuration'!$D$5)))))*SIGN(CQ34), 0)</f>
        <v>-33.02797475976174</v>
      </c>
      <c r="CT34" s="5">
        <f>ABS(CS34-'Array Configuration'!$D$4)</f>
        <v>33.02797475976174</v>
      </c>
      <c r="CU34" s="5">
        <f>DEGREES(ACOS((COS(RADIANS(CR34))*COS(RADIANS(CT34))*SIN(RADIANS('Array Configuration'!$D$3)))+SIN(RADIANS(CR34))*COS(RADIANS('Array Configuration'!$D$3))))</f>
        <v>14.675542185457402</v>
      </c>
      <c r="CV34" s="5">
        <f t="shared" si="35"/>
        <v>858.03384890129689</v>
      </c>
      <c r="CX34" s="4">
        <v>0.51458333333333295</v>
      </c>
      <c r="CY34" s="5">
        <f t="shared" si="11"/>
        <v>-14.25</v>
      </c>
      <c r="CZ34" s="5">
        <f>DEGREES(ASIN(SIN(RADIANS('Solar Calendar'!$B$11))*SIN(RADIANS('Array Configuration'!$D$5))+COS(RADIANS('Solar Calendar'!$B$11))*COS(RADIANS('Array Configuration'!$D$5))*COS(RADIANS(CY34))))</f>
        <v>62.517686267837441</v>
      </c>
      <c r="DA34" s="5">
        <f>IFERROR(DEGREES(ACOS((SIN(RADIANS(CZ34))*SIN(RADIANS('Array Configuration'!$D$5))-SIN(RADIANS('Solar Calendar'!$B$11)))/(COS(RADIANS('Solar Calendar'!CZ34))*COS(RADIANS('Array Configuration'!$D$5)))))*SIGN(CY34), 0)</f>
        <v>-29.501451966438903</v>
      </c>
      <c r="DB34" s="5">
        <f>ABS(DA34-'Array Configuration'!$D$4)</f>
        <v>29.501451966438903</v>
      </c>
      <c r="DC34" s="5">
        <f>DEGREES(ACOS((COS(RADIANS(CZ34))*COS(RADIANS(DB34))*SIN(RADIANS('Array Configuration'!$D$3)))+SIN(RADIANS(CZ34))*COS(RADIANS('Array Configuration'!$D$3))))</f>
        <v>13.680505231067247</v>
      </c>
      <c r="DD34" s="5">
        <f t="shared" si="36"/>
        <v>861.12662248859704</v>
      </c>
      <c r="DF34" s="4">
        <v>0.52500000000000002</v>
      </c>
      <c r="DG34" s="5">
        <f t="shared" si="12"/>
        <v>-10.75</v>
      </c>
      <c r="DH34" s="5">
        <f>DEGREES(ASIN(SIN(RADIANS('Solar Calendar'!$C$11))*SIN(RADIANS('Array Configuration'!$D$5))+COS(RADIANS('Solar Calendar'!$C$11))*COS(RADIANS('Array Configuration'!$D$5))*COS(RADIANS(DG34))))</f>
        <v>61.633853012462318</v>
      </c>
      <c r="DI34" s="5">
        <f>IFERROR(DEGREES(ACOS((SIN(RADIANS(DH34))*SIN(RADIANS('Array Configuration'!$D$5))-SIN(RADIANS('Solar Calendar'!$C$11)))/(COS(RADIANS('Solar Calendar'!DH34))*COS(RADIANS('Array Configuration'!$D$5)))))*SIGN(DG34), 0)</f>
        <v>-21.561095428219119</v>
      </c>
      <c r="DJ34" s="5">
        <f>ABS(DI34-'Array Configuration'!$D$4)</f>
        <v>21.561095428219119</v>
      </c>
      <c r="DK34" s="5">
        <f>DEGREES(ACOS((COS(RADIANS(DH34))*COS(RADIANS(DJ34))*SIN(RADIANS('Array Configuration'!$D$3)))+SIN(RADIANS(DH34))*COS(RADIANS('Array Configuration'!$D$3))))</f>
        <v>11.777418436075177</v>
      </c>
      <c r="DL34" s="5">
        <f t="shared" si="37"/>
        <v>866.12051093749199</v>
      </c>
      <c r="DN34" s="4">
        <v>0.54027777777777797</v>
      </c>
      <c r="DO34" s="5">
        <f t="shared" si="13"/>
        <v>-5.25</v>
      </c>
      <c r="DP34" s="5">
        <f>DEGREES(ASIN(SIN(RADIANS('Solar Calendar'!$B$12))*SIN(RADIANS('Array Configuration'!$D$5))+COS(RADIANS('Solar Calendar'!$B$12))*COS(RADIANS('Array Configuration'!$D$5))*COS(RADIANS(DO34))))</f>
        <v>58.501144724668791</v>
      </c>
      <c r="DQ34" s="5">
        <f>IFERROR(DEGREES(ACOS((SIN(RADIANS(DP34))*SIN(RADIANS('Array Configuration'!$D$5))-SIN(RADIANS('Solar Calendar'!$B$12)))/(COS(RADIANS('Solar Calendar'!DP34))*COS(RADIANS('Array Configuration'!$D$5)))))*SIGN(DO34), 0)</f>
        <v>-9.6717647793413768</v>
      </c>
      <c r="DR34" s="5">
        <f>ABS(DQ34-'Array Configuration'!$D$4)</f>
        <v>9.6717647793413768</v>
      </c>
      <c r="DS34" s="5">
        <f>DEGREES(ACOS((COS(RADIANS(DP34))*COS(RADIANS(DR34))*SIN(RADIANS('Array Configuration'!$D$3)))+SIN(RADIANS(DP34))*COS(RADIANS('Array Configuration'!$D$3))))</f>
        <v>11.754287336971041</v>
      </c>
      <c r="DT34" s="5">
        <f t="shared" si="38"/>
        <v>875.47285700654561</v>
      </c>
      <c r="DV34" s="4">
        <v>0.55347222222222203</v>
      </c>
      <c r="DW34" s="5">
        <f t="shared" si="14"/>
        <v>0.25</v>
      </c>
      <c r="DX34" s="5">
        <f>DEGREES(ASIN(SIN(RADIANS('Solar Calendar'!$C$12))*SIN(RADIANS('Array Configuration'!$D$5))+COS(RADIANS('Solar Calendar'!$C$12))*COS(RADIANS('Array Configuration'!$D$5))*COS(RADIANS(DW34))))</f>
        <v>54.699378169466371</v>
      </c>
      <c r="DY34" s="5">
        <f>IFERROR(DEGREES(ACOS((SIN(RADIANS(DX34))*SIN(RADIANS('Array Configuration'!$D$5))-SIN(RADIANS('Solar Calendar'!$C$12)))/(COS(RADIANS('Solar Calendar'!DX34))*COS(RADIANS('Array Configuration'!$D$5)))))*SIGN(DW34), 0)</f>
        <v>0.4226977025795059</v>
      </c>
      <c r="DZ34" s="5">
        <f>ABS(DY34-'Array Configuration'!$D$4)</f>
        <v>0.4226977025795059</v>
      </c>
      <c r="EA34" s="5">
        <f>DEGREES(ACOS((COS(RADIANS(DX34))*COS(RADIANS(DZ34))*SIN(RADIANS('Array Configuration'!$D$3)))+SIN(RADIANS(DX34))*COS(RADIANS('Array Configuration'!$D$3))))</f>
        <v>14.801856991977747</v>
      </c>
      <c r="EB34" s="5">
        <f t="shared" si="39"/>
        <v>856.33152983157674</v>
      </c>
      <c r="ED34" s="4">
        <v>0.57013888888888897</v>
      </c>
      <c r="EE34" s="5">
        <f t="shared" si="15"/>
        <v>7.75</v>
      </c>
      <c r="EF34" s="5">
        <f>DEGREES(ASIN(SIN(RADIANS('Solar Calendar'!$B$13))*SIN(RADIANS('Array Configuration'!$D$5))+COS(RADIANS('Solar Calendar'!$B$13))*COS(RADIANS('Array Configuration'!$D$5))*COS(RADIANS(EE34))))</f>
        <v>47.874098155532842</v>
      </c>
      <c r="EG34" s="5">
        <f>IFERROR(DEGREES(ACOS((SIN(RADIANS(EF34))*SIN(RADIANS('Array Configuration'!$D$5))-SIN(RADIANS('Solar Calendar'!$B$13)))/(COS(RADIANS('Solar Calendar'!EF34))*COS(RADIANS('Array Configuration'!$D$5)))))*SIGN(EE34), 0)</f>
        <v>11.533455042136261</v>
      </c>
      <c r="EH34" s="5">
        <f>ABS(EG34-'Array Configuration'!$D$4)</f>
        <v>11.533455042136261</v>
      </c>
      <c r="EI34" s="5">
        <f>DEGREES(ACOS((COS(RADIANS(EF34))*COS(RADIANS(EH34))*SIN(RADIANS('Array Configuration'!$D$3)))+SIN(RADIANS(EF34))*COS(RADIANS('Array Configuration'!$D$3))))</f>
        <v>22.351724303568812</v>
      </c>
      <c r="EJ34" s="5">
        <f t="shared" si="40"/>
        <v>841.08516795036496</v>
      </c>
      <c r="EL34" s="4">
        <v>0.58333333333333304</v>
      </c>
      <c r="EM34" s="5">
        <f t="shared" si="16"/>
        <v>13.75</v>
      </c>
      <c r="EN34" s="5">
        <f>DEGREES(ASIN(SIN(RADIANS('Solar Calendar'!$C$13))*SIN(RADIANS('Array Configuration'!$D$5))+COS(RADIANS('Solar Calendar'!$C$13))*COS(RADIANS('Array Configuration'!$D$5))*COS(RADIANS(EM34))))</f>
        <v>40.918002810146788</v>
      </c>
      <c r="EO34" s="5">
        <f>IFERROR(DEGREES(ACOS((SIN(RADIANS(EN34))*SIN(RADIANS('Array Configuration'!$D$5))-SIN(RADIANS('Solar Calendar'!$C$13)))/(COS(RADIANS('Solar Calendar'!EN34))*COS(RADIANS('Array Configuration'!$D$5)))))*SIGN(EM34), 0)</f>
        <v>18.333402718172703</v>
      </c>
      <c r="EP34" s="5">
        <f>ABS(EO34-'Array Configuration'!$D$4)</f>
        <v>18.333402718172703</v>
      </c>
      <c r="EQ34" s="5">
        <f>DEGREES(ACOS((COS(RADIANS(EN34))*COS(RADIANS(EP34))*SIN(RADIANS('Array Configuration'!$D$3)))+SIN(RADIANS(EN34))*COS(RADIANS('Array Configuration'!$D$3))))</f>
        <v>30.151402212339139</v>
      </c>
      <c r="ER34" s="5">
        <f t="shared" si="41"/>
        <v>763.55145985606816</v>
      </c>
      <c r="ET34" s="4">
        <v>0.59930555555555498</v>
      </c>
      <c r="EU34" s="5">
        <f t="shared" si="17"/>
        <v>20.75</v>
      </c>
      <c r="EV34" s="5">
        <f>DEGREES(ASIN(SIN(RADIANS('Solar Calendar'!$B$14))*SIN(RADIANS('Array Configuration'!$D$5))+COS(RADIANS('Solar Calendar'!$B$14))*COS(RADIANS('Array Configuration'!$D$5))*COS(RADIANS(EU34))))</f>
        <v>33.744737494904456</v>
      </c>
      <c r="EW34" s="5">
        <f>IFERROR(DEGREES(ACOS((SIN(RADIANS(EV34))*SIN(RADIANS('Array Configuration'!$D$5))-SIN(RADIANS('Solar Calendar'!$B$14)))/(COS(RADIANS('Solar Calendar'!EV34))*COS(RADIANS('Array Configuration'!$D$5)))))*SIGN(EU34), 0)</f>
        <v>25.090076308585353</v>
      </c>
      <c r="EX34" s="5">
        <f>ABS(EW34-'Array Configuration'!$D$4)</f>
        <v>25.090076308585353</v>
      </c>
      <c r="EY34" s="5">
        <f>DEGREES(ACOS((COS(RADIANS(EV34))*COS(RADIANS(EX34))*SIN(RADIANS('Array Configuration'!$D$3)))+SIN(RADIANS(EV34))*COS(RADIANS('Array Configuration'!$D$3))))</f>
        <v>38.367755195516878</v>
      </c>
      <c r="EZ34" s="5">
        <f t="shared" si="24"/>
        <v>695.3480014744182</v>
      </c>
      <c r="FB34" s="4">
        <v>0.61388888888888804</v>
      </c>
      <c r="FC34" s="5">
        <f t="shared" si="18"/>
        <v>26.75</v>
      </c>
      <c r="FD34" s="5">
        <f>DEGREES(ASIN(SIN(RADIANS('Solar Calendar'!$C$14))*SIN(RADIANS('Array Configuration'!$D$5))+COS(RADIANS('Solar Calendar'!$C$14))*COS(RADIANS('Array Configuration'!$D$5))*COS(RADIANS(FC34))))</f>
        <v>27.22475632593671</v>
      </c>
      <c r="FE34" s="5">
        <f>IFERROR(DEGREES(ACOS((SIN(RADIANS(FD34))*SIN(RADIANS('Array Configuration'!$D$5))-SIN(RADIANS('Solar Calendar'!$C$14)))/(COS(RADIANS('Solar Calendar'!FD34))*COS(RADIANS('Array Configuration'!$D$5)))))*SIGN(FC34), 0)</f>
        <v>29.847749724607308</v>
      </c>
      <c r="FF34" s="5">
        <f>ABS(FE34-'Array Configuration'!$D$4)</f>
        <v>29.847749724607308</v>
      </c>
      <c r="FG34" s="5">
        <f>DEGREES(ACOS((COS(RADIANS(FD34))*COS(RADIANS(FF34))*SIN(RADIANS('Array Configuration'!$D$3)))+SIN(RADIANS(FD34))*COS(RADIANS('Array Configuration'!$D$3))))</f>
        <v>45.684132815158819</v>
      </c>
      <c r="FH34" s="5">
        <f t="shared" si="42"/>
        <v>584.30511804794003</v>
      </c>
      <c r="FJ34" s="4">
        <v>0.59027777777777801</v>
      </c>
      <c r="FK34" s="5">
        <f t="shared" si="19"/>
        <v>33.25</v>
      </c>
      <c r="FL34" s="5">
        <f>DEGREES(ASIN(SIN(RADIANS('Solar Calendar'!$B$15))*SIN(RADIANS('Array Configuration'!$D$5))+COS(RADIANS('Solar Calendar'!$B$15))*COS(RADIANS('Array Configuration'!$D$5))*COS(RADIANS(FK34))))</f>
        <v>19.418760048939664</v>
      </c>
      <c r="FM34" s="5">
        <f>IFERROR(DEGREES(ACOS((SIN(RADIANS(FL34))*SIN(RADIANS('Array Configuration'!$D$5))-SIN(RADIANS('Solar Calendar'!$B$15)))/(COS(RADIANS('Solar Calendar'!FL34))*COS(RADIANS('Array Configuration'!$D$5)))))*SIGN(FK34), 0)</f>
        <v>33.897673961275572</v>
      </c>
      <c r="FN34" s="5">
        <f>ABS(FM34-'Array Configuration'!$D$4)</f>
        <v>33.897673961275572</v>
      </c>
      <c r="FO34" s="5">
        <f>DEGREES(ACOS((COS(RADIANS(FL34))*COS(RADIANS(FN34))*SIN(RADIANS('Array Configuration'!$D$3)))+SIN(RADIANS(FL34))*COS(RADIANS('Array Configuration'!$D$3))))</f>
        <v>54.157170215991933</v>
      </c>
      <c r="FP34" s="5">
        <f t="shared" si="43"/>
        <v>454.60193915828245</v>
      </c>
      <c r="FR34" s="4">
        <v>0.60555555555555596</v>
      </c>
      <c r="FS34" s="5">
        <f t="shared" si="20"/>
        <v>38.25</v>
      </c>
      <c r="FT34" s="5">
        <f>DEGREES(ASIN(SIN(RADIANS('Solar Calendar'!$C$15))*SIN(RADIANS('Array Configuration'!$D$5))+COS(RADIANS('Solar Calendar'!$C$15))*COS(RADIANS('Array Configuration'!$D$5))*COS(RADIANS(FS34))))</f>
        <v>14.364646707454339</v>
      </c>
      <c r="FU34" s="5">
        <f>IFERROR(DEGREES(ACOS((SIN(RADIANS(FT34))*SIN(RADIANS('Array Configuration'!$D$5))-SIN(RADIANS('Solar Calendar'!$C$15)))/(COS(RADIANS('Solar Calendar'!FT34))*COS(RADIANS('Array Configuration'!$D$5)))))*SIGN(FS34), 0)</f>
        <v>36.962495945633805</v>
      </c>
      <c r="FV34" s="5">
        <f>ABS(FU34-'Array Configuration'!$D$4)</f>
        <v>36.962495945633805</v>
      </c>
      <c r="FW34" s="5">
        <f>DEGREES(ACOS((COS(RADIANS(FT34))*COS(RADIANS(FV34))*SIN(RADIANS('Array Configuration'!$D$3)))+SIN(RADIANS(FT34))*COS(RADIANS('Array Configuration'!$D$3))))</f>
        <v>59.770912749622127</v>
      </c>
      <c r="FX34" s="5">
        <f t="shared" si="44"/>
        <v>338.01389904975053</v>
      </c>
      <c r="FZ34" s="4">
        <v>0.61944444444444502</v>
      </c>
      <c r="GA34" s="5">
        <f t="shared" si="21"/>
        <v>41.75</v>
      </c>
      <c r="GB34" s="5">
        <f>DEGREES(ASIN(SIN(RADIANS('Solar Calendar'!$B$16))*SIN(RADIANS('Array Configuration'!$D$5))+COS(RADIANS('Solar Calendar'!$B$16))*COS(RADIANS('Array Configuration'!$D$5))*COS(RADIANS(GA34))))</f>
        <v>10.407787764139957</v>
      </c>
      <c r="GC34" s="5">
        <f>IFERROR(DEGREES(ACOS((SIN(RADIANS(GB34))*SIN(RADIANS('Array Configuration'!$D$5))-SIN(RADIANS('Solar Calendar'!$B$16)))/(COS(RADIANS('Solar Calendar'!GB34))*COS(RADIANS('Array Configuration'!$D$5)))))*SIGN(GA34), 0)</f>
        <v>38.684570214686708</v>
      </c>
      <c r="GD34" s="5">
        <f>ABS(GC34-'Array Configuration'!$D$4)</f>
        <v>38.684570214686708</v>
      </c>
      <c r="GE34" s="5">
        <f>DEGREES(ACOS((COS(RADIANS(GB34))*COS(RADIANS(GD34))*SIN(RADIANS('Array Configuration'!$D$3)))+SIN(RADIANS(GB34))*COS(RADIANS('Array Configuration'!$D$3))))</f>
        <v>64.018167671705982</v>
      </c>
      <c r="GF34" s="5">
        <f t="shared" si="45"/>
        <v>241.66737880687765</v>
      </c>
      <c r="GH34" s="4">
        <v>0.62638888888888899</v>
      </c>
      <c r="GI34" s="5">
        <f t="shared" si="22"/>
        <v>42.5</v>
      </c>
      <c r="GJ34" s="5">
        <f>DEGREES(ASIN(SIN(RADIANS('Solar Calendar'!$C$16))*SIN(RADIANS('Array Configuration'!$D$5))+COS(RADIANS('Solar Calendar'!$C$16))*COS(RADIANS('Array Configuration'!$D$5))*COS(RADIANS(GI34))))</f>
        <v>9.2914225186164181</v>
      </c>
      <c r="GK34" s="5">
        <f>IFERROR(DEGREES(ACOS((SIN(RADIANS(GJ34))*SIN(RADIANS('Array Configuration'!$D$5))-SIN(RADIANS('Solar Calendar'!$C$16)))/(COS(RADIANS('Solar Calendar'!GJ34))*COS(RADIANS('Array Configuration'!$D$5)))))*SIGN(GI34), 0)</f>
        <v>38.887519469860848</v>
      </c>
      <c r="GL34" s="5">
        <f>ABS(GK34-'Array Configuration'!$D$4)</f>
        <v>38.887519469860848</v>
      </c>
      <c r="GM34" s="5">
        <f>DEGREES(ACOS((COS(RADIANS(GJ34))*COS(RADIANS(GL34))*SIN(RADIANS('Array Configuration'!$D$3)))+SIN(RADIANS(GJ34))*COS(RADIANS('Array Configuration'!$D$3))))</f>
        <v>65.149669145007252</v>
      </c>
      <c r="GN34" s="5">
        <f t="shared" si="46"/>
        <v>211.28228146718351</v>
      </c>
    </row>
    <row r="35" spans="5:196" x14ac:dyDescent="0.25">
      <c r="E35" s="12"/>
      <c r="F35" s="4">
        <v>0.63750000000000595</v>
      </c>
      <c r="G35" s="5">
        <f t="shared" si="47"/>
        <v>44.5</v>
      </c>
      <c r="H35" s="5">
        <f>DEGREES(ASIN(SIN(RADIANS('Solar Calendar'!$B$5))*SIN(RADIANS('Array Configuration'!$D$5))+COS(RADIANS('Solar Calendar'!$B$5))*COS(RADIANS('Array Configuration'!$D$5))*COS(RADIANS(G35))))</f>
        <v>9.483579081781345</v>
      </c>
      <c r="I35" s="5">
        <f>IFERROR(DEGREES(ACOS((SIN(RADIANS(H35))*SIN(RADIANS('Array Configuration'!$D$5))-SIN(RADIANS('Solar Calendar'!$B$5)))/(COS(RADIANS('Solar Calendar'!H35))*COS(RADIANS('Array Configuration'!$D$5)))))*SIGN(G35), 0)</f>
        <v>41.107497449987115</v>
      </c>
      <c r="J35" s="5">
        <f>ABS(I35-'Array Configuration'!$D$4)</f>
        <v>41.107497449987115</v>
      </c>
      <c r="K35" s="5">
        <f>DEGREES(ACOS((COS(RADIANS(H35))*COS(RADIANS(J35))*SIN(RADIANS('Array Configuration'!$D$3)))+SIN(RADIANS(H35))*COS(RADIANS('Array Configuration'!$D$3))))</f>
        <v>65.506017588594091</v>
      </c>
      <c r="L35" s="5">
        <f t="shared" si="25"/>
        <v>211.77635431266495</v>
      </c>
      <c r="N35" s="4">
        <v>0.63055555555555398</v>
      </c>
      <c r="O35" s="5">
        <f t="shared" si="0"/>
        <v>40.75</v>
      </c>
      <c r="P35" s="5">
        <f>DEGREES(ASIN(SIN(RADIANS('Solar Calendar'!$C$5))*SIN(RADIANS('Array Configuration'!$D$5))+COS(RADIANS('Solar Calendar'!$C$5))*COS(RADIANS('Array Configuration'!$D$5))*COS(RADIANS(O35))))</f>
        <v>12.968839100549552</v>
      </c>
      <c r="Q35" s="5">
        <f>IFERROR(DEGREES(ACOS((SIN(RADIANS(P35))*SIN(RADIANS('Array Configuration'!$D$5))-SIN(RADIANS('Solar Calendar'!$C$5)))/(COS(RADIANS('Solar Calendar'!P35))*COS(RADIANS('Array Configuration'!$D$5)))))*SIGN(O35), 0)</f>
        <v>38.950283026840992</v>
      </c>
      <c r="R35" s="5">
        <f>ABS(Q35-'Array Configuration'!$D$4)</f>
        <v>38.950283026840992</v>
      </c>
      <c r="S35" s="5">
        <f>DEGREES(ACOS((COS(RADIANS(P35))*COS(RADIANS(R35))*SIN(RADIANS('Array Configuration'!$D$3)))+SIN(RADIANS(P35))*COS(RADIANS('Array Configuration'!$D$3))))</f>
        <v>61.600581986526684</v>
      </c>
      <c r="T35" s="5">
        <f t="shared" si="26"/>
        <v>305.00035661042779</v>
      </c>
      <c r="V35" s="4">
        <v>0.61527777777777803</v>
      </c>
      <c r="W35" s="5">
        <f t="shared" si="1"/>
        <v>34.75</v>
      </c>
      <c r="X35" s="5">
        <f>DEGREES(ASIN(SIN(RADIANS('Solar Calendar'!$B$6))*SIN(RADIANS('Array Configuration'!$D$5))+COS(RADIANS('Solar Calendar'!$B$6))*COS(RADIANS('Array Configuration'!$D$5))*COS(RADIANS(W35))))</f>
        <v>19.940327420610988</v>
      </c>
      <c r="Y35" s="5">
        <f>IFERROR(DEGREES(ACOS((SIN(RADIANS(X35))*SIN(RADIANS('Array Configuration'!$D$5))-SIN(RADIANS('Solar Calendar'!$B$6)))/(COS(RADIANS('Solar Calendar'!X35))*COS(RADIANS('Array Configuration'!$D$5)))))*SIGN(W35), 0)</f>
        <v>35.812610722714659</v>
      </c>
      <c r="Z35" s="5">
        <f>ABS(Y35-'Array Configuration'!$D$4)</f>
        <v>35.812610722714659</v>
      </c>
      <c r="AA35" s="5">
        <f>DEGREES(ACOS((COS(RADIANS(X35))*COS(RADIANS(Z35))*SIN(RADIANS('Array Configuration'!$D$3)))+SIN(RADIANS(X35))*COS(RADIANS('Array Configuration'!$D$3))))</f>
        <v>54.097102338561754</v>
      </c>
      <c r="AB35" s="5">
        <f t="shared" si="27"/>
        <v>459.01464114456081</v>
      </c>
      <c r="AD35" s="4">
        <v>0.59861111111110998</v>
      </c>
      <c r="AE35" s="5">
        <f t="shared" si="2"/>
        <v>29</v>
      </c>
      <c r="AF35" s="5">
        <f>DEGREES(ASIN(SIN(RADIANS('Solar Calendar'!$C$6))*SIN(RADIANS('Array Configuration'!$D$5))+COS(RADIANS('Solar Calendar'!$C$6))*COS(RADIANS('Array Configuration'!$D$5))*COS(RADIANS(AE35))))</f>
        <v>26.163820253823282</v>
      </c>
      <c r="AG35" s="5">
        <f>IFERROR(DEGREES(ACOS((SIN(RADIANS(AF35))*SIN(RADIANS('Array Configuration'!$D$5))-SIN(RADIANS('Solar Calendar'!$C$6)))/(COS(RADIANS('Solar Calendar'!AF35))*COS(RADIANS('Array Configuration'!$D$5)))))*SIGN(AE35), 0)</f>
        <v>32.045188971013125</v>
      </c>
      <c r="AH35" s="5">
        <f>ABS(AG35-'Array Configuration'!$D$4)</f>
        <v>32.045188971013125</v>
      </c>
      <c r="AI35" s="5">
        <f>DEGREES(ACOS((COS(RADIANS(AF35))*COS(RADIANS(AH35))*SIN(RADIANS('Array Configuration'!$D$3)))+SIN(RADIANS(AF35))*COS(RADIANS('Array Configuration'!$D$3))))</f>
        <v>47.199636930853167</v>
      </c>
      <c r="AJ35" s="5">
        <f t="shared" si="28"/>
        <v>584.44748651154794</v>
      </c>
      <c r="AL35" s="4">
        <v>0.57986111111111205</v>
      </c>
      <c r="AM35" s="5">
        <f t="shared" si="3"/>
        <v>22.75</v>
      </c>
      <c r="AN35" s="5">
        <f>DEGREES(ASIN(SIN(RADIANS('Solar Calendar'!$B$7))*SIN(RADIANS('Array Configuration'!$D$5))+COS(RADIANS('Solar Calendar'!$B$7))*COS(RADIANS('Array Configuration'!$D$5))*COS(RADIANS(AM35))))</f>
        <v>33.528722796370921</v>
      </c>
      <c r="AO35" s="5">
        <f>IFERROR(DEGREES(ACOS((SIN(RADIANS(AN35))*SIN(RADIANS('Array Configuration'!$D$5))-SIN(RADIANS('Solar Calendar'!$B$7)))/(COS(RADIANS('Solar Calendar'!AN35))*COS(RADIANS('Array Configuration'!$D$5)))))*SIGN(AM35), 0)</f>
        <v>27.515622666918702</v>
      </c>
      <c r="AP35" s="5">
        <f>ABS(AO35-'Array Configuration'!$D$4)</f>
        <v>27.515622666918702</v>
      </c>
      <c r="AQ35" s="5">
        <f>DEGREES(ACOS((COS(RADIANS(AN35))*COS(RADIANS(AP35))*SIN(RADIANS('Array Configuration'!$D$3)))+SIN(RADIANS(AN35))*COS(RADIANS('Array Configuration'!$D$3))))</f>
        <v>39.077939367531748</v>
      </c>
      <c r="AR35" s="5">
        <f t="shared" si="29"/>
        <v>689.95982794482427</v>
      </c>
      <c r="AT35" s="4">
        <v>0.60138888888888997</v>
      </c>
      <c r="AU35" s="5">
        <f t="shared" si="4"/>
        <v>16.5</v>
      </c>
      <c r="AV35" s="5">
        <f>DEGREES(ASIN(SIN(RADIANS('Solar Calendar'!$C$7))*SIN(RADIANS('Array Configuration'!$D$5))+COS(RADIANS('Solar Calendar'!$C$7))*COS(RADIANS('Array Configuration'!$D$5))*COS(RADIANS(AU35))))</f>
        <v>40.280819969761147</v>
      </c>
      <c r="AW35" s="5">
        <f>IFERROR(DEGREES(ACOS((SIN(RADIANS(AV35))*SIN(RADIANS('Array Configuration'!$D$5))-SIN(RADIANS('Solar Calendar'!$C$7)))/(COS(RADIANS('Solar Calendar'!AV35))*COS(RADIANS('Array Configuration'!$D$5)))))*SIGN(AU35), 0)</f>
        <v>21.856994812563084</v>
      </c>
      <c r="AX35" s="5">
        <f>ABS(AW35-'Array Configuration'!$D$4)</f>
        <v>21.856994812563084</v>
      </c>
      <c r="AY35" s="5">
        <f>DEGREES(ACOS((COS(RADIANS(AV35))*COS(RADIANS(AX35))*SIN(RADIANS('Array Configuration'!$D$3)))+SIN(RADIANS(AV35))*COS(RADIANS('Array Configuration'!$D$3))))</f>
        <v>31.399691198989093</v>
      </c>
      <c r="AZ35" s="5">
        <f t="shared" si="30"/>
        <v>789.03541091569775</v>
      </c>
      <c r="BB35" s="4">
        <v>0.57708333333333395</v>
      </c>
      <c r="BC35" s="5">
        <f t="shared" si="5"/>
        <v>9</v>
      </c>
      <c r="BD35" s="5">
        <f>DEGREES(ASIN(SIN(RADIANS('Solar Calendar'!$B$8))*SIN(RADIANS('Array Configuration'!$D$5))+COS(RADIANS('Solar Calendar'!$B$8))*COS(RADIANS('Array Configuration'!$D$5))*COS(RADIANS(BC35))))</f>
        <v>48.581082515568347</v>
      </c>
      <c r="BE35" s="5">
        <f>IFERROR(DEGREES(ACOS((SIN(RADIANS(BD35))*SIN(RADIANS('Array Configuration'!$D$5))-SIN(RADIANS('Solar Calendar'!$B$8)))/(COS(RADIANS('Solar Calendar'!BD35))*COS(RADIANS('Array Configuration'!$D$5)))))*SIGN(BC35), 0)</f>
        <v>13.576919754152021</v>
      </c>
      <c r="BF35" s="5">
        <f>ABS(BE35-'Array Configuration'!$D$4)</f>
        <v>13.576919754152021</v>
      </c>
      <c r="BG35" s="5">
        <f>DEGREES(ACOS((COS(RADIANS(BD35))*COS(RADIANS(BF35))*SIN(RADIANS('Array Configuration'!$D$3)))+SIN(RADIANS(BD35))*COS(RADIANS('Array Configuration'!$D$3))))</f>
        <v>21.934360413124153</v>
      </c>
      <c r="BH35" s="5">
        <f t="shared" si="31"/>
        <v>842.29781509057989</v>
      </c>
      <c r="BJ35" s="4">
        <v>0.55833333333333202</v>
      </c>
      <c r="BK35" s="5">
        <f t="shared" si="23"/>
        <v>3.25</v>
      </c>
      <c r="BL35" s="5">
        <f>DEGREES(ASIN(SIN(RADIANS('Solar Calendar'!$C$8))*SIN(RADIANS('Array Configuration'!$D$5))+COS(RADIANS('Solar Calendar'!$C$8))*COS(RADIANS('Array Configuration'!$D$5))*COS(RADIANS(BK35))))</f>
        <v>53.896573336101646</v>
      </c>
      <c r="BM35" s="5">
        <f>IFERROR(DEGREES(ACOS((SIN(RADIANS(BL35))*SIN(RADIANS('Array Configuration'!$D$5))-SIN(RADIANS('Solar Calendar'!$C$8)))/(COS(RADIANS('Solar Calendar'!BL35))*COS(RADIANS('Array Configuration'!$D$5)))))*SIGN(BK35), 0)</f>
        <v>5.4080117415422579</v>
      </c>
      <c r="BN35" s="5">
        <f>ABS(BM35-'Array Configuration'!$D$4)</f>
        <v>5.4080117415422579</v>
      </c>
      <c r="BO35" s="5">
        <f>DEGREES(ACOS((COS(RADIANS(BL35))*COS(RADIANS(BN35))*SIN(RADIANS('Array Configuration'!$D$3)))+SIN(RADIANS(BL35))*COS(RADIANS('Array Configuration'!$D$3))))</f>
        <v>15.79790662570813</v>
      </c>
      <c r="BP35" s="5">
        <f t="shared" si="32"/>
        <v>887.56992701393676</v>
      </c>
      <c r="BR35" s="4">
        <v>0.53958333333333297</v>
      </c>
      <c r="BS35" s="5">
        <f t="shared" si="6"/>
        <v>-3</v>
      </c>
      <c r="BT35" s="5">
        <f>DEGREES(ASIN(SIN(RADIANS('Solar Calendar'!$B$9))*SIN(RADIANS('Array Configuration'!$D$5))+COS(RADIANS('Solar Calendar'!$B$9))*COS(RADIANS('Array Configuration'!$D$5))*COS(RADIANS(BS35))))</f>
        <v>59.200914831874925</v>
      </c>
      <c r="BU35" s="5">
        <f>IFERROR(DEGREES(ACOS((SIN(RADIANS(BT35))*SIN(RADIANS('Array Configuration'!$D$5))-SIN(RADIANS('Solar Calendar'!$B$9)))/(COS(RADIANS('Solar Calendar'!BT35))*COS(RADIANS('Array Configuration'!$D$5)))))*SIGN(BS35), 0)</f>
        <v>-5.6124203428291226</v>
      </c>
      <c r="BV35" s="5">
        <f>ABS(BU35-'Array Configuration'!$D$4)</f>
        <v>5.6124203428291226</v>
      </c>
      <c r="BW35" s="5">
        <f>DEGREES(ACOS((COS(RADIANS(BT35))*COS(RADIANS(BV35))*SIN(RADIANS('Array Configuration'!$D$3)))+SIN(RADIANS(BT35))*COS(RADIANS('Array Configuration'!$D$3))))</f>
        <v>10.571012321371589</v>
      </c>
      <c r="BX35" s="5">
        <f t="shared" si="33"/>
        <v>884.7689986389031</v>
      </c>
      <c r="BZ35" s="4">
        <v>0.52708333333333401</v>
      </c>
      <c r="CA35" s="5">
        <f t="shared" si="7"/>
        <v>-7.75</v>
      </c>
      <c r="CB35" s="5">
        <f>DEGREES(ASIN(SIN(RADIANS('Solar Calendar'!$C$9))*SIN(RADIANS('Array Configuration'!$D$5))+COS(RADIANS('Solar Calendar'!$C$9))*COS(RADIANS('Array Configuration'!$D$5))*COS(RADIANS(CA35))))</f>
        <v>61.692570814838618</v>
      </c>
      <c r="CC35" s="5">
        <f>IFERROR(DEGREES(ACOS((SIN(RADIANS(CB35))*SIN(RADIANS('Array Configuration'!$D$5))-SIN(RADIANS('Solar Calendar'!$C$9)))/(COS(RADIANS('Solar Calendar'!CB35))*COS(RADIANS('Array Configuration'!$D$5)))))*SIGN(CA35), 0)</f>
        <v>-15.499166501074127</v>
      </c>
      <c r="CD35" s="5">
        <f>ABS(CC35-'Array Configuration'!$D$4)</f>
        <v>15.499166501074127</v>
      </c>
      <c r="CE35" s="5">
        <f>DEGREES(ACOS((COS(RADIANS(CB35))*COS(RADIANS(CD35))*SIN(RADIANS('Array Configuration'!$D$3)))+SIN(RADIANS(CB35))*COS(RADIANS('Array Configuration'!$D$3))))</f>
        <v>10.038443336510815</v>
      </c>
      <c r="CF35" s="5">
        <f t="shared" si="34"/>
        <v>890.72563876256913</v>
      </c>
      <c r="CH35" s="4">
        <v>0.51875000000000004</v>
      </c>
      <c r="CI35" s="5">
        <f t="shared" si="8"/>
        <v>-11.25</v>
      </c>
      <c r="CJ35" s="5">
        <f>DEGREES(ASIN(SIN(RADIANS('Solar Calendar'!$B$10))*SIN(RADIANS('Array Configuration'!$D$5))+COS(RADIANS('Solar Calendar'!$B$10))*COS(RADIANS('Array Configuration'!$D$5))*COS(RADIANS(CI35))))</f>
        <v>63.615669789136234</v>
      </c>
      <c r="CK35" s="5">
        <f>IFERROR(DEGREES(ACOS((SIN(RADIANS(CJ35))*SIN(RADIANS('Array Configuration'!$D$5))-SIN(RADIANS('Solar Calendar'!$B$10)))/(COS(RADIANS('Solar Calendar'!CJ35))*COS(RADIANS('Array Configuration'!$D$5)))))*SIGN(CI35), 0)</f>
        <v>-23.872592233050408</v>
      </c>
      <c r="CL35" s="5">
        <f>ABS(CK35-'Array Configuration'!$D$4)</f>
        <v>23.872592233050408</v>
      </c>
      <c r="CM35" s="5">
        <f>DEGREES(ACOS((COS(RADIANS(CJ35))*COS(RADIANS(CL35))*SIN(RADIANS('Array Configuration'!$D$3)))+SIN(RADIANS(CJ35))*COS(RADIANS('Array Configuration'!$D$3))))</f>
        <v>11.063088065298704</v>
      </c>
      <c r="CN35" s="5">
        <f t="shared" si="48"/>
        <v>871.74432385091723</v>
      </c>
      <c r="CP35" s="4">
        <v>0.51875000000000004</v>
      </c>
      <c r="CQ35" s="5">
        <f t="shared" si="10"/>
        <v>-12</v>
      </c>
      <c r="CR35" s="5">
        <f>DEGREES(ASIN(SIN(RADIANS('Solar Calendar'!$C$10))*SIN(RADIANS('Array Configuration'!$D$5))+COS(RADIANS('Solar Calendar'!$C$10))*COS(RADIANS('Array Configuration'!$D$5))*COS(RADIANS(CQ35))))</f>
        <v>64.06898265438933</v>
      </c>
      <c r="CS35" s="5">
        <f>IFERROR(DEGREES(ACOS((SIN(RADIANS(CR35))*SIN(RADIANS('Array Configuration'!$D$5))-SIN(RADIANS('Solar Calendar'!$C$10)))/(COS(RADIANS('Solar Calendar'!CR35))*COS(RADIANS('Array Configuration'!$D$5)))))*SIGN(CQ35), 0)</f>
        <v>-25.850345387007767</v>
      </c>
      <c r="CT35" s="5">
        <f>ABS(CS35-'Array Configuration'!$D$4)</f>
        <v>25.850345387007767</v>
      </c>
      <c r="CU35" s="5">
        <f>DEGREES(ACOS((COS(RADIANS(CR35))*COS(RADIANS(CT35))*SIN(RADIANS('Array Configuration'!$D$3)))+SIN(RADIANS(CR35))*COS(RADIANS('Array Configuration'!$D$3))))</f>
        <v>11.424404182522796</v>
      </c>
      <c r="CV35" s="5">
        <f t="shared" si="35"/>
        <v>871.3497365090434</v>
      </c>
      <c r="CX35" s="4">
        <v>0.52500000000000002</v>
      </c>
      <c r="CY35" s="5">
        <f t="shared" si="11"/>
        <v>-10.5</v>
      </c>
      <c r="CZ35" s="5">
        <f>DEGREES(ASIN(SIN(RADIANS('Solar Calendar'!$B$11))*SIN(RADIANS('Array Configuration'!$D$5))+COS(RADIANS('Solar Calendar'!$B$11))*COS(RADIANS('Array Configuration'!$D$5))*COS(RADIANS(CY35))))</f>
        <v>63.622149909981275</v>
      </c>
      <c r="DA35" s="5">
        <f>IFERROR(DEGREES(ACOS((SIN(RADIANS(CZ35))*SIN(RADIANS('Array Configuration'!$D$5))-SIN(RADIANS('Solar Calendar'!$B$11)))/(COS(RADIANS('Solar Calendar'!CZ35))*COS(RADIANS('Array Configuration'!$D$5)))))*SIGN(CY35), 0)</f>
        <v>-22.251718197348701</v>
      </c>
      <c r="DB35" s="5">
        <f>ABS(DA35-'Array Configuration'!$D$4)</f>
        <v>22.251718197348701</v>
      </c>
      <c r="DC35" s="5">
        <f>DEGREES(ACOS((COS(RADIANS(CZ35))*COS(RADIANS(DB35))*SIN(RADIANS('Array Configuration'!$D$3)))+SIN(RADIANS(CZ35))*COS(RADIANS('Array Configuration'!$D$3))))</f>
        <v>10.531264828194944</v>
      </c>
      <c r="DD35" s="5">
        <f t="shared" si="36"/>
        <v>873.12354361426378</v>
      </c>
      <c r="DF35" s="4">
        <v>0.53541666666666698</v>
      </c>
      <c r="DG35" s="5">
        <f t="shared" si="12"/>
        <v>-7</v>
      </c>
      <c r="DH35" s="5">
        <f>DEGREES(ASIN(SIN(RADIANS('Solar Calendar'!$C$11))*SIN(RADIANS('Array Configuration'!$D$5))+COS(RADIANS('Solar Calendar'!$C$11))*COS(RADIANS('Array Configuration'!$D$5))*COS(RADIANS(DG35))))</f>
        <v>62.412143313906704</v>
      </c>
      <c r="DI35" s="5">
        <f>IFERROR(DEGREES(ACOS((SIN(RADIANS(DH35))*SIN(RADIANS('Array Configuration'!$D$5))-SIN(RADIANS('Solar Calendar'!$C$11)))/(COS(RADIANS('Solar Calendar'!DH35))*COS(RADIANS('Array Configuration'!$D$5)))))*SIGN(DG35), 0)</f>
        <v>-14.260384639585205</v>
      </c>
      <c r="DJ35" s="5">
        <f>ABS(DI35-'Array Configuration'!$D$4)</f>
        <v>14.260384639585205</v>
      </c>
      <c r="DK35" s="5">
        <f>DEGREES(ACOS((COS(RADIANS(DH35))*COS(RADIANS(DJ35))*SIN(RADIANS('Array Configuration'!$D$3)))+SIN(RADIANS(DH35))*COS(RADIANS('Array Configuration'!$D$3))))</f>
        <v>9.1192469749621825</v>
      </c>
      <c r="DL35" s="5">
        <f t="shared" si="37"/>
        <v>874.89226017425597</v>
      </c>
      <c r="DN35" s="4">
        <v>0.55069444444444504</v>
      </c>
      <c r="DO35" s="5">
        <f t="shared" si="13"/>
        <v>-1.5</v>
      </c>
      <c r="DP35" s="5">
        <f>DEGREES(ASIN(SIN(RADIANS('Solar Calendar'!$B$12))*SIN(RADIANS('Array Configuration'!$D$5))+COS(RADIANS('Solar Calendar'!$B$12))*COS(RADIANS('Array Configuration'!$D$5))*COS(RADIANS(DO35))))</f>
        <v>58.775491608008473</v>
      </c>
      <c r="DQ35" s="5">
        <f>IFERROR(DEGREES(ACOS((SIN(RADIANS(DP35))*SIN(RADIANS('Array Configuration'!$D$5))-SIN(RADIANS('Solar Calendar'!$B$12)))/(COS(RADIANS('Solar Calendar'!DP35))*COS(RADIANS('Array Configuration'!$D$5)))))*SIGN(DO35), 0)</f>
        <v>-2.7766006391559319</v>
      </c>
      <c r="DR35" s="5">
        <f>ABS(DQ35-'Array Configuration'!$D$4)</f>
        <v>2.7766006391559319</v>
      </c>
      <c r="DS35" s="5">
        <f>DEGREES(ACOS((COS(RADIANS(DP35))*COS(RADIANS(DR35))*SIN(RADIANS('Array Configuration'!$D$3)))+SIN(RADIANS(DP35))*COS(RADIANS('Array Configuration'!$D$3))))</f>
        <v>10.789934414583035</v>
      </c>
      <c r="DT35" s="5">
        <f t="shared" si="38"/>
        <v>878.96135308238411</v>
      </c>
      <c r="DV35" s="4">
        <v>0.563888888888888</v>
      </c>
      <c r="DW35" s="5">
        <f t="shared" si="14"/>
        <v>4</v>
      </c>
      <c r="DX35" s="5">
        <f>DEGREES(ASIN(SIN(RADIANS('Solar Calendar'!$C$12))*SIN(RADIANS('Array Configuration'!$D$5))+COS(RADIANS('Solar Calendar'!$C$12))*COS(RADIANS('Array Configuration'!$D$5))*COS(RADIANS(DW35))))</f>
        <v>54.541185217769858</v>
      </c>
      <c r="DY35" s="5">
        <f>IFERROR(DEGREES(ACOS((SIN(RADIANS(DX35))*SIN(RADIANS('Array Configuration'!$D$5))-SIN(RADIANS('Solar Calendar'!$C$12)))/(COS(RADIANS('Solar Calendar'!DX35))*COS(RADIANS('Array Configuration'!$D$5)))))*SIGN(DW35), 0)</f>
        <v>6.7469905387648632</v>
      </c>
      <c r="DZ35" s="5">
        <f>ABS(DY35-'Array Configuration'!$D$4)</f>
        <v>6.7469905387648632</v>
      </c>
      <c r="EA35" s="5">
        <f>DEGREES(ACOS((COS(RADIANS(DX35))*COS(RADIANS(DZ35))*SIN(RADIANS('Array Configuration'!$D$3)))+SIN(RADIANS(DX35))*COS(RADIANS('Array Configuration'!$D$3))))</f>
        <v>15.267997951979122</v>
      </c>
      <c r="EB35" s="5">
        <f t="shared" si="39"/>
        <v>854.08836203257817</v>
      </c>
      <c r="ED35" s="4">
        <v>0.58055555555555605</v>
      </c>
      <c r="EE35" s="5">
        <f t="shared" si="15"/>
        <v>11.5</v>
      </c>
      <c r="EF35" s="5">
        <f>DEGREES(ASIN(SIN(RADIANS('Solar Calendar'!$B$13))*SIN(RADIANS('Array Configuration'!$D$5))+COS(RADIANS('Solar Calendar'!$B$13))*COS(RADIANS('Array Configuration'!$D$5))*COS(RADIANS(EE35))))</f>
        <v>47.251090349334966</v>
      </c>
      <c r="EG35" s="5">
        <f>IFERROR(DEGREES(ACOS((SIN(RADIANS(EF35))*SIN(RADIANS('Array Configuration'!$D$5))-SIN(RADIANS('Solar Calendar'!$B$13)))/(COS(RADIANS('Solar Calendar'!EF35))*COS(RADIANS('Array Configuration'!$D$5)))))*SIGN(EE35), 0)</f>
        <v>16.983912517709722</v>
      </c>
      <c r="EH35" s="5">
        <f>ABS(EG35-'Array Configuration'!$D$4)</f>
        <v>16.983912517709722</v>
      </c>
      <c r="EI35" s="5">
        <f>DEGREES(ACOS((COS(RADIANS(EF35))*COS(RADIANS(EH35))*SIN(RADIANS('Array Configuration'!$D$3)))+SIN(RADIANS(EF35))*COS(RADIANS('Array Configuration'!$D$3))))</f>
        <v>23.768676216604888</v>
      </c>
      <c r="EJ35" s="5">
        <f t="shared" si="40"/>
        <v>830.42805193895424</v>
      </c>
      <c r="EL35" s="4">
        <v>0.593749999999999</v>
      </c>
      <c r="EM35" s="5">
        <f t="shared" si="16"/>
        <v>17.5</v>
      </c>
      <c r="EN35" s="5">
        <f>DEGREES(ASIN(SIN(RADIANS('Solar Calendar'!$C$13))*SIN(RADIANS('Array Configuration'!$D$5))+COS(RADIANS('Solar Calendar'!$C$13))*COS(RADIANS('Array Configuration'!$D$5))*COS(RADIANS(EM35))))</f>
        <v>40.022891446840006</v>
      </c>
      <c r="EO35" s="5">
        <f>IFERROR(DEGREES(ACOS((SIN(RADIANS(EN35))*SIN(RADIANS('Array Configuration'!$D$5))-SIN(RADIANS('Solar Calendar'!$C$13)))/(COS(RADIANS('Solar Calendar'!EN35))*COS(RADIANS('Array Configuration'!$D$5)))))*SIGN(EM35), 0)</f>
        <v>23.121061956106566</v>
      </c>
      <c r="EP35" s="5">
        <f>ABS(EO35-'Array Configuration'!$D$4)</f>
        <v>23.121061956106566</v>
      </c>
      <c r="EQ35" s="5">
        <f>DEGREES(ACOS((COS(RADIANS(EN35))*COS(RADIANS(EP35))*SIN(RADIANS('Array Configuration'!$D$3)))+SIN(RADIANS(EN35))*COS(RADIANS('Array Configuration'!$D$3))))</f>
        <v>31.895732808868178</v>
      </c>
      <c r="ER35" s="5">
        <f t="shared" si="41"/>
        <v>746.21459892623477</v>
      </c>
      <c r="ET35" s="4">
        <v>0.60972222222222106</v>
      </c>
      <c r="EU35" s="5">
        <f t="shared" si="17"/>
        <v>24.5</v>
      </c>
      <c r="EV35" s="5">
        <f>DEGREES(ASIN(SIN(RADIANS('Solar Calendar'!$B$14))*SIN(RADIANS('Array Configuration'!$D$5))+COS(RADIANS('Solar Calendar'!$B$14))*COS(RADIANS('Array Configuration'!$D$5))*COS(RADIANS(EU35))))</f>
        <v>32.588387511906483</v>
      </c>
      <c r="EW35" s="5">
        <f>IFERROR(DEGREES(ACOS((SIN(RADIANS(EV35))*SIN(RADIANS('Array Configuration'!$D$5))-SIN(RADIANS('Solar Calendar'!$B$14)))/(COS(RADIANS('Solar Calendar'!EV35))*COS(RADIANS('Array Configuration'!$D$5)))))*SIGN(EU35), 0)</f>
        <v>29.329575584688904</v>
      </c>
      <c r="EX35" s="5">
        <f>ABS(EW35-'Array Configuration'!$D$4)</f>
        <v>29.329575584688904</v>
      </c>
      <c r="EY35" s="5">
        <f>DEGREES(ACOS((COS(RADIANS(EV35))*COS(RADIANS(EX35))*SIN(RADIANS('Array Configuration'!$D$3)))+SIN(RADIANS(EV35))*COS(RADIANS('Array Configuration'!$D$3))))</f>
        <v>40.382193606800222</v>
      </c>
      <c r="EZ35" s="5">
        <f t="shared" si="24"/>
        <v>669.79443089751123</v>
      </c>
      <c r="FB35" s="4">
        <v>0.624305555555554</v>
      </c>
      <c r="FC35" s="5">
        <f t="shared" si="18"/>
        <v>30.5</v>
      </c>
      <c r="FD35" s="5">
        <f>DEGREES(ASIN(SIN(RADIANS('Solar Calendar'!$C$14))*SIN(RADIANS('Array Configuration'!$D$5))+COS(RADIANS('Solar Calendar'!$C$14))*COS(RADIANS('Array Configuration'!$D$5))*COS(RADIANS(FC35))))</f>
        <v>25.893321275060195</v>
      </c>
      <c r="FE35" s="5">
        <f>IFERROR(DEGREES(ACOS((SIN(RADIANS(FD35))*SIN(RADIANS('Array Configuration'!$D$5))-SIN(RADIANS('Solar Calendar'!$C$14)))/(COS(RADIANS('Solar Calendar'!FD35))*COS(RADIANS('Array Configuration'!$D$5)))))*SIGN(FC35), 0)</f>
        <v>33.692093697508376</v>
      </c>
      <c r="FF35" s="5">
        <f>ABS(FE35-'Array Configuration'!$D$4)</f>
        <v>33.692093697508376</v>
      </c>
      <c r="FG35" s="5">
        <f>DEGREES(ACOS((COS(RADIANS(FD35))*COS(RADIANS(FF35))*SIN(RADIANS('Array Configuration'!$D$3)))+SIN(RADIANS(FD35))*COS(RADIANS('Array Configuration'!$D$3))))</f>
        <v>47.842353109855836</v>
      </c>
      <c r="FH35" s="5">
        <f t="shared" si="42"/>
        <v>552.54685720206828</v>
      </c>
      <c r="FJ35" s="4">
        <v>0.60069444444444497</v>
      </c>
      <c r="FK35" s="5">
        <f t="shared" si="19"/>
        <v>37</v>
      </c>
      <c r="FL35" s="5">
        <f>DEGREES(ASIN(SIN(RADIANS('Solar Calendar'!$B$15))*SIN(RADIANS('Array Configuration'!$D$5))+COS(RADIANS('Solar Calendar'!$B$15))*COS(RADIANS('Array Configuration'!$D$5))*COS(RADIANS(FK35))))</f>
        <v>17.945665987188075</v>
      </c>
      <c r="FM35" s="5">
        <f>IFERROR(DEGREES(ACOS((SIN(RADIANS(FL35))*SIN(RADIANS('Array Configuration'!$D$5))-SIN(RADIANS('Solar Calendar'!$B$15)))/(COS(RADIANS('Solar Calendar'!FL35))*COS(RADIANS('Array Configuration'!$D$5)))))*SIGN(FK35), 0)</f>
        <v>37.362337483904206</v>
      </c>
      <c r="FN35" s="5">
        <f>ABS(FM35-'Array Configuration'!$D$4)</f>
        <v>37.362337483904206</v>
      </c>
      <c r="FO35" s="5">
        <f>DEGREES(ACOS((COS(RADIANS(FL35))*COS(RADIANS(FN35))*SIN(RADIANS('Array Configuration'!$D$3)))+SIN(RADIANS(FL35))*COS(RADIANS('Array Configuration'!$D$3))))</f>
        <v>56.398704051208895</v>
      </c>
      <c r="FP35" s="5">
        <f t="shared" si="43"/>
        <v>415.37686021544175</v>
      </c>
      <c r="FR35" s="4">
        <v>0.61597222222222303</v>
      </c>
      <c r="FS35" s="5">
        <f t="shared" si="20"/>
        <v>42</v>
      </c>
      <c r="FT35" s="5">
        <f>DEGREES(ASIN(SIN(RADIANS('Solar Calendar'!$C$15))*SIN(RADIANS('Array Configuration'!$D$5))+COS(RADIANS('Solar Calendar'!$C$15))*COS(RADIANS('Array Configuration'!$D$5))*COS(RADIANS(FS35))))</f>
        <v>12.787550141489332</v>
      </c>
      <c r="FU35" s="5">
        <f>IFERROR(DEGREES(ACOS((SIN(RADIANS(FT35))*SIN(RADIANS('Array Configuration'!$D$5))-SIN(RADIANS('Solar Calendar'!$C$15)))/(COS(RADIANS('Solar Calendar'!FT35))*COS(RADIANS('Array Configuration'!$D$5)))))*SIGN(FS35), 0)</f>
        <v>40.209493980107872</v>
      </c>
      <c r="FV35" s="5">
        <f>ABS(FU35-'Array Configuration'!$D$4)</f>
        <v>40.209493980107872</v>
      </c>
      <c r="FW35" s="5">
        <f>DEGREES(ACOS((COS(RADIANS(FT35))*COS(RADIANS(FV35))*SIN(RADIANS('Array Configuration'!$D$3)))+SIN(RADIANS(FT35))*COS(RADIANS('Array Configuration'!$D$3))))</f>
        <v>62.086634362438055</v>
      </c>
      <c r="FX35" s="5">
        <f t="shared" si="44"/>
        <v>293.28806523429796</v>
      </c>
      <c r="FZ35" s="4">
        <v>0.62986111111111198</v>
      </c>
      <c r="GA35" s="5">
        <f t="shared" si="21"/>
        <v>45.5</v>
      </c>
      <c r="GB35" s="5">
        <f>DEGREES(ASIN(SIN(RADIANS('Solar Calendar'!$B$16))*SIN(RADIANS('Array Configuration'!$D$5))+COS(RADIANS('Solar Calendar'!$B$16))*COS(RADIANS('Array Configuration'!$D$5))*COS(RADIANS(GA35))))</f>
        <v>8.7745638127448959</v>
      </c>
      <c r="GC35" s="5">
        <f>IFERROR(DEGREES(ACOS((SIN(RADIANS(GB35))*SIN(RADIANS('Array Configuration'!$D$5))-SIN(RADIANS('Solar Calendar'!$B$16)))/(COS(RADIANS('Solar Calendar'!GB35))*COS(RADIANS('Array Configuration'!$D$5)))))*SIGN(GA35), 0)</f>
        <v>41.780451564936762</v>
      </c>
      <c r="GD35" s="5">
        <f>ABS(GC35-'Array Configuration'!$D$4)</f>
        <v>41.780451564936762</v>
      </c>
      <c r="GE35" s="5">
        <f>DEGREES(ACOS((COS(RADIANS(GB35))*COS(RADIANS(GD35))*SIN(RADIANS('Array Configuration'!$D$3)))+SIN(RADIANS(GB35))*COS(RADIANS('Array Configuration'!$D$3))))</f>
        <v>66.360480476424868</v>
      </c>
      <c r="GF35" s="5">
        <f t="shared" si="45"/>
        <v>191.57103883959218</v>
      </c>
      <c r="GH35" s="4">
        <v>0.63680555555555596</v>
      </c>
      <c r="GI35" s="5">
        <f t="shared" si="22"/>
        <v>46.25</v>
      </c>
      <c r="GJ35" s="5">
        <f>DEGREES(ASIN(SIN(RADIANS('Solar Calendar'!$C$16))*SIN(RADIANS('Array Configuration'!$D$5))+COS(RADIANS('Solar Calendar'!$C$16))*COS(RADIANS('Array Configuration'!$D$5))*COS(RADIANS(GI35))))</f>
        <v>7.6520360523888353</v>
      </c>
      <c r="GK35" s="5">
        <f>IFERROR(DEGREES(ACOS((SIN(RADIANS(GJ35))*SIN(RADIANS('Array Configuration'!$D$5))-SIN(RADIANS('Solar Calendar'!$C$16)))/(COS(RADIANS('Solar Calendar'!GJ35))*COS(RADIANS('Array Configuration'!$D$5)))))*SIGN(GI35), 0)</f>
        <v>41.943947646519199</v>
      </c>
      <c r="GL35" s="5">
        <f>ABS(GK35-'Array Configuration'!$D$4)</f>
        <v>41.943947646519199</v>
      </c>
      <c r="GM35" s="5">
        <f>DEGREES(ACOS((COS(RADIANS(GJ35))*COS(RADIANS(GL35))*SIN(RADIANS('Array Configuration'!$D$3)))+SIN(RADIANS(GJ35))*COS(RADIANS('Array Configuration'!$D$3))))</f>
        <v>67.487290077365685</v>
      </c>
      <c r="GN35" s="5">
        <f t="shared" si="46"/>
        <v>159.89045318579275</v>
      </c>
    </row>
    <row r="36" spans="5:196" x14ac:dyDescent="0.25">
      <c r="E36" s="12"/>
      <c r="F36" s="4">
        <v>0.64791666666667302</v>
      </c>
      <c r="G36" s="5">
        <f t="shared" si="47"/>
        <v>48.25</v>
      </c>
      <c r="H36" s="5">
        <f>DEGREES(ASIN(SIN(RADIANS('Solar Calendar'!$B$5))*SIN(RADIANS('Array Configuration'!$D$5))+COS(RADIANS('Solar Calendar'!$B$5))*COS(RADIANS('Array Configuration'!$D$5))*COS(RADIANS(G36))))</f>
        <v>7.7709318860196888</v>
      </c>
      <c r="I36" s="5">
        <f>IFERROR(DEGREES(ACOS((SIN(RADIANS(H36))*SIN(RADIANS('Array Configuration'!$D$5))-SIN(RADIANS('Solar Calendar'!$B$5)))/(COS(RADIANS('Solar Calendar'!H36))*COS(RADIANS('Array Configuration'!$D$5)))))*SIGN(G36), 0)</f>
        <v>44.15942533294308</v>
      </c>
      <c r="J36" s="5">
        <f>ABS(I36-'Array Configuration'!$D$4)</f>
        <v>44.15942533294308</v>
      </c>
      <c r="K36" s="5">
        <f>DEGREES(ACOS((COS(RADIANS(H36))*COS(RADIANS(J36))*SIN(RADIANS('Array Configuration'!$D$3)))+SIN(RADIANS(H36))*COS(RADIANS('Array Configuration'!$D$3))))</f>
        <v>67.93964025066451</v>
      </c>
      <c r="L36" s="5">
        <f t="shared" si="25"/>
        <v>159.12131961617169</v>
      </c>
      <c r="N36" s="4">
        <v>0.64097222222222106</v>
      </c>
      <c r="O36" s="5">
        <f t="shared" si="0"/>
        <v>44.5</v>
      </c>
      <c r="P36" s="5">
        <f>DEGREES(ASIN(SIN(RADIANS('Solar Calendar'!$C$5))*SIN(RADIANS('Array Configuration'!$D$5))+COS(RADIANS('Solar Calendar'!$C$5))*COS(RADIANS('Array Configuration'!$D$5))*COS(RADIANS(O36))))</f>
        <v>11.325211410471372</v>
      </c>
      <c r="Q36" s="5">
        <f>IFERROR(DEGREES(ACOS((SIN(RADIANS(P36))*SIN(RADIANS('Array Configuration'!$D$5))-SIN(RADIANS('Solar Calendar'!$C$5)))/(COS(RADIANS('Solar Calendar'!P36))*COS(RADIANS('Array Configuration'!$D$5)))))*SIGN(O36), 0)</f>
        <v>42.133570098094353</v>
      </c>
      <c r="R36" s="5">
        <f>ABS(Q36-'Array Configuration'!$D$4)</f>
        <v>42.133570098094353</v>
      </c>
      <c r="S36" s="5">
        <f>DEGREES(ACOS((COS(RADIANS(P36))*COS(RADIANS(R36))*SIN(RADIANS('Array Configuration'!$D$3)))+SIN(RADIANS(P36))*COS(RADIANS('Array Configuration'!$D$3))))</f>
        <v>63.985900029880753</v>
      </c>
      <c r="T36" s="5">
        <f t="shared" si="26"/>
        <v>257.12252558867351</v>
      </c>
      <c r="V36" s="4">
        <v>0.625694444444445</v>
      </c>
      <c r="W36" s="5">
        <f t="shared" si="1"/>
        <v>38.5</v>
      </c>
      <c r="X36" s="5">
        <f>DEGREES(ASIN(SIN(RADIANS('Solar Calendar'!$B$6))*SIN(RADIANS('Array Configuration'!$D$5))+COS(RADIANS('Solar Calendar'!$B$6))*COS(RADIANS('Array Configuration'!$D$5))*COS(RADIANS(W36))))</f>
        <v>18.399348332520237</v>
      </c>
      <c r="Y36" s="5">
        <f>IFERROR(DEGREES(ACOS((SIN(RADIANS(X36))*SIN(RADIANS('Array Configuration'!$D$5))-SIN(RADIANS('Solar Calendar'!$B$6)))/(COS(RADIANS('Solar Calendar'!X36))*COS(RADIANS('Array Configuration'!$D$5)))))*SIGN(W36), 0)</f>
        <v>39.279301943035293</v>
      </c>
      <c r="Z36" s="5">
        <f>ABS(Y36-'Array Configuration'!$D$4)</f>
        <v>39.279301943035293</v>
      </c>
      <c r="AA36" s="5">
        <f>DEGREES(ACOS((COS(RADIANS(X36))*COS(RADIANS(Z36))*SIN(RADIANS('Array Configuration'!$D$3)))+SIN(RADIANS(X36))*COS(RADIANS('Array Configuration'!$D$3))))</f>
        <v>56.435437856290413</v>
      </c>
      <c r="AB36" s="5">
        <f t="shared" si="27"/>
        <v>418.50182361124092</v>
      </c>
      <c r="AD36" s="4">
        <v>0.60902777777777695</v>
      </c>
      <c r="AE36" s="5">
        <f t="shared" si="2"/>
        <v>32.75</v>
      </c>
      <c r="AF36" s="5">
        <f>DEGREES(ASIN(SIN(RADIANS('Solar Calendar'!$C$6))*SIN(RADIANS('Array Configuration'!$D$5))+COS(RADIANS('Solar Calendar'!$C$6))*COS(RADIANS('Array Configuration'!$D$5))*COS(RADIANS(AE36))))</f>
        <v>24.752333478383481</v>
      </c>
      <c r="AG36" s="5">
        <f>IFERROR(DEGREES(ACOS((SIN(RADIANS(AF36))*SIN(RADIANS('Array Configuration'!$D$5))-SIN(RADIANS('Solar Calendar'!$C$6)))/(COS(RADIANS('Solar Calendar'!AF36))*COS(RADIANS('Array Configuration'!$D$5)))))*SIGN(AE36), 0)</f>
        <v>35.813768475854893</v>
      </c>
      <c r="AH36" s="5">
        <f>ABS(AG36-'Array Configuration'!$D$4)</f>
        <v>35.813768475854893</v>
      </c>
      <c r="AI36" s="5">
        <f>DEGREES(ACOS((COS(RADIANS(AF36))*COS(RADIANS(AH36))*SIN(RADIANS('Array Configuration'!$D$3)))+SIN(RADIANS(AF36))*COS(RADIANS('Array Configuration'!$D$3))))</f>
        <v>49.452253542276743</v>
      </c>
      <c r="AJ36" s="5">
        <f t="shared" si="28"/>
        <v>549.7035974573721</v>
      </c>
      <c r="AL36" s="4">
        <v>0.59027777777777901</v>
      </c>
      <c r="AM36" s="5">
        <f t="shared" si="3"/>
        <v>26.5</v>
      </c>
      <c r="AN36" s="5">
        <f>DEGREES(ASIN(SIN(RADIANS('Solar Calendar'!$B$7))*SIN(RADIANS('Array Configuration'!$D$5))+COS(RADIANS('Solar Calendar'!$B$7))*COS(RADIANS('Array Configuration'!$D$5))*COS(RADIANS(AM36))))</f>
        <v>32.279146998785947</v>
      </c>
      <c r="AO36" s="5">
        <f>IFERROR(DEGREES(ACOS((SIN(RADIANS(AN36))*SIN(RADIANS('Array Configuration'!$D$5))-SIN(RADIANS('Solar Calendar'!$B$7)))/(COS(RADIANS('Solar Calendar'!AN36))*COS(RADIANS('Array Configuration'!$D$5)))))*SIGN(AM36), 0)</f>
        <v>31.707817858631277</v>
      </c>
      <c r="AP36" s="5">
        <f>ABS(AO36-'Array Configuration'!$D$4)</f>
        <v>31.707817858631277</v>
      </c>
      <c r="AQ36" s="5">
        <f>DEGREES(ACOS((COS(RADIANS(AN36))*COS(RADIANS(AP36))*SIN(RADIANS('Array Configuration'!$D$3)))+SIN(RADIANS(AN36))*COS(RADIANS('Array Configuration'!$D$3))))</f>
        <v>41.225994405641437</v>
      </c>
      <c r="AR36" s="5">
        <f t="shared" si="29"/>
        <v>662.32080087833754</v>
      </c>
      <c r="AT36" s="4">
        <v>0.61180555555555705</v>
      </c>
      <c r="AU36" s="5">
        <f t="shared" si="4"/>
        <v>20.25</v>
      </c>
      <c r="AV36" s="5">
        <f>DEGREES(ASIN(SIN(RADIANS('Solar Calendar'!$C$7))*SIN(RADIANS('Array Configuration'!$D$5))+COS(RADIANS('Solar Calendar'!$C$7))*COS(RADIANS('Array Configuration'!$D$5))*COS(RADIANS(AU36))))</f>
        <v>39.244031585564215</v>
      </c>
      <c r="AW36" s="5">
        <f>IFERROR(DEGREES(ACOS((SIN(RADIANS(AV36))*SIN(RADIANS('Array Configuration'!$D$5))-SIN(RADIANS('Solar Calendar'!$C$7)))/(COS(RADIANS('Solar Calendar'!AV36))*COS(RADIANS('Array Configuration'!$D$5)))))*SIGN(AU36), 0)</f>
        <v>26.545918139212375</v>
      </c>
      <c r="AX36" s="5">
        <f>ABS(AW36-'Array Configuration'!$D$4)</f>
        <v>26.545918139212375</v>
      </c>
      <c r="AY36" s="5">
        <f>DEGREES(ACOS((COS(RADIANS(AV36))*COS(RADIANS(AX36))*SIN(RADIANS('Array Configuration'!$D$3)))+SIN(RADIANS(AV36))*COS(RADIANS('Array Configuration'!$D$3))))</f>
        <v>33.364378731013254</v>
      </c>
      <c r="AZ36" s="5">
        <f t="shared" si="30"/>
        <v>768.15752183532857</v>
      </c>
      <c r="BB36" s="4">
        <v>0.58750000000000102</v>
      </c>
      <c r="BC36" s="5">
        <f t="shared" si="5"/>
        <v>12.75</v>
      </c>
      <c r="BD36" s="5">
        <f>DEGREES(ASIN(SIN(RADIANS('Solar Calendar'!$B$8))*SIN(RADIANS('Array Configuration'!$D$5))+COS(RADIANS('Solar Calendar'!$B$8))*COS(RADIANS('Array Configuration'!$D$5))*COS(RADIANS(BC36))))</f>
        <v>47.870283659240741</v>
      </c>
      <c r="BE36" s="5">
        <f>IFERROR(DEGREES(ACOS((SIN(RADIANS(BD36))*SIN(RADIANS('Array Configuration'!$D$5))-SIN(RADIANS('Solar Calendar'!$B$8)))/(COS(RADIANS('Solar Calendar'!BD36))*COS(RADIANS('Array Configuration'!$D$5)))))*SIGN(BC36), 0)</f>
        <v>19.063624137978138</v>
      </c>
      <c r="BF36" s="5">
        <f>ABS(BE36-'Array Configuration'!$D$4)</f>
        <v>19.063624137978138</v>
      </c>
      <c r="BG36" s="5">
        <f>DEGREES(ACOS((COS(RADIANS(BD36))*COS(RADIANS(BF36))*SIN(RADIANS('Array Configuration'!$D$3)))+SIN(RADIANS(BD36))*COS(RADIANS('Array Configuration'!$D$3))))</f>
        <v>23.55148124993552</v>
      </c>
      <c r="BH36" s="5">
        <f t="shared" si="31"/>
        <v>830.36414333437858</v>
      </c>
      <c r="BJ36" s="4">
        <v>0.56874999999999898</v>
      </c>
      <c r="BK36" s="5">
        <f t="shared" si="23"/>
        <v>7</v>
      </c>
      <c r="BL36" s="5">
        <f>DEGREES(ASIN(SIN(RADIANS('Solar Calendar'!$C$8))*SIN(RADIANS('Array Configuration'!$D$5))+COS(RADIANS('Solar Calendar'!$C$8))*COS(RADIANS('Array Configuration'!$D$5))*COS(RADIANS(BK36))))</f>
        <v>53.522800639121009</v>
      </c>
      <c r="BM36" s="5">
        <f>IFERROR(DEGREES(ACOS((SIN(RADIANS(BL36))*SIN(RADIANS('Array Configuration'!$D$5))-SIN(RADIANS('Solar Calendar'!$C$8)))/(COS(RADIANS('Solar Calendar'!BL36))*COS(RADIANS('Array Configuration'!$D$5)))))*SIGN(BK36), 0)</f>
        <v>11.584140294434583</v>
      </c>
      <c r="BN36" s="5">
        <f>ABS(BM36-'Array Configuration'!$D$4)</f>
        <v>11.584140294434583</v>
      </c>
      <c r="BO36" s="5">
        <f>DEGREES(ACOS((COS(RADIANS(BL36))*COS(RADIANS(BN36))*SIN(RADIANS('Array Configuration'!$D$3)))+SIN(RADIANS(BL36))*COS(RADIANS('Array Configuration'!$D$3))))</f>
        <v>16.837430969376069</v>
      </c>
      <c r="BP36" s="5">
        <f t="shared" si="32"/>
        <v>882.0078606340013</v>
      </c>
      <c r="BR36" s="4">
        <v>0.55000000000000004</v>
      </c>
      <c r="BS36" s="5">
        <f t="shared" si="6"/>
        <v>0.75</v>
      </c>
      <c r="BT36" s="5">
        <f>DEGREES(ASIN(SIN(RADIANS('Solar Calendar'!$B$9))*SIN(RADIANS('Array Configuration'!$D$5))+COS(RADIANS('Solar Calendar'!$B$9))*COS(RADIANS('Array Configuration'!$D$5))*COS(RADIANS(BS36))))</f>
        <v>59.293797398458658</v>
      </c>
      <c r="BU36" s="5">
        <f>IFERROR(DEGREES(ACOS((SIN(RADIANS(BT36))*SIN(RADIANS('Array Configuration'!$D$5))-SIN(RADIANS('Solar Calendar'!$B$9)))/(COS(RADIANS('Solar Calendar'!BT36))*COS(RADIANS('Array Configuration'!$D$5)))))*SIGN(BS36), 0)</f>
        <v>1.4054270795617261</v>
      </c>
      <c r="BV36" s="5">
        <f>ABS(BU36-'Array Configuration'!$D$4)</f>
        <v>1.4054270795617261</v>
      </c>
      <c r="BW36" s="5">
        <f>DEGREES(ACOS((COS(RADIANS(BT36))*COS(RADIANS(BV36))*SIN(RADIANS('Array Configuration'!$D$3)))+SIN(RADIANS(BT36))*COS(RADIANS('Array Configuration'!$D$3))))</f>
        <v>10.223583446436365</v>
      </c>
      <c r="BX36" s="5">
        <f t="shared" si="33"/>
        <v>885.929941029171</v>
      </c>
      <c r="BZ36" s="4">
        <v>0.53750000000000098</v>
      </c>
      <c r="CA36" s="5">
        <f t="shared" si="7"/>
        <v>-4</v>
      </c>
      <c r="CB36" s="5">
        <f>DEGREES(ASIN(SIN(RADIANS('Solar Calendar'!$C$9))*SIN(RADIANS('Array Configuration'!$D$5))+COS(RADIANS('Solar Calendar'!$C$9))*COS(RADIANS('Array Configuration'!$D$5))*COS(RADIANS(CA36))))</f>
        <v>62.209718560293958</v>
      </c>
      <c r="CC36" s="5">
        <f>IFERROR(DEGREES(ACOS((SIN(RADIANS(CB36))*SIN(RADIANS('Array Configuration'!$D$5))-SIN(RADIANS('Solar Calendar'!$C$9)))/(COS(RADIANS('Solar Calendar'!CB36))*COS(RADIANS('Array Configuration'!$D$5)))))*SIGN(CA36), 0)</f>
        <v>-8.0821673441887505</v>
      </c>
      <c r="CD36" s="5">
        <f>ABS(CC36-'Array Configuration'!$D$4)</f>
        <v>8.0821673441887505</v>
      </c>
      <c r="CE36" s="5">
        <f>DEGREES(ACOS((COS(RADIANS(CB36))*COS(RADIANS(CD36))*SIN(RADIANS('Array Configuration'!$D$3)))+SIN(RADIANS(CB36))*COS(RADIANS('Array Configuration'!$D$3))))</f>
        <v>7.9892342365019609</v>
      </c>
      <c r="CF36" s="5">
        <f t="shared" si="34"/>
        <v>896.65854465827385</v>
      </c>
      <c r="CH36" s="4">
        <v>0.52916666666666701</v>
      </c>
      <c r="CI36" s="5">
        <f t="shared" si="8"/>
        <v>-7.5</v>
      </c>
      <c r="CJ36" s="5">
        <f>DEGREES(ASIN(SIN(RADIANS('Solar Calendar'!$B$10))*SIN(RADIANS('Array Configuration'!$D$5))+COS(RADIANS('Solar Calendar'!$B$10))*COS(RADIANS('Array Configuration'!$D$5))*COS(RADIANS(CI36))))</f>
        <v>64.483262114125239</v>
      </c>
      <c r="CK36" s="5">
        <f>IFERROR(DEGREES(ACOS((SIN(RADIANS(CJ36))*SIN(RADIANS('Array Configuration'!$D$5))-SIN(RADIANS('Solar Calendar'!$B$10)))/(COS(RADIANS('Solar Calendar'!CJ36))*COS(RADIANS('Array Configuration'!$D$5)))))*SIGN(CI36), 0)</f>
        <v>-16.220079182557772</v>
      </c>
      <c r="CL36" s="5">
        <f>ABS(CK36-'Array Configuration'!$D$4)</f>
        <v>16.220079182557772</v>
      </c>
      <c r="CM36" s="5">
        <f>DEGREES(ACOS((COS(RADIANS(CJ36))*COS(RADIANS(CL36))*SIN(RADIANS('Array Configuration'!$D$3)))+SIN(RADIANS(CJ36))*COS(RADIANS('Array Configuration'!$D$3))))</f>
        <v>8.042598723388247</v>
      </c>
      <c r="CN36" s="5">
        <f t="shared" si="48"/>
        <v>880.8491934092508</v>
      </c>
      <c r="CP36" s="4">
        <v>0.52916666666666701</v>
      </c>
      <c r="CQ36" s="5">
        <f t="shared" si="10"/>
        <v>-8.25</v>
      </c>
      <c r="CR36" s="5">
        <f>DEGREES(ASIN(SIN(RADIANS('Solar Calendar'!$C$10))*SIN(RADIANS('Array Configuration'!$D$5))+COS(RADIANS('Solar Calendar'!$C$10))*COS(RADIANS('Array Configuration'!$D$5))*COS(RADIANS(CQ36))))</f>
        <v>65.017231273402246</v>
      </c>
      <c r="CS36" s="5">
        <f>IFERROR(DEGREES(ACOS((SIN(RADIANS(CR36))*SIN(RADIANS('Array Configuration'!$D$5))-SIN(RADIANS('Solar Calendar'!$C$10)))/(COS(RADIANS('Solar Calendar'!CR36))*COS(RADIANS('Array Configuration'!$D$5)))))*SIGN(CQ36), 0)</f>
        <v>-18.154030218633565</v>
      </c>
      <c r="CT36" s="5">
        <f>ABS(CS36-'Array Configuration'!$D$4)</f>
        <v>18.154030218633565</v>
      </c>
      <c r="CU36" s="5">
        <f>DEGREES(ACOS((COS(RADIANS(CR36))*COS(RADIANS(CT36))*SIN(RADIANS('Array Configuration'!$D$3)))+SIN(RADIANS(CR36))*COS(RADIANS('Array Configuration'!$D$3))))</f>
        <v>8.2791154082400134</v>
      </c>
      <c r="CV36" s="5">
        <f t="shared" si="35"/>
        <v>881.11972229864875</v>
      </c>
      <c r="CX36" s="4">
        <v>0.53541666666666698</v>
      </c>
      <c r="CY36" s="5">
        <f t="shared" si="11"/>
        <v>-6.75</v>
      </c>
      <c r="CZ36" s="5">
        <f>DEGREES(ASIN(SIN(RADIANS('Solar Calendar'!$B$11))*SIN(RADIANS('Array Configuration'!$D$5))+COS(RADIANS('Solar Calendar'!$B$11))*COS(RADIANS('Array Configuration'!$D$5))*COS(RADIANS(CY36))))</f>
        <v>64.421253407326518</v>
      </c>
      <c r="DA36" s="5">
        <f>IFERROR(DEGREES(ACOS((SIN(RADIANS(CZ36))*SIN(RADIANS('Array Configuration'!$D$5))-SIN(RADIANS('Solar Calendar'!$B$11)))/(COS(RADIANS('Solar Calendar'!CZ36))*COS(RADIANS('Array Configuration'!$D$5)))))*SIGN(CY36), 0)</f>
        <v>-14.556187456350207</v>
      </c>
      <c r="DB36" s="5">
        <f>ABS(DA36-'Array Configuration'!$D$4)</f>
        <v>14.556187456350207</v>
      </c>
      <c r="DC36" s="5">
        <f>DEGREES(ACOS((COS(RADIANS(CZ36))*COS(RADIANS(DB36))*SIN(RADIANS('Array Configuration'!$D$3)))+SIN(RADIANS(CZ36))*COS(RADIANS('Array Configuration'!$D$3))))</f>
        <v>7.5977988616151313</v>
      </c>
      <c r="DD36" s="5">
        <f t="shared" si="36"/>
        <v>881.52490819070351</v>
      </c>
      <c r="DF36" s="4">
        <v>0.54583333333333395</v>
      </c>
      <c r="DG36" s="5">
        <f t="shared" si="12"/>
        <v>-3.25</v>
      </c>
      <c r="DH36" s="5">
        <f>DEGREES(ASIN(SIN(RADIANS('Solar Calendar'!$C$11))*SIN(RADIANS('Array Configuration'!$D$5))+COS(RADIANS('Solar Calendar'!$C$11))*COS(RADIANS('Array Configuration'!$D$5))*COS(RADIANS(DG36))))</f>
        <v>62.872162117223994</v>
      </c>
      <c r="DI36" s="5">
        <f>IFERROR(DEGREES(ACOS((SIN(RADIANS(DH36))*SIN(RADIANS('Array Configuration'!$D$5))-SIN(RADIANS('Solar Calendar'!$C$11)))/(COS(RADIANS('Solar Calendar'!DH36))*COS(RADIANS('Array Configuration'!$D$5)))))*SIGN(DG36), 0)</f>
        <v>-6.6833767102480834</v>
      </c>
      <c r="DJ36" s="5">
        <f>ABS(DI36-'Array Configuration'!$D$4)</f>
        <v>6.6833767102480834</v>
      </c>
      <c r="DK36" s="5">
        <f>DEGREES(ACOS((COS(RADIANS(DH36))*COS(RADIANS(DJ36))*SIN(RADIANS('Array Configuration'!$D$3)))+SIN(RADIANS(DH36))*COS(RADIANS('Array Configuration'!$D$3))))</f>
        <v>7.1463395044647786</v>
      </c>
      <c r="DL36" s="5">
        <f t="shared" si="37"/>
        <v>879.97369367148599</v>
      </c>
      <c r="DN36" s="4">
        <v>0.561111111111112</v>
      </c>
      <c r="DO36" s="5">
        <f t="shared" si="13"/>
        <v>2.25</v>
      </c>
      <c r="DP36" s="5">
        <f>DEGREES(ASIN(SIN(RADIANS('Solar Calendar'!$B$12))*SIN(RADIANS('Array Configuration'!$D$5))+COS(RADIANS('Solar Calendar'!$B$12))*COS(RADIANS('Array Configuration'!$D$5))*COS(RADIANS(DO36))))</f>
        <v>58.744884347322852</v>
      </c>
      <c r="DQ36" s="5">
        <f>IFERROR(DEGREES(ACOS((SIN(RADIANS(DP36))*SIN(RADIANS('Array Configuration'!$D$5))-SIN(RADIANS('Solar Calendar'!$B$12)))/(COS(RADIANS('Solar Calendar'!DP36))*COS(RADIANS('Array Configuration'!$D$5)))))*SIGN(DO36), 0)</f>
        <v>4.1626731647902426</v>
      </c>
      <c r="DR36" s="5">
        <f>ABS(DQ36-'Array Configuration'!$D$4)</f>
        <v>4.1626731647902426</v>
      </c>
      <c r="DS36" s="5">
        <f>DEGREES(ACOS((COS(RADIANS(DP36))*COS(RADIANS(DR36))*SIN(RADIANS('Array Configuration'!$D$3)))+SIN(RADIANS(DP36))*COS(RADIANS('Array Configuration'!$D$3))))</f>
        <v>10.901307139126278</v>
      </c>
      <c r="DT36" s="5">
        <f t="shared" si="38"/>
        <v>878.57348067477596</v>
      </c>
      <c r="DV36" s="4">
        <v>0.57430555555555496</v>
      </c>
      <c r="DW36" s="5">
        <f t="shared" si="14"/>
        <v>7.75</v>
      </c>
      <c r="DX36" s="5">
        <f>DEGREES(ASIN(SIN(RADIANS('Solar Calendar'!$C$12))*SIN(RADIANS('Array Configuration'!$D$5))+COS(RADIANS('Solar Calendar'!$C$12))*COS(RADIANS('Array Configuration'!$D$5))*COS(RADIANS(DW36))))</f>
        <v>54.107640056835699</v>
      </c>
      <c r="DY36" s="5">
        <f>IFERROR(DEGREES(ACOS((SIN(RADIANS(DX36))*SIN(RADIANS('Array Configuration'!$D$5))-SIN(RADIANS('Solar Calendar'!$C$12)))/(COS(RADIANS('Solar Calendar'!DX36))*COS(RADIANS('Array Configuration'!$D$5)))))*SIGN(DW36), 0)</f>
        <v>12.987434996261541</v>
      </c>
      <c r="DZ36" s="5">
        <f>ABS(DY36-'Array Configuration'!$D$4)</f>
        <v>12.987434996261541</v>
      </c>
      <c r="EA36" s="5">
        <f>DEGREES(ACOS((COS(RADIANS(DX36))*COS(RADIANS(DZ36))*SIN(RADIANS('Array Configuration'!$D$3)))+SIN(RADIANS(DX36))*COS(RADIANS('Array Configuration'!$D$3))))</f>
        <v>16.48809188740978</v>
      </c>
      <c r="EB36" s="5">
        <f t="shared" si="39"/>
        <v>847.89783816681472</v>
      </c>
      <c r="ED36" s="4">
        <v>0.59097222222222301</v>
      </c>
      <c r="EE36" s="5">
        <f t="shared" si="15"/>
        <v>15.25</v>
      </c>
      <c r="EF36" s="5">
        <f>DEGREES(ASIN(SIN(RADIANS('Solar Calendar'!$B$13))*SIN(RADIANS('Array Configuration'!$D$5))+COS(RADIANS('Solar Calendar'!$B$13))*COS(RADIANS('Array Configuration'!$D$5))*COS(RADIANS(EE36))))</f>
        <v>46.401022723231762</v>
      </c>
      <c r="EG36" s="5">
        <f>IFERROR(DEGREES(ACOS((SIN(RADIANS(EF36))*SIN(RADIANS('Array Configuration'!$D$5))-SIN(RADIANS('Solar Calendar'!$B$13)))/(COS(RADIANS('Solar Calendar'!EF36))*COS(RADIANS('Array Configuration'!$D$5)))))*SIGN(EE36), 0)</f>
        <v>22.292351266321365</v>
      </c>
      <c r="EH36" s="5">
        <f>ABS(EG36-'Array Configuration'!$D$4)</f>
        <v>22.292351266321365</v>
      </c>
      <c r="EI36" s="5">
        <f>DEGREES(ACOS((COS(RADIANS(EF36))*COS(RADIANS(EH36))*SIN(RADIANS('Array Configuration'!$D$3)))+SIN(RADIANS(EF36))*COS(RADIANS('Array Configuration'!$D$3))))</f>
        <v>25.6071656993734</v>
      </c>
      <c r="EJ36" s="5">
        <f t="shared" si="40"/>
        <v>815.69428111148807</v>
      </c>
      <c r="EL36" s="4">
        <v>0.60416666666666596</v>
      </c>
      <c r="EM36" s="5">
        <f t="shared" si="16"/>
        <v>21.25</v>
      </c>
      <c r="EN36" s="5">
        <f>DEGREES(ASIN(SIN(RADIANS('Solar Calendar'!$C$13))*SIN(RADIANS('Array Configuration'!$D$5))+COS(RADIANS('Solar Calendar'!$C$13))*COS(RADIANS('Array Configuration'!$D$5))*COS(RADIANS(EM36))))</f>
        <v>38.936236686201553</v>
      </c>
      <c r="EO36" s="5">
        <f>IFERROR(DEGREES(ACOS((SIN(RADIANS(EN36))*SIN(RADIANS('Array Configuration'!$D$5))-SIN(RADIANS('Solar Calendar'!$C$13)))/(COS(RADIANS('Solar Calendar'!EN36))*COS(RADIANS('Array Configuration'!$D$5)))))*SIGN(EM36), 0)</f>
        <v>27.771785865317622</v>
      </c>
      <c r="EP36" s="5">
        <f>ABS(EO36-'Array Configuration'!$D$4)</f>
        <v>27.771785865317622</v>
      </c>
      <c r="EQ36" s="5">
        <f>DEGREES(ACOS((COS(RADIANS(EN36))*COS(RADIANS(EP36))*SIN(RADIANS('Array Configuration'!$D$3)))+SIN(RADIANS(EN36))*COS(RADIANS('Array Configuration'!$D$3))))</f>
        <v>33.933571707252106</v>
      </c>
      <c r="ER36" s="5">
        <f t="shared" si="41"/>
        <v>724.88372568276827</v>
      </c>
      <c r="ET36" s="4">
        <v>0.62013888888888802</v>
      </c>
      <c r="EU36" s="5">
        <f t="shared" si="17"/>
        <v>28.25</v>
      </c>
      <c r="EV36" s="5">
        <f>DEGREES(ASIN(SIN(RADIANS('Solar Calendar'!$B$14))*SIN(RADIANS('Array Configuration'!$D$5))+COS(RADIANS('Solar Calendar'!$B$14))*COS(RADIANS('Array Configuration'!$D$5))*COS(RADIANS(EU36))))</f>
        <v>31.27131429466824</v>
      </c>
      <c r="EW36" s="5">
        <f>IFERROR(DEGREES(ACOS((SIN(RADIANS(EV36))*SIN(RADIANS('Array Configuration'!$D$5))-SIN(RADIANS('Solar Calendar'!$B$14)))/(COS(RADIANS('Solar Calendar'!EV36))*COS(RADIANS('Array Configuration'!$D$5)))))*SIGN(EU36), 0)</f>
        <v>33.444531348573662</v>
      </c>
      <c r="EX36" s="5">
        <f>ABS(EW36-'Array Configuration'!$D$4)</f>
        <v>33.444531348573662</v>
      </c>
      <c r="EY36" s="5">
        <f>DEGREES(ACOS((COS(RADIANS(EV36))*COS(RADIANS(EX36))*SIN(RADIANS('Array Configuration'!$D$3)))+SIN(RADIANS(EV36))*COS(RADIANS('Array Configuration'!$D$3))))</f>
        <v>42.6095510862285</v>
      </c>
      <c r="EZ36" s="5">
        <f t="shared" si="24"/>
        <v>640.32020856039799</v>
      </c>
      <c r="FB36" s="4">
        <v>0.63472222222222097</v>
      </c>
      <c r="FC36" s="5">
        <f t="shared" si="18"/>
        <v>34.25</v>
      </c>
      <c r="FD36" s="5">
        <f>DEGREES(ASIN(SIN(RADIANS('Solar Calendar'!$C$14))*SIN(RADIANS('Array Configuration'!$D$5))+COS(RADIANS('Solar Calendar'!$C$14))*COS(RADIANS('Array Configuration'!$D$5))*COS(RADIANS(FC36))))</f>
        <v>24.422713032925383</v>
      </c>
      <c r="FE36" s="5">
        <f>IFERROR(DEGREES(ACOS((SIN(RADIANS(FD36))*SIN(RADIANS('Array Configuration'!$D$5))-SIN(RADIANS('Solar Calendar'!$C$14)))/(COS(RADIANS('Solar Calendar'!FD36))*COS(RADIANS('Array Configuration'!$D$5)))))*SIGN(FC36), 0)</f>
        <v>37.427963748528093</v>
      </c>
      <c r="FF36" s="5">
        <f>ABS(FE36-'Array Configuration'!$D$4)</f>
        <v>37.427963748528093</v>
      </c>
      <c r="FG36" s="5">
        <f>DEGREES(ACOS((COS(RADIANS(FD36))*COS(RADIANS(FF36))*SIN(RADIANS('Array Configuration'!$D$3)))+SIN(RADIANS(FD36))*COS(RADIANS('Array Configuration'!$D$3))))</f>
        <v>50.170693308373018</v>
      </c>
      <c r="FH36" s="5">
        <f t="shared" si="42"/>
        <v>517.08526771539596</v>
      </c>
      <c r="FJ36" s="4">
        <v>0.61111111111111205</v>
      </c>
      <c r="FK36" s="5">
        <f t="shared" si="19"/>
        <v>40.75</v>
      </c>
      <c r="FL36" s="5">
        <f>DEGREES(ASIN(SIN(RADIANS('Solar Calendar'!$B$15))*SIN(RADIANS('Array Configuration'!$D$5))+COS(RADIANS('Solar Calendar'!$B$15))*COS(RADIANS('Array Configuration'!$D$5))*COS(RADIANS(FK36))))</f>
        <v>16.352601896632208</v>
      </c>
      <c r="FM36" s="5">
        <f>IFERROR(DEGREES(ACOS((SIN(RADIANS(FL36))*SIN(RADIANS('Array Configuration'!$D$5))-SIN(RADIANS('Solar Calendar'!$B$15)))/(COS(RADIANS('Solar Calendar'!FL36))*COS(RADIANS('Array Configuration'!$D$5)))))*SIGN(FK36), 0)</f>
        <v>40.738000787792743</v>
      </c>
      <c r="FN36" s="5">
        <f>ABS(FM36-'Array Configuration'!$D$4)</f>
        <v>40.738000787792743</v>
      </c>
      <c r="FO36" s="5">
        <f>DEGREES(ACOS((COS(RADIANS(FL36))*COS(RADIANS(FN36))*SIN(RADIANS('Array Configuration'!$D$3)))+SIN(RADIANS(FL36))*COS(RADIANS('Array Configuration'!$D$3))))</f>
        <v>58.7792719318211</v>
      </c>
      <c r="FP36" s="5">
        <f t="shared" si="43"/>
        <v>372.49472846130027</v>
      </c>
      <c r="FR36" s="4">
        <v>0.62638888888888999</v>
      </c>
      <c r="FS36" s="5">
        <f t="shared" si="20"/>
        <v>45.75</v>
      </c>
      <c r="FT36" s="5">
        <f>DEGREES(ASIN(SIN(RADIANS('Solar Calendar'!$C$15))*SIN(RADIANS('Array Configuration'!$D$5))+COS(RADIANS('Solar Calendar'!$C$15))*COS(RADIANS('Array Configuration'!$D$5))*COS(RADIANS(FS36))))</f>
        <v>11.102341072099398</v>
      </c>
      <c r="FU36" s="5">
        <f>IFERROR(DEGREES(ACOS((SIN(RADIANS(FT36))*SIN(RADIANS('Array Configuration'!$D$5))-SIN(RADIANS('Solar Calendar'!$C$15)))/(COS(RADIANS('Solar Calendar'!FT36))*COS(RADIANS('Array Configuration'!$D$5)))))*SIGN(FS36), 0)</f>
        <v>43.378000640283176</v>
      </c>
      <c r="FV36" s="5">
        <f>ABS(FU36-'Array Configuration'!$D$4)</f>
        <v>43.378000640283176</v>
      </c>
      <c r="FW36" s="5">
        <f>DEGREES(ACOS((COS(RADIANS(FT36))*COS(RADIANS(FV36))*SIN(RADIANS('Array Configuration'!$D$3)))+SIN(RADIANS(FT36))*COS(RADIANS('Array Configuration'!$D$3))))</f>
        <v>64.5230555758652</v>
      </c>
      <c r="FX36" s="5">
        <f t="shared" si="44"/>
        <v>244.8529278399136</v>
      </c>
      <c r="FZ36" s="4">
        <v>0.64027777777777894</v>
      </c>
      <c r="GA36" s="5">
        <f t="shared" si="21"/>
        <v>49.25</v>
      </c>
      <c r="GB36" s="5">
        <f>DEGREES(ASIN(SIN(RADIANS('Solar Calendar'!$B$16))*SIN(RADIANS('Array Configuration'!$D$5))+COS(RADIANS('Solar Calendar'!$B$16))*COS(RADIANS('Array Configuration'!$D$5))*COS(RADIANS(GA36))))</f>
        <v>7.0406170796074532</v>
      </c>
      <c r="GC36" s="5">
        <f>IFERROR(DEGREES(ACOS((SIN(RADIANS(GB36))*SIN(RADIANS('Array Configuration'!$D$5))-SIN(RADIANS('Solar Calendar'!$B$16)))/(COS(RADIANS('Solar Calendar'!GB36))*COS(RADIANS('Array Configuration'!$D$5)))))*SIGN(GA36), 0)</f>
        <v>44.805761575396374</v>
      </c>
      <c r="GD36" s="5">
        <f>ABS(GC36-'Array Configuration'!$D$4)</f>
        <v>44.805761575396374</v>
      </c>
      <c r="GE36" s="5">
        <f>DEGREES(ACOS((COS(RADIANS(GB36))*COS(RADIANS(GD36))*SIN(RADIANS('Array Configuration'!$D$3)))+SIN(RADIANS(GB36))*COS(RADIANS('Array Configuration'!$D$3))))</f>
        <v>68.813238186631665</v>
      </c>
      <c r="GF36" s="5">
        <f t="shared" si="45"/>
        <v>137.73402627891093</v>
      </c>
      <c r="GH36" s="4">
        <v>0.64722222222222303</v>
      </c>
      <c r="GI36" s="5">
        <f t="shared" si="22"/>
        <v>50</v>
      </c>
      <c r="GJ36" s="5">
        <f>DEGREES(ASIN(SIN(RADIANS('Solar Calendar'!$C$16))*SIN(RADIANS('Array Configuration'!$D$5))+COS(RADIANS('Solar Calendar'!$C$16))*COS(RADIANS('Array Configuration'!$D$5))*COS(RADIANS(GI36))))</f>
        <v>5.9134433264028834</v>
      </c>
      <c r="GK36" s="5">
        <f>IFERROR(DEGREES(ACOS((SIN(RADIANS(GJ36))*SIN(RADIANS('Array Configuration'!$D$5))-SIN(RADIANS('Solar Calendar'!$C$16)))/(COS(RADIANS('Solar Calendar'!GJ36))*COS(RADIANS('Array Configuration'!$D$5)))))*SIGN(GI36), 0)</f>
        <v>44.93199844833731</v>
      </c>
      <c r="GL36" s="5">
        <f>ABS(GK36-'Array Configuration'!$D$4)</f>
        <v>44.93199844833731</v>
      </c>
      <c r="GM36" s="5">
        <f>DEGREES(ACOS((COS(RADIANS(GJ36))*COS(RADIANS(GL36))*SIN(RADIANS('Array Configuration'!$D$3)))+SIN(RADIANS(GJ36))*COS(RADIANS('Array Configuration'!$D$3))))</f>
        <v>69.933537002521959</v>
      </c>
      <c r="GN36" s="5">
        <f t="shared" si="46"/>
        <v>105.12106600229734</v>
      </c>
    </row>
    <row r="37" spans="5:196" x14ac:dyDescent="0.25">
      <c r="E37" s="12"/>
      <c r="F37" s="4">
        <v>0.65833333333333999</v>
      </c>
      <c r="G37" s="5">
        <f t="shared" si="47"/>
        <v>52</v>
      </c>
      <c r="H37" s="5">
        <f>DEGREES(ASIN(SIN(RADIANS('Solar Calendar'!$B$5))*SIN(RADIANS('Array Configuration'!$D$5))+COS(RADIANS('Solar Calendar'!$B$5))*COS(RADIANS('Array Configuration'!$D$5))*COS(RADIANS(G37))))</f>
        <v>5.962756932336764</v>
      </c>
      <c r="I37" s="5">
        <f>IFERROR(DEGREES(ACOS((SIN(RADIANS(H37))*SIN(RADIANS('Array Configuration'!$D$5))-SIN(RADIANS('Solar Calendar'!$B$5)))/(COS(RADIANS('Solar Calendar'!H37))*COS(RADIANS('Array Configuration'!$D$5)))))*SIGN(G37), 0)</f>
        <v>47.141960843224766</v>
      </c>
      <c r="J37" s="5">
        <f>ABS(I37-'Array Configuration'!$D$4)</f>
        <v>47.141960843224766</v>
      </c>
      <c r="K37" s="5">
        <f>DEGREES(ACOS((COS(RADIANS(H37))*COS(RADIANS(J37))*SIN(RADIANS('Array Configuration'!$D$3)))+SIN(RADIANS(H37))*COS(RADIANS('Array Configuration'!$D$3))))</f>
        <v>70.474879273234222</v>
      </c>
      <c r="L37" s="5">
        <f t="shared" si="25"/>
        <v>103.38679399859582</v>
      </c>
      <c r="N37" s="4">
        <v>0.65138888888888802</v>
      </c>
      <c r="O37" s="5">
        <f t="shared" si="0"/>
        <v>48.25</v>
      </c>
      <c r="P37" s="5">
        <f>DEGREES(ASIN(SIN(RADIANS('Solar Calendar'!$C$5))*SIN(RADIANS('Array Configuration'!$D$5))+COS(RADIANS('Solar Calendar'!$C$5))*COS(RADIANS('Array Configuration'!$D$5))*COS(RADIANS(O37))))</f>
        <v>9.5786497331029956</v>
      </c>
      <c r="Q37" s="5">
        <f>IFERROR(DEGREES(ACOS((SIN(RADIANS(P37))*SIN(RADIANS('Array Configuration'!$D$5))-SIN(RADIANS('Solar Calendar'!$C$5)))/(COS(RADIANS('Solar Calendar'!P37))*COS(RADIANS('Array Configuration'!$D$5)))))*SIGN(O37), 0)</f>
        <v>45.240557981353554</v>
      </c>
      <c r="R37" s="5">
        <f>ABS(Q37-'Array Configuration'!$D$4)</f>
        <v>45.240557981353554</v>
      </c>
      <c r="S37" s="5">
        <f>DEGREES(ACOS((COS(RADIANS(P37))*COS(RADIANS(R37))*SIN(RADIANS('Array Configuration'!$D$3)))+SIN(RADIANS(P37))*COS(RADIANS('Array Configuration'!$D$3))))</f>
        <v>66.483217626345777</v>
      </c>
      <c r="T37" s="5">
        <f t="shared" si="26"/>
        <v>205.5405801651755</v>
      </c>
      <c r="V37" s="4">
        <v>0.63611111111111196</v>
      </c>
      <c r="W37" s="5">
        <f t="shared" si="1"/>
        <v>42.25</v>
      </c>
      <c r="X37" s="5">
        <f>DEGREES(ASIN(SIN(RADIANS('Solar Calendar'!$B$6))*SIN(RADIANS('Array Configuration'!$D$5))+COS(RADIANS('Solar Calendar'!$B$6))*COS(RADIANS('Array Configuration'!$D$5))*COS(RADIANS(W37))))</f>
        <v>16.741517842379398</v>
      </c>
      <c r="Y37" s="5">
        <f>IFERROR(DEGREES(ACOS((SIN(RADIANS(X37))*SIN(RADIANS('Array Configuration'!$D$5))-SIN(RADIANS('Solar Calendar'!$B$6)))/(COS(RADIANS('Solar Calendar'!X37))*COS(RADIANS('Array Configuration'!$D$5)))))*SIGN(W37), 0)</f>
        <v>42.653599956484925</v>
      </c>
      <c r="Z37" s="5">
        <f>ABS(Y37-'Array Configuration'!$D$4)</f>
        <v>42.653599956484925</v>
      </c>
      <c r="AA37" s="5">
        <f>DEGREES(ACOS((COS(RADIANS(X37))*COS(RADIANS(Z37))*SIN(RADIANS('Array Configuration'!$D$3)))+SIN(RADIANS(X37))*COS(RADIANS('Array Configuration'!$D$3))))</f>
        <v>58.904888403779992</v>
      </c>
      <c r="AB37" s="5">
        <f t="shared" si="27"/>
        <v>374.4525980009177</v>
      </c>
      <c r="AD37" s="4">
        <v>0.61944444444444402</v>
      </c>
      <c r="AE37" s="5">
        <f t="shared" si="2"/>
        <v>36.5</v>
      </c>
      <c r="AF37" s="5">
        <f>DEGREES(ASIN(SIN(RADIANS('Solar Calendar'!$C$6))*SIN(RADIANS('Array Configuration'!$D$5))+COS(RADIANS('Solar Calendar'!$C$6))*COS(RADIANS('Array Configuration'!$D$5))*COS(RADIANS(AE37))))</f>
        <v>23.207910352834602</v>
      </c>
      <c r="AG37" s="5">
        <f>IFERROR(DEGREES(ACOS((SIN(RADIANS(AF37))*SIN(RADIANS('Array Configuration'!$D$5))-SIN(RADIANS('Solar Calendar'!$C$6)))/(COS(RADIANS('Solar Calendar'!AF37))*COS(RADIANS('Array Configuration'!$D$5)))))*SIGN(AE37), 0)</f>
        <v>39.474108880841236</v>
      </c>
      <c r="AH37" s="5">
        <f>ABS(AG37-'Array Configuration'!$D$4)</f>
        <v>39.474108880841236</v>
      </c>
      <c r="AI37" s="5">
        <f>DEGREES(ACOS((COS(RADIANS(AF37))*COS(RADIANS(AH37))*SIN(RADIANS('Array Configuration'!$D$3)))+SIN(RADIANS(AF37))*COS(RADIANS('Array Configuration'!$D$3))))</f>
        <v>51.861263955778796</v>
      </c>
      <c r="AJ37" s="5">
        <f t="shared" si="28"/>
        <v>511.25819819339455</v>
      </c>
      <c r="AL37" s="4">
        <v>0.60069444444444497</v>
      </c>
      <c r="AM37" s="5">
        <f t="shared" si="3"/>
        <v>30.25</v>
      </c>
      <c r="AN37" s="5">
        <f>DEGREES(ASIN(SIN(RADIANS('Solar Calendar'!$B$7))*SIN(RADIANS('Array Configuration'!$D$5))+COS(RADIANS('Solar Calendar'!$B$7))*COS(RADIANS('Array Configuration'!$D$5))*COS(RADIANS(AM37))))</f>
        <v>30.874609306721904</v>
      </c>
      <c r="AO37" s="5">
        <f>IFERROR(DEGREES(ACOS((SIN(RADIANS(AN37))*SIN(RADIANS('Array Configuration'!$D$5))-SIN(RADIANS('Solar Calendar'!$B$7)))/(COS(RADIANS('Solar Calendar'!AN37))*COS(RADIANS('Array Configuration'!$D$5)))))*SIGN(AM37), 0)</f>
        <v>35.770039509984358</v>
      </c>
      <c r="AP37" s="5">
        <f>ABS(AO37-'Array Configuration'!$D$4)</f>
        <v>35.770039509984358</v>
      </c>
      <c r="AQ37" s="5">
        <f>DEGREES(ACOS((COS(RADIANS(AN37))*COS(RADIANS(AP37))*SIN(RADIANS('Array Configuration'!$D$3)))+SIN(RADIANS(AN37))*COS(RADIANS('Array Configuration'!$D$3))))</f>
        <v>43.568962168133936</v>
      </c>
      <c r="AR37" s="5">
        <f t="shared" si="29"/>
        <v>630.8382125213177</v>
      </c>
      <c r="AT37" s="4">
        <v>0.62222222222222301</v>
      </c>
      <c r="AU37" s="5">
        <f t="shared" si="4"/>
        <v>24</v>
      </c>
      <c r="AV37" s="5">
        <f>DEGREES(ASIN(SIN(RADIANS('Solar Calendar'!$C$7))*SIN(RADIANS('Array Configuration'!$D$5))+COS(RADIANS('Solar Calendar'!$C$7))*COS(RADIANS('Array Configuration'!$D$5))*COS(RADIANS(AU37))))</f>
        <v>38.025045967423168</v>
      </c>
      <c r="AW37" s="5">
        <f>IFERROR(DEGREES(ACOS((SIN(RADIANS(AV37))*SIN(RADIANS('Array Configuration'!$D$5))-SIN(RADIANS('Solar Calendar'!$C$7)))/(COS(RADIANS('Solar Calendar'!AV37))*COS(RADIANS('Array Configuration'!$D$5)))))*SIGN(AU37), 0)</f>
        <v>31.086569465520061</v>
      </c>
      <c r="AX37" s="5">
        <f>ABS(AW37-'Array Configuration'!$D$4)</f>
        <v>31.086569465520061</v>
      </c>
      <c r="AY37" s="5">
        <f>DEGREES(ACOS((COS(RADIANS(AV37))*COS(RADIANS(AX37))*SIN(RADIANS('Array Configuration'!$D$3)))+SIN(RADIANS(AV37))*COS(RADIANS('Array Configuration'!$D$3))))</f>
        <v>35.585321833194307</v>
      </c>
      <c r="AZ37" s="5">
        <f t="shared" si="30"/>
        <v>743.24069367363143</v>
      </c>
      <c r="BB37" s="4">
        <v>0.59791666666666698</v>
      </c>
      <c r="BC37" s="5">
        <f t="shared" si="5"/>
        <v>16.5</v>
      </c>
      <c r="BD37" s="5">
        <f>DEGREES(ASIN(SIN(RADIANS('Solar Calendar'!$B$8))*SIN(RADIANS('Array Configuration'!$D$5))+COS(RADIANS('Solar Calendar'!$B$8))*COS(RADIANS('Array Configuration'!$D$5))*COS(RADIANS(BC37))))</f>
        <v>46.933990603603306</v>
      </c>
      <c r="BE37" s="5">
        <f>IFERROR(DEGREES(ACOS((SIN(RADIANS(BD37))*SIN(RADIANS('Array Configuration'!$D$5))-SIN(RADIANS('Solar Calendar'!$B$8)))/(COS(RADIANS('Solar Calendar'!BD37))*COS(RADIANS('Array Configuration'!$D$5)))))*SIGN(BC37), 0)</f>
        <v>24.388380994766951</v>
      </c>
      <c r="BF37" s="5">
        <f>ABS(BE37-'Array Configuration'!$D$4)</f>
        <v>24.388380994766951</v>
      </c>
      <c r="BG37" s="5">
        <f>DEGREES(ACOS((COS(RADIANS(BD37))*COS(RADIANS(BF37))*SIN(RADIANS('Array Configuration'!$D$3)))+SIN(RADIANS(BD37))*COS(RADIANS('Array Configuration'!$D$3))))</f>
        <v>25.564597804131495</v>
      </c>
      <c r="BH37" s="5">
        <f t="shared" si="31"/>
        <v>814.40619324102181</v>
      </c>
      <c r="BJ37" s="4">
        <v>0.57916666666666605</v>
      </c>
      <c r="BK37" s="5">
        <f t="shared" si="23"/>
        <v>10.75</v>
      </c>
      <c r="BL37" s="5">
        <f>DEGREES(ASIN(SIN(RADIANS('Solar Calendar'!$C$8))*SIN(RADIANS('Array Configuration'!$D$5))+COS(RADIANS('Solar Calendar'!$C$8))*COS(RADIANS('Array Configuration'!$D$5))*COS(RADIANS(BK37))))</f>
        <v>52.884902655758729</v>
      </c>
      <c r="BM37" s="5">
        <f>IFERROR(DEGREES(ACOS((SIN(RADIANS(BL37))*SIN(RADIANS('Array Configuration'!$D$5))-SIN(RADIANS('Solar Calendar'!$C$8)))/(COS(RADIANS('Solar Calendar'!BL37))*COS(RADIANS('Array Configuration'!$D$5)))))*SIGN(BK37), 0)</f>
        <v>17.625787710866216</v>
      </c>
      <c r="BN37" s="5">
        <f>ABS(BM37-'Array Configuration'!$D$4)</f>
        <v>17.625787710866216</v>
      </c>
      <c r="BO37" s="5">
        <f>DEGREES(ACOS((COS(RADIANS(BL37))*COS(RADIANS(BN37))*SIN(RADIANS('Array Configuration'!$D$3)))+SIN(RADIANS(BL37))*COS(RADIANS('Array Configuration'!$D$3))))</f>
        <v>18.499456335032423</v>
      </c>
      <c r="BP37" s="5">
        <f t="shared" si="32"/>
        <v>872.40579280132488</v>
      </c>
      <c r="BR37" s="4">
        <v>0.56041666666666601</v>
      </c>
      <c r="BS37" s="5">
        <f t="shared" si="6"/>
        <v>4.5</v>
      </c>
      <c r="BT37" s="5">
        <f>DEGREES(ASIN(SIN(RADIANS('Solar Calendar'!$B$9))*SIN(RADIANS('Array Configuration'!$D$5))+COS(RADIANS('Solar Calendar'!$B$9))*COS(RADIANS('Array Configuration'!$D$5))*COS(RADIANS(BS37))))</f>
        <v>59.077524461790389</v>
      </c>
      <c r="BU37" s="5">
        <f>IFERROR(DEGREES(ACOS((SIN(RADIANS(BT37))*SIN(RADIANS('Array Configuration'!$D$5))-SIN(RADIANS('Solar Calendar'!$B$9)))/(COS(RADIANS('Solar Calendar'!BT37))*COS(RADIANS('Array Configuration'!$D$5)))))*SIGN(BS37), 0)</f>
        <v>8.4002143842773709</v>
      </c>
      <c r="BV37" s="5">
        <f>ABS(BU37-'Array Configuration'!$D$4)</f>
        <v>8.4002143842773709</v>
      </c>
      <c r="BW37" s="5">
        <f>DEGREES(ACOS((COS(RADIANS(BT37))*COS(RADIANS(BV37))*SIN(RADIANS('Array Configuration'!$D$3)))+SIN(RADIANS(BT37))*COS(RADIANS('Array Configuration'!$D$3))))</f>
        <v>11.017189985958611</v>
      </c>
      <c r="BX37" s="5">
        <f t="shared" si="33"/>
        <v>883.22198448468316</v>
      </c>
      <c r="BZ37" s="4">
        <v>0.54791666666666705</v>
      </c>
      <c r="CA37" s="5">
        <f t="shared" si="7"/>
        <v>-0.25</v>
      </c>
      <c r="CB37" s="5">
        <f>DEGREES(ASIN(SIN(RADIANS('Solar Calendar'!$C$9))*SIN(RADIANS('Array Configuration'!$D$5))+COS(RADIANS('Solar Calendar'!$C$9))*COS(RADIANS('Array Configuration'!$D$5))*COS(RADIANS(CA37))))</f>
        <v>62.39925406115637</v>
      </c>
      <c r="CC37" s="5">
        <f>IFERROR(DEGREES(ACOS((SIN(RADIANS(CB37))*SIN(RADIANS('Array Configuration'!$D$5))-SIN(RADIANS('Solar Calendar'!$C$9)))/(COS(RADIANS('Solar Calendar'!CB37))*COS(RADIANS('Array Configuration'!$D$5)))))*SIGN(CA37), 0)</f>
        <v>-0.50706159408294782</v>
      </c>
      <c r="CD37" s="5">
        <f>ABS(CC37-'Array Configuration'!$D$4)</f>
        <v>0.50706159408294782</v>
      </c>
      <c r="CE37" s="5">
        <f>DEGREES(ACOS((COS(RADIANS(CB37))*COS(RADIANS(CD37))*SIN(RADIANS('Array Configuration'!$D$3)))+SIN(RADIANS(CB37))*COS(RADIANS('Array Configuration'!$D$3))))</f>
        <v>7.1036903743257795</v>
      </c>
      <c r="CF37" s="5">
        <f t="shared" si="34"/>
        <v>898.80833253805974</v>
      </c>
      <c r="CH37" s="4">
        <v>0.53958333333333297</v>
      </c>
      <c r="CI37" s="5">
        <f t="shared" si="8"/>
        <v>-3.75</v>
      </c>
      <c r="CJ37" s="5">
        <f>DEGREES(ASIN(SIN(RADIANS('Solar Calendar'!$B$10))*SIN(RADIANS('Array Configuration'!$D$5))+COS(RADIANS('Solar Calendar'!$B$10))*COS(RADIANS('Array Configuration'!$D$5))*COS(RADIANS(CI37))))</f>
        <v>65.018819749070104</v>
      </c>
      <c r="CK37" s="5">
        <f>IFERROR(DEGREES(ACOS((SIN(RADIANS(CJ37))*SIN(RADIANS('Array Configuration'!$D$5))-SIN(RADIANS('Solar Calendar'!$B$10)))/(COS(RADIANS('Solar Calendar'!CJ37))*COS(RADIANS('Array Configuration'!$D$5)))))*SIGN(CI37), 0)</f>
        <v>-8.2078960847008684</v>
      </c>
      <c r="CL37" s="5">
        <f>ABS(CK37-'Array Configuration'!$D$4)</f>
        <v>8.2078960847008684</v>
      </c>
      <c r="CM37" s="5">
        <f>DEGREES(ACOS((COS(RADIANS(CJ37))*COS(RADIANS(CL37))*SIN(RADIANS('Array Configuration'!$D$3)))+SIN(RADIANS(CJ37))*COS(RADIANS('Array Configuration'!$D$3))))</f>
        <v>5.4809266921336715</v>
      </c>
      <c r="CN37" s="5">
        <f t="shared" si="48"/>
        <v>886.33063373399136</v>
      </c>
      <c r="CP37" s="4">
        <v>0.53958333333333297</v>
      </c>
      <c r="CQ37" s="5">
        <f t="shared" si="10"/>
        <v>-4.5</v>
      </c>
      <c r="CR37" s="5">
        <f>DEGREES(ASIN(SIN(RADIANS('Solar Calendar'!$C$10))*SIN(RADIANS('Array Configuration'!$D$5))+COS(RADIANS('Solar Calendar'!$C$10))*COS(RADIANS('Array Configuration'!$D$5))*COS(RADIANS(CQ37))))</f>
        <v>65.633901323532484</v>
      </c>
      <c r="CS37" s="5">
        <f>IFERROR(DEGREES(ACOS((SIN(RADIANS(CR37))*SIN(RADIANS('Array Configuration'!$D$5))-SIN(RADIANS('Solar Calendar'!$C$10)))/(COS(RADIANS('Solar Calendar'!CR37))*COS(RADIANS('Array Configuration'!$D$5)))))*SIGN(CQ37), 0)</f>
        <v>-10.043782964096343</v>
      </c>
      <c r="CT37" s="5">
        <f>ABS(CS37-'Array Configuration'!$D$4)</f>
        <v>10.043782964096343</v>
      </c>
      <c r="CU37" s="5">
        <f>DEGREES(ACOS((COS(RADIANS(CR37))*COS(RADIANS(CT37))*SIN(RADIANS('Array Configuration'!$D$3)))+SIN(RADIANS(CR37))*COS(RADIANS('Array Configuration'!$D$3))))</f>
        <v>5.4314817243328024</v>
      </c>
      <c r="CV37" s="5">
        <f t="shared" si="35"/>
        <v>887.29414054371023</v>
      </c>
      <c r="CX37" s="4">
        <v>0.54583333333333295</v>
      </c>
      <c r="CY37" s="5">
        <f t="shared" si="11"/>
        <v>-3</v>
      </c>
      <c r="CZ37" s="5">
        <f>DEGREES(ASIN(SIN(RADIANS('Solar Calendar'!$B$11))*SIN(RADIANS('Array Configuration'!$D$5))+COS(RADIANS('Solar Calendar'!$B$11))*COS(RADIANS('Array Configuration'!$D$5))*COS(RADIANS(CY37))))</f>
        <v>64.884585342605249</v>
      </c>
      <c r="DA37" s="5">
        <f>IFERROR(DEGREES(ACOS((SIN(RADIANS(CZ37))*SIN(RADIANS('Array Configuration'!$D$5))-SIN(RADIANS('Solar Calendar'!$B$11)))/(COS(RADIANS('Solar Calendar'!CZ37))*COS(RADIANS('Array Configuration'!$D$5)))))*SIGN(CY37), 0)</f>
        <v>-6.5365179337825161</v>
      </c>
      <c r="DB37" s="5">
        <f>ABS(DA37-'Array Configuration'!$D$4)</f>
        <v>6.5365179337825161</v>
      </c>
      <c r="DC37" s="5">
        <f>DEGREES(ACOS((COS(RADIANS(CZ37))*COS(RADIANS(DB37))*SIN(RADIANS('Array Configuration'!$D$3)))+SIN(RADIANS(CZ37))*COS(RADIANS('Array Configuration'!$D$3))))</f>
        <v>5.2587063505286151</v>
      </c>
      <c r="DD37" s="5">
        <f t="shared" si="36"/>
        <v>886.28799838986436</v>
      </c>
      <c r="DF37" s="4">
        <v>0.55625000000000002</v>
      </c>
      <c r="DG37" s="5">
        <f t="shared" si="12"/>
        <v>0.5</v>
      </c>
      <c r="DH37" s="5">
        <f>DEGREES(ASIN(SIN(RADIANS('Solar Calendar'!$C$11))*SIN(RADIANS('Array Configuration'!$D$5))+COS(RADIANS('Solar Calendar'!$C$11))*COS(RADIANS('Array Configuration'!$D$5))*COS(RADIANS(DG37))))</f>
        <v>62.996966992601642</v>
      </c>
      <c r="DI37" s="5">
        <f>IFERROR(DEGREES(ACOS((SIN(RADIANS(DH37))*SIN(RADIANS('Array Configuration'!$D$5))-SIN(RADIANS('Solar Calendar'!$C$11)))/(COS(RADIANS('Solar Calendar'!DH37))*COS(RADIANS('Array Configuration'!$D$5)))))*SIGN(DG37), 0)</f>
        <v>1.0308595841930113</v>
      </c>
      <c r="DJ37" s="5">
        <f>ABS(DI37-'Array Configuration'!$D$4)</f>
        <v>1.0308595841930113</v>
      </c>
      <c r="DK37" s="5">
        <f>DEGREES(ACOS((COS(RADIANS(DH37))*COS(RADIANS(DJ37))*SIN(RADIANS('Array Configuration'!$D$3)))+SIN(RADIANS(DH37))*COS(RADIANS('Array Configuration'!$D$3))))</f>
        <v>6.5160394686026359</v>
      </c>
      <c r="DL37" s="5">
        <f t="shared" si="37"/>
        <v>881.33900551711099</v>
      </c>
      <c r="DN37" s="4">
        <v>0.57152777777777797</v>
      </c>
      <c r="DO37" s="5">
        <f t="shared" si="13"/>
        <v>6</v>
      </c>
      <c r="DP37" s="5">
        <f>DEGREES(ASIN(SIN(RADIANS('Solar Calendar'!$B$12))*SIN(RADIANS('Array Configuration'!$D$5))+COS(RADIANS('Solar Calendar'!$B$12))*COS(RADIANS('Array Configuration'!$D$5))*COS(RADIANS(DO37))))</f>
        <v>58.410249078159396</v>
      </c>
      <c r="DQ37" s="5">
        <f>IFERROR(DEGREES(ACOS((SIN(RADIANS(DP37))*SIN(RADIANS('Array Configuration'!$D$5))-SIN(RADIANS('Solar Calendar'!$B$12)))/(COS(RADIANS('Solar Calendar'!DP37))*COS(RADIANS('Array Configuration'!$D$5)))))*SIGN(DO37), 0)</f>
        <v>11.036044184344078</v>
      </c>
      <c r="DR37" s="5">
        <f>ABS(DQ37-'Array Configuration'!$D$4)</f>
        <v>11.036044184344078</v>
      </c>
      <c r="DS37" s="5">
        <f>DEGREES(ACOS((COS(RADIANS(DP37))*COS(RADIANS(DR37))*SIN(RADIANS('Array Configuration'!$D$3)))+SIN(RADIANS(DP37))*COS(RADIANS('Array Configuration'!$D$3))))</f>
        <v>12.058576542371688</v>
      </c>
      <c r="DT37" s="5">
        <f t="shared" si="38"/>
        <v>874.31120276715978</v>
      </c>
      <c r="DV37" s="4">
        <v>0.58472222222222203</v>
      </c>
      <c r="DW37" s="5">
        <f t="shared" si="14"/>
        <v>11.5</v>
      </c>
      <c r="DX37" s="5">
        <f>DEGREES(ASIN(SIN(RADIANS('Solar Calendar'!$C$12))*SIN(RADIANS('Array Configuration'!$D$5))+COS(RADIANS('Solar Calendar'!$C$12))*COS(RADIANS('Array Configuration'!$D$5))*COS(RADIANS(DW37))))</f>
        <v>53.409036555763819</v>
      </c>
      <c r="DY37" s="5">
        <f>IFERROR(DEGREES(ACOS((SIN(RADIANS(DX37))*SIN(RADIANS('Array Configuration'!$D$5))-SIN(RADIANS('Solar Calendar'!$C$12)))/(COS(RADIANS('Solar Calendar'!DX37))*COS(RADIANS('Array Configuration'!$D$5)))))*SIGN(DW37), 0)</f>
        <v>19.073305468075272</v>
      </c>
      <c r="DZ37" s="5">
        <f>ABS(DY37-'Array Configuration'!$D$4)</f>
        <v>19.073305468075272</v>
      </c>
      <c r="EA37" s="5">
        <f>DEGREES(ACOS((COS(RADIANS(DX37))*COS(RADIANS(DZ37))*SIN(RADIANS('Array Configuration'!$D$3)))+SIN(RADIANS(DX37))*COS(RADIANS('Array Configuration'!$D$3))))</f>
        <v>18.311519606015885</v>
      </c>
      <c r="EB37" s="5">
        <f t="shared" si="39"/>
        <v>837.79139338012976</v>
      </c>
      <c r="ED37" s="4">
        <v>0.60138888888888897</v>
      </c>
      <c r="EE37" s="5">
        <f t="shared" si="15"/>
        <v>19</v>
      </c>
      <c r="EF37" s="5">
        <f>DEGREES(ASIN(SIN(RADIANS('Solar Calendar'!$B$13))*SIN(RADIANS('Array Configuration'!$D$5))+COS(RADIANS('Solar Calendar'!$B$13))*COS(RADIANS('Array Configuration'!$D$5))*COS(RADIANS(EE37))))</f>
        <v>45.337719463892213</v>
      </c>
      <c r="EG37" s="5">
        <f>IFERROR(DEGREES(ACOS((SIN(RADIANS(EF37))*SIN(RADIANS('Array Configuration'!$D$5))-SIN(RADIANS('Solar Calendar'!$B$13)))/(COS(RADIANS('Solar Calendar'!EF37))*COS(RADIANS('Array Configuration'!$D$5)))))*SIGN(EE37), 0)</f>
        <v>27.427361216584512</v>
      </c>
      <c r="EH37" s="5">
        <f>ABS(EG37-'Array Configuration'!$D$4)</f>
        <v>27.427361216584512</v>
      </c>
      <c r="EI37" s="5">
        <f>DEGREES(ACOS((COS(RADIANS(EF37))*COS(RADIANS(EH37))*SIN(RADIANS('Array Configuration'!$D$3)))+SIN(RADIANS(EF37))*COS(RADIANS('Array Configuration'!$D$3))))</f>
        <v>27.783018973290687</v>
      </c>
      <c r="EJ37" s="5">
        <f t="shared" si="40"/>
        <v>796.95776319262995</v>
      </c>
      <c r="EL37" s="4">
        <v>0.61458333333333304</v>
      </c>
      <c r="EM37" s="5">
        <f t="shared" si="16"/>
        <v>25</v>
      </c>
      <c r="EN37" s="5">
        <f>DEGREES(ASIN(SIN(RADIANS('Solar Calendar'!$C$13))*SIN(RADIANS('Array Configuration'!$D$5))+COS(RADIANS('Solar Calendar'!$C$13))*COS(RADIANS('Array Configuration'!$D$5))*COS(RADIANS(EM37))))</f>
        <v>37.670928846952464</v>
      </c>
      <c r="EO37" s="5">
        <f>IFERROR(DEGREES(ACOS((SIN(RADIANS(EN37))*SIN(RADIANS('Array Configuration'!$D$5))-SIN(RADIANS('Solar Calendar'!$C$13)))/(COS(RADIANS('Solar Calendar'!EN37))*COS(RADIANS('Array Configuration'!$D$5)))))*SIGN(EM37), 0)</f>
        <v>32.270919137409031</v>
      </c>
      <c r="EP37" s="5">
        <f>ABS(EO37-'Array Configuration'!$D$4)</f>
        <v>32.270919137409031</v>
      </c>
      <c r="EQ37" s="5">
        <f>DEGREES(ACOS((COS(RADIANS(EN37))*COS(RADIANS(EP37))*SIN(RADIANS('Array Configuration'!$D$3)))+SIN(RADIANS(EN37))*COS(RADIANS('Array Configuration'!$D$3))))</f>
        <v>36.214890158656267</v>
      </c>
      <c r="ER37" s="5">
        <f t="shared" si="41"/>
        <v>699.66658197087918</v>
      </c>
      <c r="ET37" s="4">
        <v>0.63055555555555498</v>
      </c>
      <c r="EU37" s="5">
        <f t="shared" si="17"/>
        <v>32</v>
      </c>
      <c r="EV37" s="5">
        <f>DEGREES(ASIN(SIN(RADIANS('Solar Calendar'!$B$14))*SIN(RADIANS('Array Configuration'!$D$5))+COS(RADIANS('Solar Calendar'!$B$14))*COS(RADIANS('Array Configuration'!$D$5))*COS(RADIANS(EU37))))</f>
        <v>29.805091709699635</v>
      </c>
      <c r="EW37" s="5">
        <f>IFERROR(DEGREES(ACOS((SIN(RADIANS(EV37))*SIN(RADIANS('Array Configuration'!$D$5))-SIN(RADIANS('Solar Calendar'!$B$14)))/(COS(RADIANS('Solar Calendar'!EV37))*COS(RADIANS('Array Configuration'!$D$5)))))*SIGN(EU37), 0)</f>
        <v>37.42969790367745</v>
      </c>
      <c r="EX37" s="5">
        <f>ABS(EW37-'Array Configuration'!$D$4)</f>
        <v>37.42969790367745</v>
      </c>
      <c r="EY37" s="5">
        <f>DEGREES(ACOS((COS(RADIANS(EV37))*COS(RADIANS(EX37))*SIN(RADIANS('Array Configuration'!$D$3)))+SIN(RADIANS(EV37))*COS(RADIANS('Array Configuration'!$D$3))))</f>
        <v>45.017818822403044</v>
      </c>
      <c r="EZ37" s="5">
        <f t="shared" si="24"/>
        <v>607.07121010957519</v>
      </c>
      <c r="FB37" s="4">
        <v>0.64513888888888804</v>
      </c>
      <c r="FC37" s="5">
        <f t="shared" si="18"/>
        <v>38</v>
      </c>
      <c r="FD37" s="5">
        <f>DEGREES(ASIN(SIN(RADIANS('Solar Calendar'!$C$14))*SIN(RADIANS('Array Configuration'!$D$5))+COS(RADIANS('Solar Calendar'!$C$14))*COS(RADIANS('Array Configuration'!$D$5))*COS(RADIANS(FC37))))</f>
        <v>22.823092606278266</v>
      </c>
      <c r="FE37" s="5">
        <f>IFERROR(DEGREES(ACOS((SIN(RADIANS(FD37))*SIN(RADIANS('Array Configuration'!$D$5))-SIN(RADIANS('Solar Calendar'!$C$14)))/(COS(RADIANS('Solar Calendar'!FD37))*COS(RADIANS('Array Configuration'!$D$5)))))*SIGN(FC37), 0)</f>
        <v>41.054222568114362</v>
      </c>
      <c r="FF37" s="5">
        <f>ABS(FE37-'Array Configuration'!$D$4)</f>
        <v>41.054222568114362</v>
      </c>
      <c r="FG37" s="5">
        <f>DEGREES(ACOS((COS(RADIANS(FD37))*COS(RADIANS(FF37))*SIN(RADIANS('Array Configuration'!$D$3)))+SIN(RADIANS(FD37))*COS(RADIANS('Array Configuration'!$D$3))))</f>
        <v>52.646265693350777</v>
      </c>
      <c r="FH37" s="5">
        <f t="shared" si="42"/>
        <v>478.09202249928353</v>
      </c>
      <c r="FJ37" s="4">
        <v>0.62152777777777801</v>
      </c>
      <c r="FK37" s="5">
        <f t="shared" si="19"/>
        <v>44.5</v>
      </c>
      <c r="FL37" s="5">
        <f>DEGREES(ASIN(SIN(RADIANS('Solar Calendar'!$B$15))*SIN(RADIANS('Array Configuration'!$D$5))+COS(RADIANS('Solar Calendar'!$B$15))*COS(RADIANS('Array Configuration'!$D$5))*COS(RADIANS(FK37))))</f>
        <v>14.648127178015397</v>
      </c>
      <c r="FM37" s="5">
        <f>IFERROR(DEGREES(ACOS((SIN(RADIANS(FL37))*SIN(RADIANS('Array Configuration'!$D$5))-SIN(RADIANS('Solar Calendar'!$B$15)))/(COS(RADIANS('Solar Calendar'!FL37))*COS(RADIANS('Array Configuration'!$D$5)))))*SIGN(FK37), 0)</f>
        <v>44.025699264438792</v>
      </c>
      <c r="FN37" s="5">
        <f>ABS(FM37-'Array Configuration'!$D$4)</f>
        <v>44.025699264438792</v>
      </c>
      <c r="FO37" s="5">
        <f>DEGREES(ACOS((COS(RADIANS(FL37))*COS(RADIANS(FN37))*SIN(RADIANS('Array Configuration'!$D$3)))+SIN(RADIANS(FL37))*COS(RADIANS('Array Configuration'!$D$3))))</f>
        <v>61.282453591723694</v>
      </c>
      <c r="FP37" s="5">
        <f t="shared" si="43"/>
        <v>326.11094206931841</v>
      </c>
      <c r="FR37" s="4">
        <v>0.63680555555555596</v>
      </c>
      <c r="FS37" s="5">
        <f t="shared" si="20"/>
        <v>49.5</v>
      </c>
      <c r="FT37" s="5">
        <f>DEGREES(ASIN(SIN(RADIANS('Solar Calendar'!$C$15))*SIN(RADIANS('Array Configuration'!$D$5))+COS(RADIANS('Solar Calendar'!$C$15))*COS(RADIANS('Array Configuration'!$D$5))*COS(RADIANS(FS37))))</f>
        <v>9.3167196411271007</v>
      </c>
      <c r="FU37" s="5">
        <f>IFERROR(DEGREES(ACOS((SIN(RADIANS(FT37))*SIN(RADIANS('Array Configuration'!$D$5))-SIN(RADIANS('Solar Calendar'!$C$15)))/(COS(RADIANS('Solar Calendar'!FT37))*COS(RADIANS('Array Configuration'!$D$5)))))*SIGN(FS37), 0)</f>
        <v>46.470127128620312</v>
      </c>
      <c r="FV37" s="5">
        <f>ABS(FU37-'Array Configuration'!$D$4)</f>
        <v>46.470127128620312</v>
      </c>
      <c r="FW37" s="5">
        <f>DEGREES(ACOS((COS(RADIANS(FT37))*COS(RADIANS(FV37))*SIN(RADIANS('Array Configuration'!$D$3)))+SIN(RADIANS(FT37))*COS(RADIANS('Array Configuration'!$D$3))))</f>
        <v>67.06683951445595</v>
      </c>
      <c r="FX37" s="5">
        <f t="shared" si="44"/>
        <v>192.88442134779231</v>
      </c>
      <c r="FZ37" s="4">
        <v>0.65069444444444502</v>
      </c>
      <c r="GA37" s="5">
        <f t="shared" si="21"/>
        <v>53</v>
      </c>
      <c r="GB37" s="5">
        <f>DEGREES(ASIN(SIN(RADIANS('Solar Calendar'!$B$16))*SIN(RADIANS('Array Configuration'!$D$5))+COS(RADIANS('Solar Calendar'!$B$16))*COS(RADIANS('Array Configuration'!$D$5))*COS(RADIANS(GA37))))</f>
        <v>5.2130077852123113</v>
      </c>
      <c r="GC37" s="5">
        <f>IFERROR(DEGREES(ACOS((SIN(RADIANS(GB37))*SIN(RADIANS('Array Configuration'!$D$5))-SIN(RADIANS('Solar Calendar'!$B$16)))/(COS(RADIANS('Solar Calendar'!GB37))*COS(RADIANS('Array Configuration'!$D$5)))))*SIGN(GA37), 0)</f>
        <v>47.763010488574238</v>
      </c>
      <c r="GD37" s="5">
        <f>ABS(GC37-'Array Configuration'!$D$4)</f>
        <v>47.763010488574238</v>
      </c>
      <c r="GE37" s="5">
        <f>DEGREES(ACOS((COS(RADIANS(GB37))*COS(RADIANS(GD37))*SIN(RADIANS('Array Configuration'!$D$3)))+SIN(RADIANS(GB37))*COS(RADIANS('Array Configuration'!$D$3))))</f>
        <v>71.364889252755972</v>
      </c>
      <c r="GF37" s="5">
        <f t="shared" si="45"/>
        <v>81.505561950335164</v>
      </c>
      <c r="GH37" s="4">
        <v>0.65763888888888899</v>
      </c>
      <c r="GI37" s="5">
        <f t="shared" si="22"/>
        <v>53.75</v>
      </c>
      <c r="GJ37" s="5">
        <f>DEGREES(ASIN(SIN(RADIANS('Solar Calendar'!$C$16))*SIN(RADIANS('Array Configuration'!$D$5))+COS(RADIANS('Solar Calendar'!$C$16))*COS(RADIANS('Array Configuration'!$D$5))*COS(RADIANS(GI37))))</f>
        <v>4.0825233175050766</v>
      </c>
      <c r="GK37" s="5">
        <f>IFERROR(DEGREES(ACOS((SIN(RADIANS(GJ37))*SIN(RADIANS('Array Configuration'!$D$5))-SIN(RADIANS('Solar Calendar'!$C$16)))/(COS(RADIANS('Solar Calendar'!GJ37))*COS(RADIANS('Array Configuration'!$D$5)))))*SIGN(GI37), 0)</f>
        <v>47.854185220026622</v>
      </c>
      <c r="GL37" s="5">
        <f>ABS(GK37-'Array Configuration'!$D$4)</f>
        <v>47.854185220026622</v>
      </c>
      <c r="GM37" s="5">
        <f>DEGREES(ACOS((COS(RADIANS(GJ37))*COS(RADIANS(GL37))*SIN(RADIANS('Array Configuration'!$D$3)))+SIN(RADIANS(GJ37))*COS(RADIANS('Array Configuration'!$D$3))))</f>
        <v>72.477250801702667</v>
      </c>
      <c r="GN37" s="5">
        <f t="shared" si="46"/>
        <v>50.024545120423724</v>
      </c>
    </row>
    <row r="38" spans="5:196" x14ac:dyDescent="0.25">
      <c r="E38" s="12"/>
      <c r="F38" s="4">
        <v>0.66875000000000695</v>
      </c>
      <c r="G38" s="5">
        <f t="shared" si="47"/>
        <v>55.75</v>
      </c>
      <c r="H38" s="5">
        <f>DEGREES(ASIN(SIN(RADIANS('Solar Calendar'!$B$5))*SIN(RADIANS('Array Configuration'!$D$5))+COS(RADIANS('Solar Calendar'!$B$5))*COS(RADIANS('Array Configuration'!$D$5))*COS(RADIANS(G38))))</f>
        <v>4.0660445585956699</v>
      </c>
      <c r="I38" s="5">
        <f>IFERROR(DEGREES(ACOS((SIN(RADIANS(H38))*SIN(RADIANS('Array Configuration'!$D$5))-SIN(RADIANS('Solar Calendar'!$B$5)))/(COS(RADIANS('Solar Calendar'!H38))*COS(RADIANS('Array Configuration'!$D$5)))))*SIGN(G38), 0)</f>
        <v>50.058350425910632</v>
      </c>
      <c r="J38" s="5">
        <f>ABS(I38-'Array Configuration'!$D$4)</f>
        <v>50.058350425910632</v>
      </c>
      <c r="K38" s="5">
        <f>DEGREES(ACOS((COS(RADIANS(H38))*COS(RADIANS(J38))*SIN(RADIANS('Array Configuration'!$D$3)))+SIN(RADIANS(H38))*COS(RADIANS('Array Configuration'!$D$3))))</f>
        <v>73.100988086691274</v>
      </c>
      <c r="L38" s="5">
        <f t="shared" si="25"/>
        <v>47.83176797001915</v>
      </c>
      <c r="N38" s="4">
        <v>0.66180555555555398</v>
      </c>
      <c r="O38" s="5">
        <f t="shared" si="0"/>
        <v>52</v>
      </c>
      <c r="P38" s="5">
        <f>DEGREES(ASIN(SIN(RADIANS('Solar Calendar'!$C$5))*SIN(RADIANS('Array Configuration'!$D$5))+COS(RADIANS('Solar Calendar'!$C$5))*COS(RADIANS('Array Configuration'!$D$5))*COS(RADIANS(O38))))</f>
        <v>7.7366800942187455</v>
      </c>
      <c r="Q38" s="5">
        <f>IFERROR(DEGREES(ACOS((SIN(RADIANS(P38))*SIN(RADIANS('Array Configuration'!$D$5))-SIN(RADIANS('Solar Calendar'!$C$5)))/(COS(RADIANS('Solar Calendar'!P38))*COS(RADIANS('Array Configuration'!$D$5)))))*SIGN(O38), 0)</f>
        <v>48.274008254478851</v>
      </c>
      <c r="R38" s="5">
        <f>ABS(Q38-'Array Configuration'!$D$4)</f>
        <v>48.274008254478851</v>
      </c>
      <c r="S38" s="5">
        <f>DEGREES(ACOS((COS(RADIANS(P38))*COS(RADIANS(R38))*SIN(RADIANS('Array Configuration'!$D$3)))+SIN(RADIANS(P38))*COS(RADIANS('Array Configuration'!$D$3))))</f>
        <v>69.080202184788391</v>
      </c>
      <c r="T38" s="5">
        <f t="shared" si="26"/>
        <v>150.58152930441577</v>
      </c>
      <c r="V38" s="4">
        <v>0.64652777777777803</v>
      </c>
      <c r="W38" s="5">
        <f t="shared" si="1"/>
        <v>46</v>
      </c>
      <c r="X38" s="5">
        <f>DEGREES(ASIN(SIN(RADIANS('Solar Calendar'!$B$6))*SIN(RADIANS('Array Configuration'!$D$5))+COS(RADIANS('Solar Calendar'!$B$6))*COS(RADIANS('Array Configuration'!$D$5))*COS(RADIANS(W38))))</f>
        <v>14.975630226706615</v>
      </c>
      <c r="Y38" s="5">
        <f>IFERROR(DEGREES(ACOS((SIN(RADIANS(X38))*SIN(RADIANS('Array Configuration'!$D$5))-SIN(RADIANS('Solar Calendar'!$B$6)))/(COS(RADIANS('Solar Calendar'!X38))*COS(RADIANS('Array Configuration'!$D$5)))))*SIGN(W38), 0)</f>
        <v>45.937430735134264</v>
      </c>
      <c r="Z38" s="5">
        <f>ABS(Y38-'Array Configuration'!$D$4)</f>
        <v>45.937430735134264</v>
      </c>
      <c r="AA38" s="5">
        <f>DEGREES(ACOS((COS(RADIANS(X38))*COS(RADIANS(Z38))*SIN(RADIANS('Array Configuration'!$D$3)))+SIN(RADIANS(X38))*COS(RADIANS('Array Configuration'!$D$3))))</f>
        <v>61.489405770641113</v>
      </c>
      <c r="AB38" s="5">
        <f t="shared" si="27"/>
        <v>327.04594112623761</v>
      </c>
      <c r="AD38" s="4">
        <v>0.62986111111110998</v>
      </c>
      <c r="AE38" s="5">
        <f t="shared" si="2"/>
        <v>40.25</v>
      </c>
      <c r="AF38" s="5">
        <f>DEGREES(ASIN(SIN(RADIANS('Solar Calendar'!$C$6))*SIN(RADIANS('Array Configuration'!$D$5))+COS(RADIANS('Solar Calendar'!$C$6))*COS(RADIANS('Array Configuration'!$D$5))*COS(RADIANS(AE38))))</f>
        <v>21.540628030703889</v>
      </c>
      <c r="AG38" s="5">
        <f>IFERROR(DEGREES(ACOS((SIN(RADIANS(AF38))*SIN(RADIANS('Array Configuration'!$D$5))-SIN(RADIANS('Solar Calendar'!$C$6)))/(COS(RADIANS('Solar Calendar'!AF38))*COS(RADIANS('Array Configuration'!$D$5)))))*SIGN(AE38), 0)</f>
        <v>43.026409368562902</v>
      </c>
      <c r="AH38" s="5">
        <f>ABS(AG38-'Array Configuration'!$D$4)</f>
        <v>43.026409368562902</v>
      </c>
      <c r="AI38" s="5">
        <f>DEGREES(ACOS((COS(RADIANS(AF38))*COS(RADIANS(AH38))*SIN(RADIANS('Array Configuration'!$D$3)))+SIN(RADIANS(AF38))*COS(RADIANS('Array Configuration'!$D$3))))</f>
        <v>54.40556621607859</v>
      </c>
      <c r="AJ38" s="5">
        <f t="shared" si="28"/>
        <v>469.29130022289507</v>
      </c>
      <c r="AL38" s="4">
        <v>0.61111111111111205</v>
      </c>
      <c r="AM38" s="5">
        <f t="shared" si="3"/>
        <v>34</v>
      </c>
      <c r="AN38" s="5">
        <f>DEGREES(ASIN(SIN(RADIANS('Solar Calendar'!$B$7))*SIN(RADIANS('Array Configuration'!$D$5))+COS(RADIANS('Solar Calendar'!$B$7))*COS(RADIANS('Array Configuration'!$D$5))*COS(RADIANS(AM38))))</f>
        <v>29.326989455683403</v>
      </c>
      <c r="AO38" s="5">
        <f>IFERROR(DEGREES(ACOS((SIN(RADIANS(AN38))*SIN(RADIANS('Array Configuration'!$D$5))-SIN(RADIANS('Solar Calendar'!$B$7)))/(COS(RADIANS('Solar Calendar'!AN38))*COS(RADIANS('Array Configuration'!$D$5)))))*SIGN(AM38), 0)</f>
        <v>39.699061882810277</v>
      </c>
      <c r="AP38" s="5">
        <f>ABS(AO38-'Array Configuration'!$D$4)</f>
        <v>39.699061882810277</v>
      </c>
      <c r="AQ38" s="5">
        <f>DEGREES(ACOS((COS(RADIANS(AN38))*COS(RADIANS(AP38))*SIN(RADIANS('Array Configuration'!$D$3)))+SIN(RADIANS(AN38))*COS(RADIANS('Array Configuration'!$D$3))))</f>
        <v>46.07666299422516</v>
      </c>
      <c r="AR38" s="5">
        <f t="shared" si="29"/>
        <v>595.66895850965636</v>
      </c>
      <c r="AT38" s="4">
        <v>0.63263888888888997</v>
      </c>
      <c r="AU38" s="5">
        <f t="shared" ref="AU38:AU56" si="49">(HOUR(AT38)-HOUR(AT$4))*15+(MINUTE(AT38)-MINUTE(AT$4))/4</f>
        <v>27.75</v>
      </c>
      <c r="AV38" s="5">
        <f>DEGREES(ASIN(SIN(RADIANS('Solar Calendar'!$C$7))*SIN(RADIANS('Array Configuration'!$D$5))+COS(RADIANS('Solar Calendar'!$C$7))*COS(RADIANS('Array Configuration'!$D$5))*COS(RADIANS(AU38))))</f>
        <v>36.637434801030352</v>
      </c>
      <c r="AW38" s="5">
        <f>IFERROR(DEGREES(ACOS((SIN(RADIANS(AV38))*SIN(RADIANS('Array Configuration'!$D$5))-SIN(RADIANS('Solar Calendar'!$C$7)))/(COS(RADIANS('Solar Calendar'!AV38))*COS(RADIANS('Array Configuration'!$D$5)))))*SIGN(AU38), 0)</f>
        <v>35.468638129682702</v>
      </c>
      <c r="AX38" s="5">
        <f>ABS(AW38-'Array Configuration'!$D$4)</f>
        <v>35.468638129682702</v>
      </c>
      <c r="AY38" s="5">
        <f>DEGREES(ACOS((COS(RADIANS(AV38))*COS(RADIANS(AX38))*SIN(RADIANS('Array Configuration'!$D$3)))+SIN(RADIANS(AV38))*COS(RADIANS('Array Configuration'!$D$3))))</f>
        <v>38.017067138044162</v>
      </c>
      <c r="AZ38" s="5">
        <f t="shared" si="30"/>
        <v>714.40868468570852</v>
      </c>
      <c r="BB38" s="4">
        <v>0.60833333333333395</v>
      </c>
      <c r="BC38" s="5">
        <f t="shared" ref="BC38:BC60" si="50">(HOUR(BB38)-HOUR(BB$4))*15+(MINUTE(BB38)-MINUTE(BB$4))/4</f>
        <v>20.25</v>
      </c>
      <c r="BD38" s="5">
        <f>DEGREES(ASIN(SIN(RADIANS('Solar Calendar'!$B$8))*SIN(RADIANS('Array Configuration'!$D$5))+COS(RADIANS('Solar Calendar'!$B$8))*COS(RADIANS('Array Configuration'!$D$5))*COS(RADIANS(BC38))))</f>
        <v>45.787497635530528</v>
      </c>
      <c r="BE38" s="5">
        <f>IFERROR(DEGREES(ACOS((SIN(RADIANS(BD38))*SIN(RADIANS('Array Configuration'!$D$5))-SIN(RADIANS('Solar Calendar'!$B$8)))/(COS(RADIANS('Solar Calendar'!BD38))*COS(RADIANS('Array Configuration'!$D$5)))))*SIGN(BC38), 0)</f>
        <v>29.52197064035013</v>
      </c>
      <c r="BF38" s="5">
        <f>ABS(BE38-'Array Configuration'!$D$4)</f>
        <v>29.52197064035013</v>
      </c>
      <c r="BG38" s="5">
        <f>DEGREES(ACOS((COS(RADIANS(BD38))*COS(RADIANS(BF38))*SIN(RADIANS('Array Configuration'!$D$3)))+SIN(RADIANS(BD38))*COS(RADIANS('Array Configuration'!$D$3))))</f>
        <v>27.887380585011616</v>
      </c>
      <c r="BH38" s="5">
        <f t="shared" si="31"/>
        <v>794.5041583733389</v>
      </c>
      <c r="BJ38" s="4">
        <v>0.58958333333333202</v>
      </c>
      <c r="BK38" s="5">
        <f t="shared" ref="BK38:BK63" si="51">(HOUR(BJ38)-HOUR(BJ$4))*15+(MINUTE(BJ38)-MINUTE(BJ$4))/4</f>
        <v>14.5</v>
      </c>
      <c r="BL38" s="5">
        <f>DEGREES(ASIN(SIN(RADIANS('Solar Calendar'!$C$8))*SIN(RADIANS('Array Configuration'!$D$5))+COS(RADIANS('Solar Calendar'!$C$8))*COS(RADIANS('Array Configuration'!$D$5))*COS(RADIANS(BK38))))</f>
        <v>51.996910753119096</v>
      </c>
      <c r="BM38" s="5">
        <f>IFERROR(DEGREES(ACOS((SIN(RADIANS(BL38))*SIN(RADIANS('Array Configuration'!$D$5))-SIN(RADIANS('Solar Calendar'!$C$8)))/(COS(RADIANS('Solar Calendar'!BL38))*COS(RADIANS('Array Configuration'!$D$5)))))*SIGN(BK38), 0)</f>
        <v>23.47510818428939</v>
      </c>
      <c r="BN38" s="5">
        <f>ABS(BM38-'Array Configuration'!$D$4)</f>
        <v>23.47510818428939</v>
      </c>
      <c r="BO38" s="5">
        <f>DEGREES(ACOS((COS(RADIANS(BL38))*COS(RADIANS(BN38))*SIN(RADIANS('Array Configuration'!$D$3)))+SIN(RADIANS(BL38))*COS(RADIANS('Array Configuration'!$D$3))))</f>
        <v>20.633407772416305</v>
      </c>
      <c r="BP38" s="5">
        <f t="shared" si="32"/>
        <v>858.81162395973377</v>
      </c>
      <c r="BR38" s="4">
        <v>0.57083333333333297</v>
      </c>
      <c r="BS38" s="5">
        <f t="shared" ref="BS38:BS66" si="52">(HOUR(BR38)-HOUR(BR$4))*15+(MINUTE(BR38)-MINUTE(BR$4))/4</f>
        <v>8.25</v>
      </c>
      <c r="BT38" s="5">
        <f>DEGREES(ASIN(SIN(RADIANS('Solar Calendar'!$B$9))*SIN(RADIANS('Array Configuration'!$D$5))+COS(RADIANS('Solar Calendar'!$B$9))*COS(RADIANS('Array Configuration'!$D$5))*COS(RADIANS(BS38))))</f>
        <v>58.558756571158057</v>
      </c>
      <c r="BU38" s="5">
        <f>IFERROR(DEGREES(ACOS((SIN(RADIANS(BT38))*SIN(RADIANS('Array Configuration'!$D$5))-SIN(RADIANS('Solar Calendar'!$B$9)))/(COS(RADIANS('Solar Calendar'!BT38))*COS(RADIANS('Array Configuration'!$D$5)))))*SIGN(BS38), 0)</f>
        <v>15.260510797542011</v>
      </c>
      <c r="BV38" s="5">
        <f>ABS(BU38-'Array Configuration'!$D$4)</f>
        <v>15.260510797542011</v>
      </c>
      <c r="BW38" s="5">
        <f>DEGREES(ACOS((COS(RADIANS(BT38))*COS(RADIANS(BV38))*SIN(RADIANS('Array Configuration'!$D$3)))+SIN(RADIANS(BT38))*COS(RADIANS('Array Configuration'!$D$3))))</f>
        <v>12.739956128585373</v>
      </c>
      <c r="BX38" s="5">
        <f t="shared" si="33"/>
        <v>876.65876399163903</v>
      </c>
      <c r="BZ38" s="4">
        <v>0.55833333333333401</v>
      </c>
      <c r="CA38" s="5">
        <f t="shared" ref="CA38:CA69" si="53">(HOUR(BZ38)-HOUR(BZ$4))*15+(MINUTE(BZ38)-MINUTE(BZ$4))/4</f>
        <v>3.5</v>
      </c>
      <c r="CB38" s="5">
        <f>DEGREES(ASIN(SIN(RADIANS('Solar Calendar'!$C$9))*SIN(RADIANS('Array Configuration'!$D$5))+COS(RADIANS('Solar Calendar'!$C$9))*COS(RADIANS('Array Configuration'!$D$5))*COS(RADIANS(CA38))))</f>
        <v>62.254194108333387</v>
      </c>
      <c r="CC38" s="5">
        <f>IFERROR(DEGREES(ACOS((SIN(RADIANS(CB38))*SIN(RADIANS('Array Configuration'!$D$5))-SIN(RADIANS('Solar Calendar'!$C$9)))/(COS(RADIANS('Solar Calendar'!CB38))*COS(RADIANS('Array Configuration'!$D$5)))))*SIGN(CA38), 0)</f>
        <v>7.0782007680319596</v>
      </c>
      <c r="CD38" s="5">
        <f>ABS(CC38-'Array Configuration'!$D$4)</f>
        <v>7.0782007680319596</v>
      </c>
      <c r="CE38" s="5">
        <f>DEGREES(ACOS((COS(RADIANS(CB38))*COS(RADIANS(CD38))*SIN(RADIANS('Array Configuration'!$D$3)))+SIN(RADIANS(CB38))*COS(RADIANS('Array Configuration'!$D$3))))</f>
        <v>7.7899428063929603</v>
      </c>
      <c r="CF38" s="5">
        <f t="shared" si="34"/>
        <v>897.16419340591847</v>
      </c>
      <c r="CH38" s="4">
        <v>0.55000000000000004</v>
      </c>
      <c r="CI38" s="5">
        <f t="shared" ref="CI38:CI69" si="54">(HOUR(CH38)-HOUR(CH$4))*15+(MINUTE(CH38)-MINUTE(CH$4))/4</f>
        <v>0</v>
      </c>
      <c r="CJ38" s="5">
        <f>DEGREES(ASIN(SIN(RADIANS('Solar Calendar'!$B$10))*SIN(RADIANS('Array Configuration'!$D$5))+COS(RADIANS('Solar Calendar'!$B$10))*COS(RADIANS('Array Configuration'!$D$5))*COS(RADIANS(CI38))))</f>
        <v>65.2</v>
      </c>
      <c r="CK38" s="5">
        <f>IFERROR(DEGREES(ACOS((SIN(RADIANS(CJ38))*SIN(RADIANS('Array Configuration'!$D$5))-SIN(RADIANS('Solar Calendar'!$B$10)))/(COS(RADIANS('Solar Calendar'!CJ38))*COS(RADIANS('Array Configuration'!$D$5)))))*SIGN(CI38), 0)</f>
        <v>0</v>
      </c>
      <c r="CL38" s="5">
        <f>ABS(CK38-'Array Configuration'!$D$4)</f>
        <v>0</v>
      </c>
      <c r="CM38" s="5">
        <f>DEGREES(ACOS((COS(RADIANS(CJ38))*COS(RADIANS(CL38))*SIN(RADIANS('Array Configuration'!$D$3)))+SIN(RADIANS(CJ38))*COS(RADIANS('Array Configuration'!$D$3))))</f>
        <v>4.3000000000000123</v>
      </c>
      <c r="CN38" s="5">
        <f t="shared" si="48"/>
        <v>888.16086762285886</v>
      </c>
      <c r="CP38" s="4">
        <v>0.55000000000000004</v>
      </c>
      <c r="CQ38" s="5">
        <f t="shared" ref="CQ38:CQ69" si="55">(HOUR(CP38)-HOUR(CP$4))*15+(MINUTE(CP38)-MINUTE(CP$4))/4</f>
        <v>-0.75</v>
      </c>
      <c r="CR38" s="5">
        <f>DEGREES(ASIN(SIN(RADIANS('Solar Calendar'!$C$10))*SIN(RADIANS('Array Configuration'!$D$5))+COS(RADIANS('Solar Calendar'!$C$10))*COS(RADIANS('Array Configuration'!$D$5))*COS(RADIANS(CQ38))))</f>
        <v>65.892567388454324</v>
      </c>
      <c r="CS38" s="5">
        <f>IFERROR(DEGREES(ACOS((SIN(RADIANS(CR38))*SIN(RADIANS('Array Configuration'!$D$5))-SIN(RADIANS('Solar Calendar'!$C$10)))/(COS(RADIANS('Solar Calendar'!CR38))*COS(RADIANS('Array Configuration'!$D$5)))))*SIGN(CQ38), 0)</f>
        <v>-1.6841139868211223</v>
      </c>
      <c r="CT38" s="5">
        <f>ABS(CS38-'Array Configuration'!$D$4)</f>
        <v>1.6841139868211223</v>
      </c>
      <c r="CU38" s="5">
        <f>DEGREES(ACOS((COS(RADIANS(CR38))*COS(RADIANS(CT38))*SIN(RADIANS('Array Configuration'!$D$3)))+SIN(RADIANS(CR38))*COS(RADIANS('Array Configuration'!$D$3))))</f>
        <v>3.6632654918209875</v>
      </c>
      <c r="CV38" s="5">
        <f t="shared" si="35"/>
        <v>889.84170304664383</v>
      </c>
      <c r="CX38" s="4">
        <v>0.55625000000000002</v>
      </c>
      <c r="CY38" s="5">
        <f t="shared" ref="CY38:CY69" si="56">(HOUR(CX38)-HOUR(CX$4))*15+(MINUTE(CX38)-MINUTE(CX$4))/4</f>
        <v>0.75</v>
      </c>
      <c r="CZ38" s="5">
        <f>DEGREES(ASIN(SIN(RADIANS('Solar Calendar'!$B$11))*SIN(RADIANS('Array Configuration'!$D$5))+COS(RADIANS('Solar Calendar'!$B$11))*COS(RADIANS('Array Configuration'!$D$5))*COS(RADIANS(CY38))))</f>
        <v>64.992770438039116</v>
      </c>
      <c r="DA38" s="5">
        <f>IFERROR(DEGREES(ACOS((SIN(RADIANS(CZ38))*SIN(RADIANS('Array Configuration'!$D$5))-SIN(RADIANS('Solar Calendar'!$B$11)))/(COS(RADIANS('Solar Calendar'!CZ38))*COS(RADIANS('Array Configuration'!$D$5)))))*SIGN(CY38), 0)</f>
        <v>1.6381092910755004</v>
      </c>
      <c r="DB38" s="5">
        <f>ABS(DA38-'Array Configuration'!$D$4)</f>
        <v>1.6381092910755004</v>
      </c>
      <c r="DC38" s="5">
        <f>DEGREES(ACOS((COS(RADIANS(CZ38))*COS(RADIANS(DB38))*SIN(RADIANS('Array Configuration'!$D$3)))+SIN(RADIANS(CZ38))*COS(RADIANS('Array Configuration'!$D$3))))</f>
        <v>4.5511281100470686</v>
      </c>
      <c r="DD38" s="5">
        <f t="shared" si="36"/>
        <v>887.38865976814418</v>
      </c>
      <c r="DF38" s="4">
        <v>0.56666666666666698</v>
      </c>
      <c r="DG38" s="5">
        <f t="shared" ref="DG38:DG68" si="57">(HOUR(DF38)-HOUR(DF$4))*15+(MINUTE(DF38)-MINUTE(DF$4))/4</f>
        <v>4.25</v>
      </c>
      <c r="DH38" s="5">
        <f>DEGREES(ASIN(SIN(RADIANS('Solar Calendar'!$C$11))*SIN(RADIANS('Array Configuration'!$D$5))+COS(RADIANS('Solar Calendar'!$C$11))*COS(RADIANS('Array Configuration'!$D$5))*COS(RADIANS(DG38))))</f>
        <v>62.781768053290648</v>
      </c>
      <c r="DI38" s="5">
        <f>IFERROR(DEGREES(ACOS((SIN(RADIANS(DH38))*SIN(RADIANS('Array Configuration'!$D$5))-SIN(RADIANS('Solar Calendar'!$C$11)))/(COS(RADIANS('Solar Calendar'!DH38))*COS(RADIANS('Array Configuration'!$D$5)))))*SIGN(DG38), 0)</f>
        <v>8.7235904662540644</v>
      </c>
      <c r="DJ38" s="5">
        <f>ABS(DI38-'Array Configuration'!$D$4)</f>
        <v>8.7235904662540644</v>
      </c>
      <c r="DK38" s="5">
        <f>DEGREES(ACOS((COS(RADIANS(DH38))*COS(RADIANS(DJ38))*SIN(RADIANS('Array Configuration'!$D$3)))+SIN(RADIANS(DH38))*COS(RADIANS('Array Configuration'!$D$3))))</f>
        <v>7.5718252661211221</v>
      </c>
      <c r="DL38" s="5">
        <f t="shared" si="37"/>
        <v>878.98127120181471</v>
      </c>
      <c r="DN38" s="4">
        <v>0.58194444444444504</v>
      </c>
      <c r="DO38" s="5">
        <f t="shared" ref="DO38:DO65" si="58">(HOUR(DN38)-HOUR(DN$4))*15+(MINUTE(DN38)-MINUTE(DN$4))/4</f>
        <v>9.75</v>
      </c>
      <c r="DP38" s="5">
        <f>DEGREES(ASIN(SIN(RADIANS('Solar Calendar'!$B$12))*SIN(RADIANS('Array Configuration'!$D$5))+COS(RADIANS('Solar Calendar'!$B$12))*COS(RADIANS('Array Configuration'!$D$5))*COS(RADIANS(DO38))))</f>
        <v>57.781486832757373</v>
      </c>
      <c r="DQ38" s="5">
        <f>IFERROR(DEGREES(ACOS((SIN(RADIANS(DP38))*SIN(RADIANS('Array Configuration'!$D$5))-SIN(RADIANS('Solar Calendar'!$B$12)))/(COS(RADIANS('Solar Calendar'!DP38))*COS(RADIANS('Array Configuration'!$D$5)))))*SIGN(DO38), 0)</f>
        <v>17.741091225221368</v>
      </c>
      <c r="DR38" s="5">
        <f>ABS(DQ38-'Array Configuration'!$D$4)</f>
        <v>17.741091225221368</v>
      </c>
      <c r="DS38" s="5">
        <f>DEGREES(ACOS((COS(RADIANS(DP38))*COS(RADIANS(DR38))*SIN(RADIANS('Array Configuration'!$D$3)))+SIN(RADIANS(DP38))*COS(RADIANS('Array Configuration'!$D$3))))</f>
        <v>14.004253559545893</v>
      </c>
      <c r="DT38" s="5">
        <f t="shared" si="38"/>
        <v>866.19611175046998</v>
      </c>
      <c r="DV38" s="4">
        <v>0.595138888888888</v>
      </c>
      <c r="DW38" s="5">
        <f t="shared" ref="DW38:DW62" si="59">(HOUR(DV38)-HOUR(DV$4))*15+(MINUTE(DV38)-MINUTE(DV$4))/4</f>
        <v>15.25</v>
      </c>
      <c r="DX38" s="5">
        <f>DEGREES(ASIN(SIN(RADIANS('Solar Calendar'!$C$12))*SIN(RADIANS('Array Configuration'!$D$5))+COS(RADIANS('Solar Calendar'!$C$12))*COS(RADIANS('Array Configuration'!$D$5))*COS(RADIANS(DW38))))</f>
        <v>52.460985178134621</v>
      </c>
      <c r="DY38" s="5">
        <f>IFERROR(DEGREES(ACOS((SIN(RADIANS(DX38))*SIN(RADIANS('Array Configuration'!$D$5))-SIN(RADIANS('Solar Calendar'!$C$12)))/(COS(RADIANS('Solar Calendar'!DX38))*COS(RADIANS('Array Configuration'!$D$5)))))*SIGN(DW38), 0)</f>
        <v>24.947255189393683</v>
      </c>
      <c r="DZ38" s="5">
        <f>ABS(DY38-'Array Configuration'!$D$4)</f>
        <v>24.947255189393683</v>
      </c>
      <c r="EA38" s="5">
        <f>DEGREES(ACOS((COS(RADIANS(DX38))*COS(RADIANS(DZ38))*SIN(RADIANS('Array Configuration'!$D$3)))+SIN(RADIANS(DX38))*COS(RADIANS('Array Configuration'!$D$3))))</f>
        <v>20.577739768820468</v>
      </c>
      <c r="EB38" s="5">
        <f t="shared" si="39"/>
        <v>823.82054529659717</v>
      </c>
      <c r="ED38" s="4">
        <v>0.61180555555555605</v>
      </c>
      <c r="EE38" s="5">
        <f t="shared" ref="EE38:EE58" si="60">(HOUR(ED38)-HOUR(ED$4))*15+(MINUTE(ED38)-MINUTE(ED$4))/4</f>
        <v>22.75</v>
      </c>
      <c r="EF38" s="5">
        <f>DEGREES(ASIN(SIN(RADIANS('Solar Calendar'!$B$13))*SIN(RADIANS('Array Configuration'!$D$5))+COS(RADIANS('Solar Calendar'!$B$13))*COS(RADIANS('Array Configuration'!$D$5))*COS(RADIANS(EE38))))</f>
        <v>44.077074613349225</v>
      </c>
      <c r="EG38" s="5">
        <f>IFERROR(DEGREES(ACOS((SIN(RADIANS(EF38))*SIN(RADIANS('Array Configuration'!$D$5))-SIN(RADIANS('Solar Calendar'!$B$13)))/(COS(RADIANS('Solar Calendar'!EF38))*COS(RADIANS('Array Configuration'!$D$5)))))*SIGN(EE38), 0)</f>
        <v>32.36713765692167</v>
      </c>
      <c r="EH38" s="5">
        <f>ABS(EG38-'Array Configuration'!$D$4)</f>
        <v>32.36713765692167</v>
      </c>
      <c r="EI38" s="5">
        <f>DEGREES(ACOS((COS(RADIANS(EF38))*COS(RADIANS(EH38))*SIN(RADIANS('Array Configuration'!$D$3)))+SIN(RADIANS(EF38))*COS(RADIANS('Array Configuration'!$D$3))))</f>
        <v>30.222722570202098</v>
      </c>
      <c r="EJ38" s="5">
        <f t="shared" si="40"/>
        <v>774.31327930729753</v>
      </c>
      <c r="EL38" s="4">
        <v>0.624999999999999</v>
      </c>
      <c r="EM38" s="5">
        <f t="shared" ref="EM38:EM55" si="61">(HOUR(EL38)-HOUR(EL$4))*15+(MINUTE(EL38)-MINUTE(EL$4))/4</f>
        <v>28.75</v>
      </c>
      <c r="EN38" s="5">
        <f>DEGREES(ASIN(SIN(RADIANS('Solar Calendar'!$C$13))*SIN(RADIANS('Array Configuration'!$D$5))+COS(RADIANS('Solar Calendar'!$C$13))*COS(RADIANS('Array Configuration'!$D$5))*COS(RADIANS(EM38))))</f>
        <v>36.240714393459292</v>
      </c>
      <c r="EO38" s="5">
        <f>IFERROR(DEGREES(ACOS((SIN(RADIANS(EN38))*SIN(RADIANS('Array Configuration'!$D$5))-SIN(RADIANS('Solar Calendar'!$C$13)))/(COS(RADIANS('Solar Calendar'!EN38))*COS(RADIANS('Array Configuration'!$D$5)))))*SIGN(EM38), 0)</f>
        <v>36.609672727682351</v>
      </c>
      <c r="EP38" s="5">
        <f>ABS(EO38-'Array Configuration'!$D$4)</f>
        <v>36.609672727682351</v>
      </c>
      <c r="EQ38" s="5">
        <f>DEGREES(ACOS((COS(RADIANS(EN38))*COS(RADIANS(EP38))*SIN(RADIANS('Array Configuration'!$D$3)))+SIN(RADIANS(EN38))*COS(RADIANS('Array Configuration'!$D$3))))</f>
        <v>38.696061542980601</v>
      </c>
      <c r="ER38" s="5">
        <f t="shared" si="41"/>
        <v>670.6924250690497</v>
      </c>
      <c r="ET38" s="4">
        <v>0.64097222222222106</v>
      </c>
      <c r="EU38" s="5">
        <f t="shared" si="17"/>
        <v>35.75</v>
      </c>
      <c r="EV38" s="5">
        <f>DEGREES(ASIN(SIN(RADIANS('Solar Calendar'!$B$14))*SIN(RADIANS('Array Configuration'!$D$5))+COS(RADIANS('Solar Calendar'!$B$14))*COS(RADIANS('Array Configuration'!$D$5))*COS(RADIANS(EU38))))</f>
        <v>28.201502308329289</v>
      </c>
      <c r="EW38" s="5">
        <f>IFERROR(DEGREES(ACOS((SIN(RADIANS(EV38))*SIN(RADIANS('Array Configuration'!$D$5))-SIN(RADIANS('Solar Calendar'!$B$14)))/(COS(RADIANS('Solar Calendar'!EV38))*COS(RADIANS('Array Configuration'!$D$5)))))*SIGN(EU38), 0)</f>
        <v>41.283361171451304</v>
      </c>
      <c r="EX38" s="5">
        <f>ABS(EW38-'Array Configuration'!$D$4)</f>
        <v>41.283361171451304</v>
      </c>
      <c r="EY38" s="5">
        <f>DEGREES(ACOS((COS(RADIANS(EV38))*COS(RADIANS(EX38))*SIN(RADIANS('Array Configuration'!$D$3)))+SIN(RADIANS(EV38))*COS(RADIANS('Array Configuration'!$D$3))))</f>
        <v>47.579071403070799</v>
      </c>
      <c r="EZ38" s="5">
        <f t="shared" si="24"/>
        <v>570.2157443291112</v>
      </c>
      <c r="FB38" s="4">
        <v>0.655555555555554</v>
      </c>
      <c r="FC38" s="5">
        <f t="shared" si="18"/>
        <v>41.75</v>
      </c>
      <c r="FD38" s="5">
        <f>DEGREES(ASIN(SIN(RADIANS('Solar Calendar'!$C$14))*SIN(RADIANS('Array Configuration'!$D$5))+COS(RADIANS('Solar Calendar'!$C$14))*COS(RADIANS('Array Configuration'!$D$5))*COS(RADIANS(FC38))))</f>
        <v>21.104590068314625</v>
      </c>
      <c r="FE38" s="5">
        <f>IFERROR(DEGREES(ACOS((SIN(RADIANS(FD38))*SIN(RADIANS('Array Configuration'!$D$5))-SIN(RADIANS('Solar Calendar'!$C$14)))/(COS(RADIANS('Solar Calendar'!FD38))*COS(RADIANS('Array Configuration'!$D$5)))))*SIGN(FC38), 0)</f>
        <v>44.572016855426369</v>
      </c>
      <c r="FF38" s="5">
        <f>ABS(FE38-'Array Configuration'!$D$4)</f>
        <v>44.572016855426369</v>
      </c>
      <c r="FG38" s="5">
        <f>DEGREES(ACOS((COS(RADIANS(FD38))*COS(RADIANS(FF38))*SIN(RADIANS('Array Configuration'!$D$3)))+SIN(RADIANS(FD38))*COS(RADIANS('Array Configuration'!$D$3))))</f>
        <v>55.24892960519216</v>
      </c>
      <c r="FH38" s="5">
        <f t="shared" si="42"/>
        <v>435.76293713881796</v>
      </c>
      <c r="FJ38" s="4">
        <v>0.63194444444444497</v>
      </c>
      <c r="FK38" s="5">
        <f t="shared" si="19"/>
        <v>48.25</v>
      </c>
      <c r="FL38" s="5">
        <f>DEGREES(ASIN(SIN(RADIANS('Solar Calendar'!$B$15))*SIN(RADIANS('Array Configuration'!$D$5))+COS(RADIANS('Solar Calendar'!$B$15))*COS(RADIANS('Array Configuration'!$D$5))*COS(RADIANS(FK38))))</f>
        <v>12.840679393743052</v>
      </c>
      <c r="FM38" s="5">
        <f>IFERROR(DEGREES(ACOS((SIN(RADIANS(FL38))*SIN(RADIANS('Array Configuration'!$D$5))-SIN(RADIANS('Solar Calendar'!$B$15)))/(COS(RADIANS('Solar Calendar'!FL38))*COS(RADIANS('Array Configuration'!$D$5)))))*SIGN(FK38), 0)</f>
        <v>47.227914106247297</v>
      </c>
      <c r="FN38" s="5">
        <f>ABS(FM38-'Array Configuration'!$D$4)</f>
        <v>47.227914106247297</v>
      </c>
      <c r="FO38" s="5">
        <f>DEGREES(ACOS((COS(RADIANS(FL38))*COS(RADIANS(FN38))*SIN(RADIANS('Array Configuration'!$D$3)))+SIN(RADIANS(FL38))*COS(RADIANS('Array Configuration'!$D$3))))</f>
        <v>63.89360128884838</v>
      </c>
      <c r="FP38" s="5">
        <f t="shared" si="43"/>
        <v>276.40607922259113</v>
      </c>
      <c r="FR38" s="4">
        <v>0.64722222222222303</v>
      </c>
      <c r="FS38" s="5">
        <f t="shared" si="20"/>
        <v>53.25</v>
      </c>
      <c r="FT38" s="5">
        <f>DEGREES(ASIN(SIN(RADIANS('Solar Calendar'!$C$15))*SIN(RADIANS('Array Configuration'!$D$5))+COS(RADIANS('Solar Calendar'!$C$15))*COS(RADIANS('Array Configuration'!$D$5))*COS(RADIANS(FS38))))</f>
        <v>7.4382228274879161</v>
      </c>
      <c r="FU38" s="5">
        <f>IFERROR(DEGREES(ACOS((SIN(RADIANS(FT38))*SIN(RADIANS('Array Configuration'!$D$5))-SIN(RADIANS('Solar Calendar'!$C$15)))/(COS(RADIANS('Solar Calendar'!FT38))*COS(RADIANS('Array Configuration'!$D$5)))))*SIGN(FS38), 0)</f>
        <v>49.489070118670881</v>
      </c>
      <c r="FV38" s="5">
        <f>ABS(FU38-'Array Configuration'!$D$4)</f>
        <v>49.489070118670881</v>
      </c>
      <c r="FW38" s="5">
        <f>DEGREES(ACOS((COS(RADIANS(FT38))*COS(RADIANS(FV38))*SIN(RADIANS('Array Configuration'!$D$3)))+SIN(RADIANS(FT38))*COS(RADIANS('Array Configuration'!$D$3))))</f>
        <v>69.706036144524973</v>
      </c>
      <c r="FX38" s="5">
        <f t="shared" si="44"/>
        <v>137.81600976621391</v>
      </c>
      <c r="FZ38" s="4">
        <v>0.66111111111111198</v>
      </c>
      <c r="GA38" s="5">
        <f t="shared" si="21"/>
        <v>56.75</v>
      </c>
      <c r="GB38" s="5">
        <f>DEGREES(ASIN(SIN(RADIANS('Solar Calendar'!$B$16))*SIN(RADIANS('Array Configuration'!$D$5))+COS(RADIANS('Solar Calendar'!$B$16))*COS(RADIANS('Array Configuration'!$D$5))*COS(RADIANS(GA38))))</f>
        <v>3.2986286740345059</v>
      </c>
      <c r="GC38" s="5">
        <f>IFERROR(DEGREES(ACOS((SIN(RADIANS(GB38))*SIN(RADIANS('Array Configuration'!$D$5))-SIN(RADIANS('Solar Calendar'!$B$16)))/(COS(RADIANS('Solar Calendar'!GB38))*COS(RADIANS('Array Configuration'!$D$5)))))*SIGN(GA38), 0)</f>
        <v>50.655605338135601</v>
      </c>
      <c r="GD38" s="5">
        <f>ABS(GC38-'Array Configuration'!$D$4)</f>
        <v>50.655605338135601</v>
      </c>
      <c r="GE38" s="5">
        <f>DEGREES(ACOS((COS(RADIANS(GB38))*COS(RADIANS(GD38))*SIN(RADIANS('Array Configuration'!$D$3)))+SIN(RADIANS(GB38))*COS(RADIANS('Array Configuration'!$D$3))))</f>
        <v>74.005030112673126</v>
      </c>
      <c r="GF38" s="5">
        <f t="shared" si="45"/>
        <v>28.61598865651888</v>
      </c>
      <c r="GH38" s="4">
        <v>0.66805555555555596</v>
      </c>
      <c r="GI38" s="5">
        <f t="shared" si="22"/>
        <v>57.5</v>
      </c>
      <c r="GJ38" s="5">
        <f>DEGREES(ASIN(SIN(RADIANS('Solar Calendar'!$C$16))*SIN(RADIANS('Array Configuration'!$D$5))+COS(RADIANS('Solar Calendar'!$C$16))*COS(RADIANS('Array Configuration'!$D$5))*COS(RADIANS(GI38))))</f>
        <v>2.1659923509539709</v>
      </c>
      <c r="GK38" s="5">
        <f>IFERROR(DEGREES(ACOS((SIN(RADIANS(GJ38))*SIN(RADIANS('Array Configuration'!$D$5))-SIN(RADIANS('Solar Calendar'!$C$16)))/(COS(RADIANS('Solar Calendar'!GJ38))*COS(RADIANS('Array Configuration'!$D$5)))))*SIGN(GI38), 0)</f>
        <v>50.713879663503654</v>
      </c>
      <c r="GL38" s="5">
        <f>ABS(GK38-'Array Configuration'!$D$4)</f>
        <v>50.713879663503654</v>
      </c>
      <c r="GM38" s="5">
        <f>DEGREES(ACOS((COS(RADIANS(GJ38))*COS(RADIANS(GL38))*SIN(RADIANS('Array Configuration'!$D$3)))+SIN(RADIANS(GJ38))*COS(RADIANS('Array Configuration'!$D$3))))</f>
        <v>75.10835889306108</v>
      </c>
      <c r="GN38" s="5">
        <f t="shared" si="46"/>
        <v>7.418754449779871</v>
      </c>
    </row>
    <row r="39" spans="5:196" x14ac:dyDescent="0.25">
      <c r="E39" s="12"/>
      <c r="F39" s="4">
        <v>0.67916666666667402</v>
      </c>
      <c r="G39" s="5">
        <f t="shared" si="47"/>
        <v>59.5</v>
      </c>
      <c r="H39" s="5">
        <f>DEGREES(ASIN(SIN(RADIANS('Solar Calendar'!$B$5))*SIN(RADIANS('Array Configuration'!$D$5))+COS(RADIANS('Solar Calendar'!$B$5))*COS(RADIANS('Array Configuration'!$D$5))*COS(RADIANS(G39))))</f>
        <v>2.0875809715245852</v>
      </c>
      <c r="I39" s="5">
        <f>IFERROR(DEGREES(ACOS((SIN(RADIANS(H39))*SIN(RADIANS('Array Configuration'!$D$5))-SIN(RADIANS('Solar Calendar'!$B$5)))/(COS(RADIANS('Solar Calendar'!H39))*COS(RADIANS('Array Configuration'!$D$5)))))*SIGN(G39), 0)</f>
        <v>52.912651830232974</v>
      </c>
      <c r="J39" s="5">
        <f>ABS(I39-'Array Configuration'!$D$4)</f>
        <v>52.912651830232974</v>
      </c>
      <c r="K39" s="5">
        <f>DEGREES(ACOS((COS(RADIANS(H39))*COS(RADIANS(J39))*SIN(RADIANS('Array Configuration'!$D$3)))+SIN(RADIANS(H39))*COS(RADIANS('Array Configuration'!$D$3))))</f>
        <v>75.80833844419692</v>
      </c>
      <c r="L39" s="5">
        <f t="shared" si="25"/>
        <v>6.1421758156821316</v>
      </c>
      <c r="N39" s="4">
        <v>0.67222222222222106</v>
      </c>
      <c r="O39" s="5">
        <f t="shared" si="0"/>
        <v>55.75</v>
      </c>
      <c r="P39" s="5">
        <f>DEGREES(ASIN(SIN(RADIANS('Solar Calendar'!$C$5))*SIN(RADIANS('Array Configuration'!$D$5))+COS(RADIANS('Solar Calendar'!$C$5))*COS(RADIANS('Array Configuration'!$D$5))*COS(RADIANS(O39))))</f>
        <v>5.806632681329793</v>
      </c>
      <c r="Q39" s="5">
        <f>IFERROR(DEGREES(ACOS((SIN(RADIANS(P39))*SIN(RADIANS('Array Configuration'!$D$5))-SIN(RADIANS('Solar Calendar'!$C$5)))/(COS(RADIANS('Solar Calendar'!P39))*COS(RADIANS('Array Configuration'!$D$5)))))*SIGN(O39), 0)</f>
        <v>51.237655150095868</v>
      </c>
      <c r="R39" s="5">
        <f>ABS(Q39-'Array Configuration'!$D$4)</f>
        <v>51.237655150095868</v>
      </c>
      <c r="S39" s="5">
        <f>DEGREES(ACOS((COS(RADIANS(P39))*COS(RADIANS(R39))*SIN(RADIANS('Array Configuration'!$D$3)))+SIN(RADIANS(P39))*COS(RADIANS('Array Configuration'!$D$3))))</f>
        <v>71.76583472635528</v>
      </c>
      <c r="T39" s="5">
        <f t="shared" si="26"/>
        <v>93.335557378561589</v>
      </c>
      <c r="V39" s="4">
        <v>0.656944444444445</v>
      </c>
      <c r="W39" s="5">
        <f t="shared" si="1"/>
        <v>49.75</v>
      </c>
      <c r="X39" s="5">
        <f>DEGREES(ASIN(SIN(RADIANS('Solar Calendar'!$B$6))*SIN(RADIANS('Array Configuration'!$D$5))+COS(RADIANS('Solar Calendar'!$B$6))*COS(RADIANS('Array Configuration'!$D$5))*COS(RADIANS(W39))))</f>
        <v>13.110290113011962</v>
      </c>
      <c r="Y39" s="5">
        <f>IFERROR(DEGREES(ACOS((SIN(RADIANS(X39))*SIN(RADIANS('Array Configuration'!$D$5))-SIN(RADIANS('Solar Calendar'!$B$6)))/(COS(RADIANS('Solar Calendar'!X39))*COS(RADIANS('Array Configuration'!$D$5)))))*SIGN(W39), 0)</f>
        <v>49.134118121791701</v>
      </c>
      <c r="Z39" s="5">
        <f>ABS(Y39-'Array Configuration'!$D$4)</f>
        <v>49.134118121791701</v>
      </c>
      <c r="AA39" s="5">
        <f>DEGREES(ACOS((COS(RADIANS(X39))*COS(RADIANS(Z39))*SIN(RADIANS('Array Configuration'!$D$3)))+SIN(RADIANS(X39))*COS(RADIANS('Array Configuration'!$D$3))))</f>
        <v>64.174814649044038</v>
      </c>
      <c r="AB39" s="5">
        <f t="shared" si="27"/>
        <v>276.49290110354974</v>
      </c>
      <c r="AD39" s="4">
        <v>0.64027777777777695</v>
      </c>
      <c r="AE39" s="5">
        <f t="shared" si="2"/>
        <v>44</v>
      </c>
      <c r="AF39" s="5">
        <f>DEGREES(ASIN(SIN(RADIANS('Solar Calendar'!$C$6))*SIN(RADIANS('Array Configuration'!$D$5))+COS(RADIANS('Solar Calendar'!$C$6))*COS(RADIANS('Array Configuration'!$D$5))*COS(RADIANS(AE39))))</f>
        <v>19.760439509538667</v>
      </c>
      <c r="AG39" s="5">
        <f>IFERROR(DEGREES(ACOS((SIN(RADIANS(AF39))*SIN(RADIANS('Array Configuration'!$D$5))-SIN(RADIANS('Solar Calendar'!$C$6)))/(COS(RADIANS('Solar Calendar'!AF39))*COS(RADIANS('Array Configuration'!$D$5)))))*SIGN(AE39), 0)</f>
        <v>46.472922847146251</v>
      </c>
      <c r="AH39" s="5">
        <f>ABS(AG39-'Array Configuration'!$D$4)</f>
        <v>46.472922847146251</v>
      </c>
      <c r="AI39" s="5">
        <f>DEGREES(ACOS((COS(RADIANS(AF39))*COS(RADIANS(AH39))*SIN(RADIANS('Array Configuration'!$D$3)))+SIN(RADIANS(AF39))*COS(RADIANS('Array Configuration'!$D$3))))</f>
        <v>57.066705239813153</v>
      </c>
      <c r="AJ39" s="5">
        <f t="shared" si="28"/>
        <v>424.00641548834147</v>
      </c>
      <c r="AL39" s="4">
        <v>0.62152777777777901</v>
      </c>
      <c r="AM39" s="5">
        <f t="shared" si="3"/>
        <v>37.75</v>
      </c>
      <c r="AN39" s="5">
        <f>DEGREES(ASIN(SIN(RADIANS('Solar Calendar'!$B$7))*SIN(RADIANS('Array Configuration'!$D$5))+COS(RADIANS('Solar Calendar'!$B$7))*COS(RADIANS('Array Configuration'!$D$5))*COS(RADIANS(AM39))))</f>
        <v>27.648204907864947</v>
      </c>
      <c r="AO39" s="5">
        <f>IFERROR(DEGREES(ACOS((SIN(RADIANS(AN39))*SIN(RADIANS('Array Configuration'!$D$5))-SIN(RADIANS('Solar Calendar'!$B$7)))/(COS(RADIANS('Solar Calendar'!AN39))*COS(RADIANS('Array Configuration'!$D$5)))))*SIGN(AM39), 0)</f>
        <v>43.494995676296185</v>
      </c>
      <c r="AP39" s="5">
        <f>ABS(AO39-'Array Configuration'!$D$4)</f>
        <v>43.494995676296185</v>
      </c>
      <c r="AQ39" s="5">
        <f>DEGREES(ACOS((COS(RADIANS(AN39))*COS(RADIANS(AP39))*SIN(RADIANS('Array Configuration'!$D$3)))+SIN(RADIANS(AN39))*COS(RADIANS('Array Configuration'!$D$3))))</f>
        <v>48.723164906377633</v>
      </c>
      <c r="AR39" s="5">
        <f t="shared" si="29"/>
        <v>556.99280286140515</v>
      </c>
      <c r="AT39" s="4">
        <v>0.64305555555555705</v>
      </c>
      <c r="AU39" s="5">
        <f t="shared" si="49"/>
        <v>31.5</v>
      </c>
      <c r="AV39" s="5">
        <f>DEGREES(ASIN(SIN(RADIANS('Solar Calendar'!$C$7))*SIN(RADIANS('Array Configuration'!$D$5))+COS(RADIANS('Solar Calendar'!$C$7))*COS(RADIANS('Array Configuration'!$D$5))*COS(RADIANS(AU39))))</f>
        <v>35.095241294718747</v>
      </c>
      <c r="AW39" s="5">
        <f>IFERROR(DEGREES(ACOS((SIN(RADIANS(AV39))*SIN(RADIANS('Array Configuration'!$D$5))-SIN(RADIANS('Solar Calendar'!$C$7)))/(COS(RADIANS('Solar Calendar'!AV39))*COS(RADIANS('Array Configuration'!$D$5)))))*SIGN(AU39), 0)</f>
        <v>39.687291066111719</v>
      </c>
      <c r="AX39" s="5">
        <f>ABS(AW39-'Array Configuration'!$D$4)</f>
        <v>39.687291066111719</v>
      </c>
      <c r="AY39" s="5">
        <f>DEGREES(ACOS((COS(RADIANS(AV39))*COS(RADIANS(AX39))*SIN(RADIANS('Array Configuration'!$D$3)))+SIN(RADIANS(AV39))*COS(RADIANS('Array Configuration'!$D$3))))</f>
        <v>40.621135800046162</v>
      </c>
      <c r="AZ39" s="5">
        <f t="shared" si="30"/>
        <v>681.8069321612877</v>
      </c>
      <c r="BB39" s="4">
        <v>0.61875000000000102</v>
      </c>
      <c r="BC39" s="5">
        <f t="shared" si="50"/>
        <v>24</v>
      </c>
      <c r="BD39" s="5">
        <f>DEGREES(ASIN(SIN(RADIANS('Solar Calendar'!$B$8))*SIN(RADIANS('Array Configuration'!$D$5))+COS(RADIANS('Solar Calendar'!$B$8))*COS(RADIANS('Array Configuration'!$D$5))*COS(RADIANS(BC39))))</f>
        <v>44.447871855914968</v>
      </c>
      <c r="BE39" s="5">
        <f>IFERROR(DEGREES(ACOS((SIN(RADIANS(BD39))*SIN(RADIANS('Array Configuration'!$D$5))-SIN(RADIANS('Solar Calendar'!$B$8)))/(COS(RADIANS('Solar Calendar'!BD39))*COS(RADIANS('Array Configuration'!$D$5)))))*SIGN(BC39), 0)</f>
        <v>34.44550665082361</v>
      </c>
      <c r="BF39" s="5">
        <f>ABS(BE39-'Array Configuration'!$D$4)</f>
        <v>34.44550665082361</v>
      </c>
      <c r="BG39" s="5">
        <f>DEGREES(ACOS((COS(RADIANS(BD39))*COS(RADIANS(BF39))*SIN(RADIANS('Array Configuration'!$D$3)))+SIN(RADIANS(BD39))*COS(RADIANS('Array Configuration'!$D$3))))</f>
        <v>30.448218702005047</v>
      </c>
      <c r="BH39" s="5">
        <f t="shared" si="31"/>
        <v>770.75896344663056</v>
      </c>
      <c r="BJ39" s="4">
        <v>0.59999999999999898</v>
      </c>
      <c r="BK39" s="5">
        <f t="shared" si="51"/>
        <v>18.25</v>
      </c>
      <c r="BL39" s="5">
        <f>DEGREES(ASIN(SIN(RADIANS('Solar Calendar'!$C$8))*SIN(RADIANS('Array Configuration'!$D$5))+COS(RADIANS('Solar Calendar'!$C$8))*COS(RADIANS('Array Configuration'!$D$5))*COS(RADIANS(BK39))))</f>
        <v>50.876871667206032</v>
      </c>
      <c r="BM39" s="5">
        <f>IFERROR(DEGREES(ACOS((SIN(RADIANS(BL39))*SIN(RADIANS('Array Configuration'!$D$5))-SIN(RADIANS('Solar Calendar'!$C$8)))/(COS(RADIANS('Solar Calendar'!BL39))*COS(RADIANS('Array Configuration'!$D$5)))))*SIGN(BK39), 0)</f>
        <v>29.089112705771608</v>
      </c>
      <c r="BN39" s="5">
        <f>ABS(BM39-'Array Configuration'!$D$4)</f>
        <v>29.089112705771608</v>
      </c>
      <c r="BO39" s="5">
        <f>DEGREES(ACOS((COS(RADIANS(BL39))*COS(RADIANS(BN39))*SIN(RADIANS('Array Configuration'!$D$3)))+SIN(RADIANS(BL39))*COS(RADIANS('Array Configuration'!$D$3))))</f>
        <v>23.108021485634211</v>
      </c>
      <c r="BP39" s="5">
        <f t="shared" si="32"/>
        <v>841.29350799481506</v>
      </c>
      <c r="BR39" s="4">
        <v>0.58125000000000004</v>
      </c>
      <c r="BS39" s="5">
        <f t="shared" si="52"/>
        <v>12</v>
      </c>
      <c r="BT39" s="5">
        <f>DEGREES(ASIN(SIN(RADIANS('Solar Calendar'!$B$9))*SIN(RADIANS('Array Configuration'!$D$5))+COS(RADIANS('Solar Calendar'!$B$9))*COS(RADIANS('Array Configuration'!$D$5))*COS(RADIANS(BS39))))</f>
        <v>57.752757672003618</v>
      </c>
      <c r="BU39" s="5">
        <f>IFERROR(DEGREES(ACOS((SIN(RADIANS(BT39))*SIN(RADIANS('Array Configuration'!$D$5))-SIN(RADIANS('Solar Calendar'!$B$9)))/(COS(RADIANS('Solar Calendar'!BT39))*COS(RADIANS('Array Configuration'!$D$5)))))*SIGN(BS39), 0)</f>
        <v>21.890303975491147</v>
      </c>
      <c r="BV39" s="5">
        <f>ABS(BU39-'Array Configuration'!$D$4)</f>
        <v>21.890303975491147</v>
      </c>
      <c r="BW39" s="5">
        <f>DEGREES(ACOS((COS(RADIANS(BT39))*COS(RADIANS(BV39))*SIN(RADIANS('Array Configuration'!$D$3)))+SIN(RADIANS(BT39))*COS(RADIANS('Array Configuration'!$D$3))))</f>
        <v>15.075829506753159</v>
      </c>
      <c r="BX39" s="5">
        <f t="shared" si="33"/>
        <v>866.27338996625463</v>
      </c>
      <c r="BZ39" s="4">
        <v>0.56875000000000098</v>
      </c>
      <c r="CA39" s="5">
        <f t="shared" si="53"/>
        <v>7.25</v>
      </c>
      <c r="CB39" s="5">
        <f>DEGREES(ASIN(SIN(RADIANS('Solar Calendar'!$C$9))*SIN(RADIANS('Array Configuration'!$D$5))+COS(RADIANS('Solar Calendar'!$C$9))*COS(RADIANS('Array Configuration'!$D$5))*COS(RADIANS(CA39))))</f>
        <v>61.779899753082574</v>
      </c>
      <c r="CC39" s="5">
        <f>IFERROR(DEGREES(ACOS((SIN(RADIANS(CB39))*SIN(RADIANS('Array Configuration'!$D$5))-SIN(RADIANS('Solar Calendar'!$C$9)))/(COS(RADIANS('Solar Calendar'!CB39))*COS(RADIANS('Array Configuration'!$D$5)))))*SIGN(CA39), 0)</f>
        <v>14.524228060061875</v>
      </c>
      <c r="CD39" s="5">
        <f>ABS(CC39-'Array Configuration'!$D$4)</f>
        <v>14.524228060061875</v>
      </c>
      <c r="CE39" s="5">
        <f>DEGREES(ACOS((COS(RADIANS(CB39))*COS(RADIANS(CD39))*SIN(RADIANS('Array Configuration'!$D$3)))+SIN(RADIANS(CB39))*COS(RADIANS('Array Configuration'!$D$3))))</f>
        <v>9.7202470370514167</v>
      </c>
      <c r="CF39" s="5">
        <f t="shared" si="34"/>
        <v>891.73439307443391</v>
      </c>
      <c r="CH39" s="4">
        <v>0.56041666666666701</v>
      </c>
      <c r="CI39" s="5">
        <f t="shared" si="54"/>
        <v>3.75</v>
      </c>
      <c r="CJ39" s="5">
        <f>DEGREES(ASIN(SIN(RADIANS('Solar Calendar'!$B$10))*SIN(RADIANS('Array Configuration'!$D$5))+COS(RADIANS('Solar Calendar'!$B$10))*COS(RADIANS('Array Configuration'!$D$5))*COS(RADIANS(CI39))))</f>
        <v>65.018819749070104</v>
      </c>
      <c r="CK39" s="5">
        <f>IFERROR(DEGREES(ACOS((SIN(RADIANS(CJ39))*SIN(RADIANS('Array Configuration'!$D$5))-SIN(RADIANS('Solar Calendar'!$B$10)))/(COS(RADIANS('Solar Calendar'!CJ39))*COS(RADIANS('Array Configuration'!$D$5)))))*SIGN(CI39), 0)</f>
        <v>8.2078960847008684</v>
      </c>
      <c r="CL39" s="5">
        <f>ABS(CK39-'Array Configuration'!$D$4)</f>
        <v>8.2078960847008684</v>
      </c>
      <c r="CM39" s="5">
        <f>DEGREES(ACOS((COS(RADIANS(CJ39))*COS(RADIANS(CL39))*SIN(RADIANS('Array Configuration'!$D$3)))+SIN(RADIANS(CJ39))*COS(RADIANS('Array Configuration'!$D$3))))</f>
        <v>5.4809266921336715</v>
      </c>
      <c r="CN39" s="5">
        <f t="shared" si="48"/>
        <v>886.33063373399136</v>
      </c>
      <c r="CP39" s="4">
        <v>0.56041666666666701</v>
      </c>
      <c r="CQ39" s="5">
        <f t="shared" si="55"/>
        <v>3</v>
      </c>
      <c r="CR39" s="5">
        <f>DEGREES(ASIN(SIN(RADIANS('Solar Calendar'!$C$10))*SIN(RADIANS('Array Configuration'!$D$5))+COS(RADIANS('Solar Calendar'!$C$10))*COS(RADIANS('Array Configuration'!$D$5))*COS(RADIANS(CQ39))))</f>
        <v>65.781360948570963</v>
      </c>
      <c r="CS39" s="5">
        <f>IFERROR(DEGREES(ACOS((SIN(RADIANS(CR39))*SIN(RADIANS('Array Configuration'!$D$5))-SIN(RADIANS('Solar Calendar'!$C$10)))/(COS(RADIANS('Solar Calendar'!CR39))*COS(RADIANS('Array Configuration'!$D$5)))))*SIGN(CQ39), 0)</f>
        <v>6.7189261003640866</v>
      </c>
      <c r="CT39" s="5">
        <f>ABS(CS39-'Array Configuration'!$D$4)</f>
        <v>6.7189261003640866</v>
      </c>
      <c r="CU39" s="5">
        <f>DEGREES(ACOS((COS(RADIANS(CR39))*COS(RADIANS(CT39))*SIN(RADIANS('Array Configuration'!$D$3)))+SIN(RADIANS(CR39))*COS(RADIANS('Array Configuration'!$D$3))))</f>
        <v>4.5068766328571401</v>
      </c>
      <c r="CV39" s="5">
        <f t="shared" si="35"/>
        <v>888.74952228896996</v>
      </c>
      <c r="CX39" s="4">
        <v>0.56666666666666698</v>
      </c>
      <c r="CY39" s="5">
        <f t="shared" si="56"/>
        <v>4.5</v>
      </c>
      <c r="CZ39" s="5">
        <f>DEGREES(ASIN(SIN(RADIANS('Solar Calendar'!$B$11))*SIN(RADIANS('Array Configuration'!$D$5))+COS(RADIANS('Solar Calendar'!$B$11))*COS(RADIANS('Array Configuration'!$D$5))*COS(RADIANS(CY39))))</f>
        <v>64.741084296775483</v>
      </c>
      <c r="DA39" s="5">
        <f>IFERROR(DEGREES(ACOS((SIN(RADIANS(CZ39))*SIN(RADIANS('Array Configuration'!$D$5))-SIN(RADIANS('Solar Calendar'!$B$11)))/(COS(RADIANS('Solar Calendar'!CZ39))*COS(RADIANS('Array Configuration'!$D$5)))))*SIGN(CY39), 0)</f>
        <v>9.7733254530113864</v>
      </c>
      <c r="DB39" s="5">
        <f>ABS(DA39-'Array Configuration'!$D$4)</f>
        <v>9.7733254530113864</v>
      </c>
      <c r="DC39" s="5">
        <f>DEGREES(ACOS((COS(RADIANS(CZ39))*COS(RADIANS(DB39))*SIN(RADIANS('Array Configuration'!$D$3)))+SIN(RADIANS(CZ39))*COS(RADIANS('Array Configuration'!$D$3))))</f>
        <v>6.0752070405052239</v>
      </c>
      <c r="DD39" s="5">
        <f t="shared" si="36"/>
        <v>884.82131717476148</v>
      </c>
      <c r="DF39" s="4">
        <v>0.57708333333333395</v>
      </c>
      <c r="DG39" s="5">
        <f t="shared" si="57"/>
        <v>8</v>
      </c>
      <c r="DH39" s="5">
        <f>DEGREES(ASIN(SIN(RADIANS('Solar Calendar'!$C$11))*SIN(RADIANS('Array Configuration'!$D$5))+COS(RADIANS('Solar Calendar'!$C$11))*COS(RADIANS('Array Configuration'!$D$5))*COS(RADIANS(DG39))))</f>
        <v>62.234771775544935</v>
      </c>
      <c r="DI39" s="5">
        <f>IFERROR(DEGREES(ACOS((SIN(RADIANS(DH39))*SIN(RADIANS('Array Configuration'!$D$5))-SIN(RADIANS('Solar Calendar'!$C$11)))/(COS(RADIANS('Solar Calendar'!DH39))*COS(RADIANS('Array Configuration'!$D$5)))))*SIGN(DG39), 0)</f>
        <v>16.239244298265149</v>
      </c>
      <c r="DJ39" s="5">
        <f>ABS(DI39-'Array Configuration'!$D$4)</f>
        <v>16.239244298265149</v>
      </c>
      <c r="DK39" s="5">
        <f>DEGREES(ACOS((COS(RADIANS(DH39))*COS(RADIANS(DJ39))*SIN(RADIANS('Array Configuration'!$D$3)))+SIN(RADIANS(DH39))*COS(RADIANS('Array Configuration'!$D$3))))</f>
        <v>9.7816659075039478</v>
      </c>
      <c r="DL39" s="5">
        <f t="shared" si="37"/>
        <v>872.91245097613671</v>
      </c>
      <c r="DN39" s="4">
        <v>0.592361111111112</v>
      </c>
      <c r="DO39" s="5">
        <f t="shared" si="58"/>
        <v>13.5</v>
      </c>
      <c r="DP39" s="5">
        <f>DEGREES(ASIN(SIN(RADIANS('Solar Calendar'!$B$12))*SIN(RADIANS('Array Configuration'!$D$5))+COS(RADIANS('Solar Calendar'!$B$12))*COS(RADIANS('Array Configuration'!$D$5))*COS(RADIANS(DO39))))</f>
        <v>56.876142758413884</v>
      </c>
      <c r="DQ39" s="5">
        <f>IFERROR(DEGREES(ACOS((SIN(RADIANS(DP39))*SIN(RADIANS('Array Configuration'!$D$5))-SIN(RADIANS('Solar Calendar'!$B$12)))/(COS(RADIANS('Solar Calendar'!DP39))*COS(RADIANS('Array Configuration'!$D$5)))))*SIGN(DO39), 0)</f>
        <v>24.193638564713289</v>
      </c>
      <c r="DR39" s="5">
        <f>ABS(DQ39-'Array Configuration'!$D$4)</f>
        <v>24.193638564713289</v>
      </c>
      <c r="DS39" s="5">
        <f>DEGREES(ACOS((COS(RADIANS(DP39))*COS(RADIANS(DR39))*SIN(RADIANS('Array Configuration'!$D$3)))+SIN(RADIANS(DP39))*COS(RADIANS('Array Configuration'!$D$3))))</f>
        <v>16.460181072341317</v>
      </c>
      <c r="DT39" s="5">
        <f t="shared" si="38"/>
        <v>854.26942840032393</v>
      </c>
      <c r="DV39" s="4">
        <v>0.60555555555555496</v>
      </c>
      <c r="DW39" s="5">
        <f t="shared" si="59"/>
        <v>19</v>
      </c>
      <c r="DX39" s="5">
        <f>DEGREES(ASIN(SIN(RADIANS('Solar Calendar'!$C$12))*SIN(RADIANS('Array Configuration'!$D$5))+COS(RADIANS('Solar Calendar'!$C$12))*COS(RADIANS('Array Configuration'!$D$5))*COS(RADIANS(DW39))))</f>
        <v>51.282913110125712</v>
      </c>
      <c r="DY39" s="5">
        <f>IFERROR(DEGREES(ACOS((SIN(RADIANS(DX39))*SIN(RADIANS('Array Configuration'!$D$5))-SIN(RADIANS('Solar Calendar'!$C$12)))/(COS(RADIANS('Solar Calendar'!DX39))*COS(RADIANS('Array Configuration'!$D$5)))))*SIGN(DW39), 0)</f>
        <v>30.568296849246419</v>
      </c>
      <c r="DZ39" s="5">
        <f>ABS(DY39-'Array Configuration'!$D$4)</f>
        <v>30.568296849246419</v>
      </c>
      <c r="EA39" s="5">
        <f>DEGREES(ACOS((COS(RADIANS(DX39))*COS(RADIANS(DZ39))*SIN(RADIANS('Array Configuration'!$D$3)))+SIN(RADIANS(DX39))*COS(RADIANS('Array Configuration'!$D$3))))</f>
        <v>23.156142180598724</v>
      </c>
      <c r="EB39" s="5">
        <f t="shared" si="39"/>
        <v>806.05693039199718</v>
      </c>
      <c r="ED39" s="4">
        <v>0.62222222222222301</v>
      </c>
      <c r="EE39" s="5">
        <f t="shared" si="60"/>
        <v>26.5</v>
      </c>
      <c r="EF39" s="5">
        <f>DEGREES(ASIN(SIN(RADIANS('Solar Calendar'!$B$13))*SIN(RADIANS('Array Configuration'!$D$5))+COS(RADIANS('Solar Calendar'!$B$13))*COS(RADIANS('Array Configuration'!$D$5))*COS(RADIANS(EE39))))</f>
        <v>42.636143463305274</v>
      </c>
      <c r="EG39" s="5">
        <f>IFERROR(DEGREES(ACOS((SIN(RADIANS(EF39))*SIN(RADIANS('Array Configuration'!$D$5))-SIN(RADIANS('Solar Calendar'!$B$13)))/(COS(RADIANS('Solar Calendar'!EF39))*COS(RADIANS('Array Configuration'!$D$5)))))*SIGN(EE39), 0)</f>
        <v>37.099170321856498</v>
      </c>
      <c r="EH39" s="5">
        <f>ABS(EG39-'Array Configuration'!$D$4)</f>
        <v>37.099170321856498</v>
      </c>
      <c r="EI39" s="5">
        <f>DEGREES(ACOS((COS(RADIANS(EF39))*COS(RADIANS(EH39))*SIN(RADIANS('Array Configuration'!$D$3)))+SIN(RADIANS(EF39))*COS(RADIANS('Array Configuration'!$D$3))))</f>
        <v>32.866729900752283</v>
      </c>
      <c r="EJ39" s="5">
        <f t="shared" si="40"/>
        <v>747.87666886469879</v>
      </c>
      <c r="EL39" s="4">
        <v>0.63541666666666596</v>
      </c>
      <c r="EM39" s="5">
        <f t="shared" si="61"/>
        <v>32.5</v>
      </c>
      <c r="EN39" s="5">
        <f>DEGREES(ASIN(SIN(RADIANS('Solar Calendar'!$C$13))*SIN(RADIANS('Array Configuration'!$D$5))+COS(RADIANS('Solar Calendar'!$C$13))*COS(RADIANS('Array Configuration'!$D$5))*COS(RADIANS(EM39))))</f>
        <v>34.65968275809059</v>
      </c>
      <c r="EO39" s="5">
        <f>IFERROR(DEGREES(ACOS((SIN(RADIANS(EN39))*SIN(RADIANS('Array Configuration'!$D$5))-SIN(RADIANS('Solar Calendar'!$C$13)))/(COS(RADIANS('Solar Calendar'!EN39))*COS(RADIANS('Array Configuration'!$D$5)))))*SIGN(EM39), 0)</f>
        <v>40.78455533977538</v>
      </c>
      <c r="EP39" s="5">
        <f>ABS(EO39-'Array Configuration'!$D$4)</f>
        <v>40.78455533977538</v>
      </c>
      <c r="EQ39" s="5">
        <f>DEGREES(ACOS((COS(RADIANS(EN39))*COS(RADIANS(EP39))*SIN(RADIANS('Array Configuration'!$D$3)))+SIN(RADIANS(EN39))*COS(RADIANS('Array Configuration'!$D$3))))</f>
        <v>41.340461296497445</v>
      </c>
      <c r="ER39" s="5">
        <f t="shared" si="41"/>
        <v>638.11264390197789</v>
      </c>
      <c r="ET39" s="4">
        <v>0.65138888888888802</v>
      </c>
      <c r="EU39" s="5">
        <f t="shared" si="17"/>
        <v>39.5</v>
      </c>
      <c r="EV39" s="5">
        <f>DEGREES(ASIN(SIN(RADIANS('Solar Calendar'!$B$14))*SIN(RADIANS('Array Configuration'!$D$5))+COS(RADIANS('Solar Calendar'!$B$14))*COS(RADIANS('Array Configuration'!$D$5))*COS(RADIANS(EU39))))</f>
        <v>26.472259202351662</v>
      </c>
      <c r="EW39" s="5">
        <f>IFERROR(DEGREES(ACOS((SIN(RADIANS(EV39))*SIN(RADIANS('Array Configuration'!$D$5))-SIN(RADIANS('Solar Calendar'!$B$14)))/(COS(RADIANS('Solar Calendar'!EV39))*COS(RADIANS('Array Configuration'!$D$5)))))*SIGN(EU39), 0)</f>
        <v>45.006846576073613</v>
      </c>
      <c r="EX39" s="5">
        <f>ABS(EW39-'Array Configuration'!$D$4)</f>
        <v>45.006846576073613</v>
      </c>
      <c r="EY39" s="5">
        <f>DEGREES(ACOS((COS(RADIANS(EV39))*COS(RADIANS(EX39))*SIN(RADIANS('Array Configuration'!$D$3)))+SIN(RADIANS(EV39))*COS(RADIANS('Array Configuration'!$D$3))))</f>
        <v>50.269422038316087</v>
      </c>
      <c r="EZ39" s="5">
        <f t="shared" si="24"/>
        <v>529.94612380821309</v>
      </c>
      <c r="FB39" s="4">
        <v>0.66597222222222097</v>
      </c>
      <c r="FC39" s="5">
        <f t="shared" si="18"/>
        <v>45.5</v>
      </c>
      <c r="FD39" s="5">
        <f>DEGREES(ASIN(SIN(RADIANS('Solar Calendar'!$C$14))*SIN(RADIANS('Array Configuration'!$D$5))+COS(RADIANS('Solar Calendar'!$C$14))*COS(RADIANS('Array Configuration'!$D$5))*COS(RADIANS(FC39))))</f>
        <v>19.277142486811588</v>
      </c>
      <c r="FE39" s="5">
        <f>IFERROR(DEGREES(ACOS((SIN(RADIANS(FD39))*SIN(RADIANS('Array Configuration'!$D$5))-SIN(RADIANS('Solar Calendar'!$C$14)))/(COS(RADIANS('Solar Calendar'!FD39))*COS(RADIANS('Array Configuration'!$D$5)))))*SIGN(FC39), 0)</f>
        <v>47.984425021245492</v>
      </c>
      <c r="FF39" s="5">
        <f>ABS(FE39-'Array Configuration'!$D$4)</f>
        <v>47.984425021245492</v>
      </c>
      <c r="FG39" s="5">
        <f>DEGREES(ACOS((COS(RADIANS(FD39))*COS(RADIANS(FF39))*SIN(RADIANS('Array Configuration'!$D$3)))+SIN(RADIANS(FD39))*COS(RADIANS('Array Configuration'!$D$3))))</f>
        <v>57.961182101124308</v>
      </c>
      <c r="FH39" s="5">
        <f t="shared" si="42"/>
        <v>390.32254070065659</v>
      </c>
      <c r="FJ39" s="4">
        <v>0.64236111111111205</v>
      </c>
      <c r="FK39" s="5">
        <f t="shared" si="19"/>
        <v>52</v>
      </c>
      <c r="FL39" s="5">
        <f>DEGREES(ASIN(SIN(RADIANS('Solar Calendar'!$B$15))*SIN(RADIANS('Array Configuration'!$D$5))+COS(RADIANS('Solar Calendar'!$B$15))*COS(RADIANS('Array Configuration'!$D$5))*COS(RADIANS(FK39))))</f>
        <v>10.938484759667411</v>
      </c>
      <c r="FM39" s="5">
        <f>IFERROR(DEGREES(ACOS((SIN(RADIANS(FL39))*SIN(RADIANS('Array Configuration'!$D$5))-SIN(RADIANS('Solar Calendar'!$B$15)))/(COS(RADIANS('Solar Calendar'!FL39))*COS(RADIANS('Array Configuration'!$D$5)))))*SIGN(FK39), 0)</f>
        <v>50.348354843836198</v>
      </c>
      <c r="FN39" s="5">
        <f>ABS(FM39-'Array Configuration'!$D$4)</f>
        <v>50.348354843836198</v>
      </c>
      <c r="FO39" s="5">
        <f>DEGREES(ACOS((COS(RADIANS(FL39))*COS(RADIANS(FN39))*SIN(RADIANS('Array Configuration'!$D$3)))+SIN(RADIANS(FL39))*COS(RADIANS('Array Configuration'!$D$3))))</f>
        <v>66.599759873338925</v>
      </c>
      <c r="FP39" s="5">
        <f t="shared" si="43"/>
        <v>223.61777218514248</v>
      </c>
      <c r="FR39" s="4">
        <v>0.65763888888888999</v>
      </c>
      <c r="FS39" s="5">
        <f t="shared" si="20"/>
        <v>57</v>
      </c>
      <c r="FT39" s="5">
        <f>DEGREES(ASIN(SIN(RADIANS('Solar Calendar'!$C$15))*SIN(RADIANS('Array Configuration'!$D$5))+COS(RADIANS('Solar Calendar'!$C$15))*COS(RADIANS('Array Configuration'!$D$5))*COS(RADIANS(FS39))))</f>
        <v>5.4741674218088194</v>
      </c>
      <c r="FU39" s="5">
        <f>IFERROR(DEGREES(ACOS((SIN(RADIANS(FT39))*SIN(RADIANS('Array Configuration'!$D$5))-SIN(RADIANS('Solar Calendar'!$C$15)))/(COS(RADIANS('Solar Calendar'!FT39))*COS(RADIANS('Array Configuration'!$D$5)))))*SIGN(FS39), 0)</f>
        <v>52.438954371253821</v>
      </c>
      <c r="FV39" s="5">
        <f>ABS(FU39-'Array Configuration'!$D$4)</f>
        <v>52.438954371253821</v>
      </c>
      <c r="FW39" s="5">
        <f>DEGREES(ACOS((COS(RADIANS(FT39))*COS(RADIANS(FV39))*SIN(RADIANS('Array Configuration'!$D$3)))+SIN(RADIANS(FT39))*COS(RADIANS('Array Configuration'!$D$3))))</f>
        <v>72.430005644200889</v>
      </c>
      <c r="FX39" s="5">
        <f t="shared" si="44"/>
        <v>81.079881559049511</v>
      </c>
      <c r="FZ39" s="4">
        <v>0.67152777777777894</v>
      </c>
      <c r="GA39" s="5">
        <f t="shared" si="21"/>
        <v>60.5</v>
      </c>
      <c r="GB39" s="5">
        <f>DEGREES(ASIN(SIN(RADIANS('Solar Calendar'!$B$16))*SIN(RADIANS('Array Configuration'!$D$5))+COS(RADIANS('Solar Calendar'!$B$16))*COS(RADIANS('Array Configuration'!$D$5))*COS(RADIANS(GA39))))</f>
        <v>1.3041637778135606</v>
      </c>
      <c r="GC39" s="5">
        <f>IFERROR(DEGREES(ACOS((SIN(RADIANS(GB39))*SIN(RADIANS('Array Configuration'!$D$5))-SIN(RADIANS('Solar Calendar'!$B$16)))/(COS(RADIANS('Solar Calendar'!GB39))*COS(RADIANS('Array Configuration'!$D$5)))))*SIGN(GA39), 0)</f>
        <v>53.487731057551336</v>
      </c>
      <c r="GD39" s="5">
        <f>ABS(GC39-'Array Configuration'!$D$4)</f>
        <v>53.487731057551336</v>
      </c>
      <c r="GE39" s="5">
        <f>DEGREES(ACOS((COS(RADIANS(GB39))*COS(RADIANS(GD39))*SIN(RADIANS('Array Configuration'!$D$3)))+SIN(RADIANS(GB39))*COS(RADIANS('Array Configuration'!$D$3))))</f>
        <v>76.724341185957002</v>
      </c>
      <c r="GF39" s="5">
        <f t="shared" si="45"/>
        <v>0.56386705306939966</v>
      </c>
      <c r="GH39" s="4">
        <v>0.67847222222222303</v>
      </c>
      <c r="GI39" s="5">
        <f t="shared" si="22"/>
        <v>61.25</v>
      </c>
      <c r="GJ39" s="5">
        <v>0</v>
      </c>
      <c r="GK39" s="5">
        <f>IFERROR(DEGREES(ACOS((SIN(RADIANS(GJ39))*SIN(RADIANS('Array Configuration'!$D$5))-SIN(RADIANS('Solar Calendar'!$C$16)))/(COS(RADIANS('Solar Calendar'!GJ39))*COS(RADIANS('Array Configuration'!$D$5)))))*SIGN(GI39), 0)</f>
        <v>53.747095976692201</v>
      </c>
      <c r="GL39" s="5">
        <f>ABS(GK39-'Array Configuration'!$D$4)</f>
        <v>53.747095976692201</v>
      </c>
      <c r="GM39" s="5">
        <f>DEGREES(ACOS((COS(RADIANS(GJ39))*COS(RADIANS(GL39))*SIN(RADIANS('Array Configuration'!$D$3)))+SIN(RADIANS(GJ39))*COS(RADIANS('Array Configuration'!$D$3))))</f>
        <v>78.047815471974275</v>
      </c>
      <c r="GN39" s="5">
        <f t="shared" si="46"/>
        <v>0</v>
      </c>
    </row>
    <row r="40" spans="5:196" x14ac:dyDescent="0.25">
      <c r="E40" s="12"/>
      <c r="F40" s="4">
        <v>0.68958333333334099</v>
      </c>
      <c r="G40" s="5">
        <f t="shared" si="47"/>
        <v>63.25</v>
      </c>
      <c r="H40" s="5">
        <v>0</v>
      </c>
      <c r="I40" s="5">
        <f>IFERROR(DEGREES(ACOS((SIN(RADIANS(H40))*SIN(RADIANS('Array Configuration'!$D$5))-SIN(RADIANS('Solar Calendar'!$B$5)))/(COS(RADIANS('Solar Calendar'!H40))*COS(RADIANS('Array Configuration'!$D$5)))))*SIGN(G40), 0)</f>
        <v>55.754579142649099</v>
      </c>
      <c r="J40" s="5">
        <f>ABS(I40-'Array Configuration'!$D$4)</f>
        <v>55.754579142649099</v>
      </c>
      <c r="K40" s="5">
        <f>DEGREES(ACOS((COS(RADIANS(H40))*COS(RADIANS(J40))*SIN(RADIANS('Array Configuration'!$D$3)))+SIN(RADIANS(H40))*COS(RADIANS('Array Configuration'!$D$3))))</f>
        <v>78.634017364250184</v>
      </c>
      <c r="L40" s="5">
        <f t="shared" si="25"/>
        <v>0</v>
      </c>
      <c r="N40" s="4">
        <v>0.68263888888888702</v>
      </c>
      <c r="O40" s="5">
        <f t="shared" si="0"/>
        <v>59.5</v>
      </c>
      <c r="P40" s="5">
        <f>DEGREES(ASIN(SIN(RADIANS('Solar Calendar'!$C$5))*SIN(RADIANS('Array Configuration'!$D$5))+COS(RADIANS('Solar Calendar'!$C$5))*COS(RADIANS('Array Configuration'!$D$5))*COS(RADIANS(O40))))</f>
        <v>3.7955975355106859</v>
      </c>
      <c r="Q40" s="5">
        <f>IFERROR(DEGREES(ACOS((SIN(RADIANS(P40))*SIN(RADIANS('Array Configuration'!$D$5))-SIN(RADIANS('Solar Calendar'!$C$5)))/(COS(RADIANS('Solar Calendar'!P40))*COS(RADIANS('Array Configuration'!$D$5)))))*SIGN(O40), 0)</f>
        <v>54.136062094543007</v>
      </c>
      <c r="R40" s="5">
        <f>ABS(Q40-'Array Configuration'!$D$4)</f>
        <v>54.136062094543007</v>
      </c>
      <c r="S40" s="5">
        <f>DEGREES(ACOS((COS(RADIANS(P40))*COS(RADIANS(R40))*SIN(RADIANS('Array Configuration'!$D$3)))+SIN(RADIANS(P40))*COS(RADIANS('Array Configuration'!$D$3))))</f>
        <v>74.530319682302135</v>
      </c>
      <c r="T40" s="5">
        <f t="shared" si="26"/>
        <v>38.100192473206477</v>
      </c>
      <c r="V40" s="4">
        <v>0.66736111111111196</v>
      </c>
      <c r="W40" s="5">
        <f t="shared" si="1"/>
        <v>53.5</v>
      </c>
      <c r="X40" s="5">
        <f>DEGREES(ASIN(SIN(RADIANS('Solar Calendar'!$B$6))*SIN(RADIANS('Array Configuration'!$D$5))+COS(RADIANS('Solar Calendar'!$B$6))*COS(RADIANS('Array Configuration'!$D$5))*COS(RADIANS(W40))))</f>
        <v>11.153833535911703</v>
      </c>
      <c r="Y40" s="5">
        <f>IFERROR(DEGREES(ACOS((SIN(RADIANS(X40))*SIN(RADIANS('Array Configuration'!$D$5))-SIN(RADIANS('Solar Calendar'!$B$6)))/(COS(RADIANS('Solar Calendar'!X40))*COS(RADIANS('Array Configuration'!$D$5)))))*SIGN(W40), 0)</f>
        <v>52.248151441654407</v>
      </c>
      <c r="Z40" s="5">
        <f>ABS(Y40-'Array Configuration'!$D$4)</f>
        <v>52.248151441654407</v>
      </c>
      <c r="AA40" s="5">
        <f>DEGREES(ACOS((COS(RADIANS(X40))*COS(RADIANS(Z40))*SIN(RADIANS('Array Configuration'!$D$3)))+SIN(RADIANS(X40))*COS(RADIANS('Array Configuration'!$D$3))))</f>
        <v>66.948678779791621</v>
      </c>
      <c r="AB40" s="5">
        <f t="shared" si="27"/>
        <v>223.07171694105659</v>
      </c>
      <c r="AD40" s="4">
        <v>0.65069444444444302</v>
      </c>
      <c r="AE40" s="5">
        <f t="shared" si="2"/>
        <v>47.75</v>
      </c>
      <c r="AF40" s="5">
        <f>DEGREES(ASIN(SIN(RADIANS('Solar Calendar'!$C$6))*SIN(RADIANS('Array Configuration'!$D$5))+COS(RADIANS('Solar Calendar'!$C$6))*COS(RADIANS('Array Configuration'!$D$5))*COS(RADIANS(AE40))))</f>
        <v>17.87703805151736</v>
      </c>
      <c r="AG40" s="5">
        <f>IFERROR(DEGREES(ACOS((SIN(RADIANS(AF40))*SIN(RADIANS('Array Configuration'!$D$5))-SIN(RADIANS('Solar Calendar'!$C$6)))/(COS(RADIANS('Solar Calendar'!AF40))*COS(RADIANS('Array Configuration'!$D$5)))))*SIGN(AE40), 0)</f>
        <v>49.817610844359145</v>
      </c>
      <c r="AH40" s="5">
        <f>ABS(AG40-'Array Configuration'!$D$4)</f>
        <v>49.817610844359145</v>
      </c>
      <c r="AI40" s="5">
        <f>DEGREES(ACOS((COS(RADIANS(AF40))*COS(RADIANS(AH40))*SIN(RADIANS('Array Configuration'!$D$3)))+SIN(RADIANS(AF40))*COS(RADIANS('Array Configuration'!$D$3))))</f>
        <v>59.828698690173496</v>
      </c>
      <c r="AJ40" s="5">
        <f t="shared" si="28"/>
        <v>375.63570215666823</v>
      </c>
      <c r="AL40" s="4">
        <v>0.63194444444444497</v>
      </c>
      <c r="AM40" s="5">
        <f t="shared" si="3"/>
        <v>41.5</v>
      </c>
      <c r="AN40" s="5">
        <f>DEGREES(ASIN(SIN(RADIANS('Solar Calendar'!$B$7))*SIN(RADIANS('Array Configuration'!$D$5))+COS(RADIANS('Solar Calendar'!$B$7))*COS(RADIANS('Array Configuration'!$D$5))*COS(RADIANS(AM40))))</f>
        <v>25.849964099202523</v>
      </c>
      <c r="AO40" s="5">
        <f>IFERROR(DEGREES(ACOS((SIN(RADIANS(AN40))*SIN(RADIANS('Array Configuration'!$D$5))-SIN(RADIANS('Solar Calendar'!$B$7)))/(COS(RADIANS('Solar Calendar'!AN40))*COS(RADIANS('Array Configuration'!$D$5)))))*SIGN(AM40), 0)</f>
        <v>47.160745803208279</v>
      </c>
      <c r="AP40" s="5">
        <f>ABS(AO40-'Array Configuration'!$D$4)</f>
        <v>47.160745803208279</v>
      </c>
      <c r="AQ40" s="5">
        <f>DEGREES(ACOS((COS(RADIANS(AN40))*COS(RADIANS(AP40))*SIN(RADIANS('Array Configuration'!$D$3)))+SIN(RADIANS(AN40))*COS(RADIANS('Array Configuration'!$D$3))))</f>
        <v>51.486518266913862</v>
      </c>
      <c r="AR40" s="5">
        <f t="shared" si="29"/>
        <v>515.01431140667682</v>
      </c>
      <c r="AT40" s="4">
        <v>0.65347222222222301</v>
      </c>
      <c r="AU40" s="5">
        <f t="shared" si="49"/>
        <v>35.25</v>
      </c>
      <c r="AV40" s="5">
        <f>DEGREES(ASIN(SIN(RADIANS('Solar Calendar'!$C$7))*SIN(RADIANS('Array Configuration'!$D$5))+COS(RADIANS('Solar Calendar'!$C$7))*COS(RADIANS('Array Configuration'!$D$5))*COS(RADIANS(AU40))))</f>
        <v>33.41253349038945</v>
      </c>
      <c r="AW40" s="5">
        <f>IFERROR(DEGREES(ACOS((SIN(RADIANS(AV40))*SIN(RADIANS('Array Configuration'!$D$5))-SIN(RADIANS('Solar Calendar'!$C$7)))/(COS(RADIANS('Solar Calendar'!AV40))*COS(RADIANS('Array Configuration'!$D$5)))))*SIGN(AU40), 0)</f>
        <v>43.742425123336368</v>
      </c>
      <c r="AX40" s="5">
        <f>ABS(AW40-'Array Configuration'!$D$4)</f>
        <v>43.742425123336368</v>
      </c>
      <c r="AY40" s="5">
        <f>DEGREES(ACOS((COS(RADIANS(AV40))*COS(RADIANS(AX40))*SIN(RADIANS('Array Configuration'!$D$3)))+SIN(RADIANS(AV40))*COS(RADIANS('Array Configuration'!$D$3))))</f>
        <v>43.365791376434117</v>
      </c>
      <c r="AZ40" s="5">
        <f t="shared" si="30"/>
        <v>645.60323842430682</v>
      </c>
      <c r="BB40" s="4">
        <v>0.62916666666666698</v>
      </c>
      <c r="BC40" s="5">
        <f t="shared" si="50"/>
        <v>27.75</v>
      </c>
      <c r="BD40" s="5">
        <f>DEGREES(ASIN(SIN(RADIANS('Solar Calendar'!$B$8))*SIN(RADIANS('Array Configuration'!$D$5))+COS(RADIANS('Solar Calendar'!$B$8))*COS(RADIANS('Array Configuration'!$D$5))*COS(RADIANS(BC40))))</f>
        <v>42.933019231646242</v>
      </c>
      <c r="BE40" s="5">
        <f>IFERROR(DEGREES(ACOS((SIN(RADIANS(BD40))*SIN(RADIANS('Array Configuration'!$D$5))-SIN(RADIANS('Solar Calendar'!$B$8)))/(COS(RADIANS('Solar Calendar'!BD40))*COS(RADIANS('Array Configuration'!$D$5)))))*SIGN(BC40), 0)</f>
        <v>39.149695277925865</v>
      </c>
      <c r="BF40" s="5">
        <f>ABS(BE40-'Array Configuration'!$D$4)</f>
        <v>39.149695277925865</v>
      </c>
      <c r="BG40" s="5">
        <f>DEGREES(ACOS((COS(RADIANS(BD40))*COS(RADIANS(BF40))*SIN(RADIANS('Array Configuration'!$D$3)))+SIN(RADIANS(BD40))*COS(RADIANS('Array Configuration'!$D$3))))</f>
        <v>33.191128339234872</v>
      </c>
      <c r="BH40" s="5">
        <f t="shared" si="31"/>
        <v>743.29246511972883</v>
      </c>
      <c r="BJ40" s="4">
        <v>0.61041666666666505</v>
      </c>
      <c r="BK40" s="5">
        <f t="shared" si="51"/>
        <v>22</v>
      </c>
      <c r="BL40" s="5">
        <f>DEGREES(ASIN(SIN(RADIANS('Solar Calendar'!$C$8))*SIN(RADIANS('Array Configuration'!$D$5))+COS(RADIANS('Solar Calendar'!$C$8))*COS(RADIANS('Array Configuration'!$D$5))*COS(RADIANS(BK40))))</f>
        <v>49.545348326120106</v>
      </c>
      <c r="BM40" s="5">
        <f>IFERROR(DEGREES(ACOS((SIN(RADIANS(BL40))*SIN(RADIANS('Array Configuration'!$D$5))-SIN(RADIANS('Solar Calendar'!$C$8)))/(COS(RADIANS('Solar Calendar'!BL40))*COS(RADIANS('Array Configuration'!$D$5)))))*SIGN(BK40), 0)</f>
        <v>34.440545643666852</v>
      </c>
      <c r="BN40" s="5">
        <f>ABS(BM40-'Array Configuration'!$D$4)</f>
        <v>34.440545643666852</v>
      </c>
      <c r="BO40" s="5">
        <f>DEGREES(ACOS((COS(RADIANS(BL40))*COS(RADIANS(BN40))*SIN(RADIANS('Array Configuration'!$D$3)))+SIN(RADIANS(BL40))*COS(RADIANS('Array Configuration'!$D$3))))</f>
        <v>25.824503056408666</v>
      </c>
      <c r="BP40" s="5">
        <f t="shared" si="32"/>
        <v>819.93988884985561</v>
      </c>
      <c r="BR40" s="4">
        <v>0.59166666666666601</v>
      </c>
      <c r="BS40" s="5">
        <f t="shared" si="52"/>
        <v>15.75</v>
      </c>
      <c r="BT40" s="5">
        <f>DEGREES(ASIN(SIN(RADIANS('Solar Calendar'!$B$9))*SIN(RADIANS('Array Configuration'!$D$5))+COS(RADIANS('Solar Calendar'!$B$9))*COS(RADIANS('Array Configuration'!$D$5))*COS(RADIANS(BS40))))</f>
        <v>56.681399003575386</v>
      </c>
      <c r="BU40" s="5">
        <f>IFERROR(DEGREES(ACOS((SIN(RADIANS(BT40))*SIN(RADIANS('Array Configuration'!$D$5))-SIN(RADIANS('Solar Calendar'!$B$9)))/(COS(RADIANS('Solar Calendar'!BT40))*COS(RADIANS('Array Configuration'!$D$5)))))*SIGN(BS40), 0)</f>
        <v>28.217582966653282</v>
      </c>
      <c r="BV40" s="5">
        <f>ABS(BU40-'Array Configuration'!$D$4)</f>
        <v>28.217582966653282</v>
      </c>
      <c r="BW40" s="5">
        <f>DEGREES(ACOS((COS(RADIANS(BT40))*COS(RADIANS(BV40))*SIN(RADIANS('Array Configuration'!$D$3)))+SIN(RADIANS(BT40))*COS(RADIANS('Array Configuration'!$D$3))))</f>
        <v>17.78372441365482</v>
      </c>
      <c r="BX40" s="5">
        <f t="shared" si="33"/>
        <v>852.11844336372428</v>
      </c>
      <c r="BZ40" s="4">
        <v>0.57916666666666705</v>
      </c>
      <c r="CA40" s="5">
        <f t="shared" si="53"/>
        <v>11</v>
      </c>
      <c r="CB40" s="5">
        <f>DEGREES(ASIN(SIN(RADIANS('Solar Calendar'!$C$9))*SIN(RADIANS('Array Configuration'!$D$5))+COS(RADIANS('Solar Calendar'!$C$9))*COS(RADIANS('Array Configuration'!$D$5))*COS(RADIANS(CA40))))</f>
        <v>60.993166994319189</v>
      </c>
      <c r="CC40" s="5">
        <f>IFERROR(DEGREES(ACOS((SIN(RADIANS(CB40))*SIN(RADIANS('Array Configuration'!$D$5))-SIN(RADIANS('Solar Calendar'!$C$9)))/(COS(RADIANS('Solar Calendar'!CB40))*COS(RADIANS('Array Configuration'!$D$5)))))*SIGN(CA40), 0)</f>
        <v>21.700820813042327</v>
      </c>
      <c r="CD40" s="5">
        <f>ABS(CC40-'Array Configuration'!$D$4)</f>
        <v>21.700820813042327</v>
      </c>
      <c r="CE40" s="5">
        <f>DEGREES(ACOS((COS(RADIANS(CB40))*COS(RADIANS(CD40))*SIN(RADIANS('Array Configuration'!$D$3)))+SIN(RADIANS(CB40))*COS(RADIANS('Array Configuration'!$D$3))))</f>
        <v>12.322298786325023</v>
      </c>
      <c r="CF40" s="5">
        <f t="shared" si="34"/>
        <v>882.54626736357534</v>
      </c>
      <c r="CH40" s="4">
        <v>0.57083333333333297</v>
      </c>
      <c r="CI40" s="5">
        <f t="shared" si="54"/>
        <v>7.5</v>
      </c>
      <c r="CJ40" s="5">
        <f>DEGREES(ASIN(SIN(RADIANS('Solar Calendar'!$B$10))*SIN(RADIANS('Array Configuration'!$D$5))+COS(RADIANS('Solar Calendar'!$B$10))*COS(RADIANS('Array Configuration'!$D$5))*COS(RADIANS(CI40))))</f>
        <v>64.483262114125239</v>
      </c>
      <c r="CK40" s="5">
        <f>IFERROR(DEGREES(ACOS((SIN(RADIANS(CJ40))*SIN(RADIANS('Array Configuration'!$D$5))-SIN(RADIANS('Solar Calendar'!$B$10)))/(COS(RADIANS('Solar Calendar'!CJ40))*COS(RADIANS('Array Configuration'!$D$5)))))*SIGN(CI40), 0)</f>
        <v>16.220079182557772</v>
      </c>
      <c r="CL40" s="5">
        <f>ABS(CK40-'Array Configuration'!$D$4)</f>
        <v>16.220079182557772</v>
      </c>
      <c r="CM40" s="5">
        <f>DEGREES(ACOS((COS(RADIANS(CJ40))*COS(RADIANS(CL40))*SIN(RADIANS('Array Configuration'!$D$3)))+SIN(RADIANS(CJ40))*COS(RADIANS('Array Configuration'!$D$3))))</f>
        <v>8.042598723388247</v>
      </c>
      <c r="CN40" s="5">
        <f t="shared" si="48"/>
        <v>880.8491934092508</v>
      </c>
      <c r="CP40" s="4">
        <v>0.57083333333333297</v>
      </c>
      <c r="CQ40" s="5">
        <f t="shared" si="55"/>
        <v>6.75</v>
      </c>
      <c r="CR40" s="5">
        <f>DEGREES(ASIN(SIN(RADIANS('Solar Calendar'!$C$10))*SIN(RADIANS('Array Configuration'!$D$5))+COS(RADIANS('Solar Calendar'!$C$10))*COS(RADIANS('Array Configuration'!$D$5))*COS(RADIANS(CQ40))))</f>
        <v>65.305444192649247</v>
      </c>
      <c r="CS40" s="5">
        <f>IFERROR(DEGREES(ACOS((SIN(RADIANS(CR40))*SIN(RADIANS('Array Configuration'!$D$5))-SIN(RADIANS('Solar Calendar'!$C$10)))/(COS(RADIANS('Solar Calendar'!CR40))*COS(RADIANS('Array Configuration'!$D$5)))))*SIGN(CQ40), 0)</f>
        <v>14.951624088723756</v>
      </c>
      <c r="CT40" s="5">
        <f>ABS(CS40-'Array Configuration'!$D$4)</f>
        <v>14.951624088723756</v>
      </c>
      <c r="CU40" s="5">
        <f>DEGREES(ACOS((COS(RADIANS(CR40))*COS(RADIANS(CT40))*SIN(RADIANS('Array Configuration'!$D$3)))+SIN(RADIANS(CR40))*COS(RADIANS('Array Configuration'!$D$3))))</f>
        <v>7.083280009720994</v>
      </c>
      <c r="CV40" s="5">
        <f t="shared" si="35"/>
        <v>884.02312179706041</v>
      </c>
      <c r="CX40" s="4">
        <v>0.57708333333333295</v>
      </c>
      <c r="CY40" s="5">
        <f t="shared" si="56"/>
        <v>8.25</v>
      </c>
      <c r="CZ40" s="5">
        <f>DEGREES(ASIN(SIN(RADIANS('Solar Calendar'!$B$11))*SIN(RADIANS('Array Configuration'!$D$5))+COS(RADIANS('Solar Calendar'!$B$11))*COS(RADIANS('Array Configuration'!$D$5))*COS(RADIANS(CY40))))</f>
        <v>64.140398541172289</v>
      </c>
      <c r="DA40" s="5">
        <f>IFERROR(DEGREES(ACOS((SIN(RADIANS(CZ40))*SIN(RADIANS('Array Configuration'!$D$5))-SIN(RADIANS('Solar Calendar'!$B$11)))/(COS(RADIANS('Solar Calendar'!CZ40))*COS(RADIANS('Array Configuration'!$D$5)))))*SIGN(CY40), 0)</f>
        <v>17.681322627654623</v>
      </c>
      <c r="DB40" s="5">
        <f>ABS(DA40-'Array Configuration'!$D$4)</f>
        <v>17.681322627654623</v>
      </c>
      <c r="DC40" s="5">
        <f>DEGREES(ACOS((COS(RADIANS(CZ40))*COS(RADIANS(DB40))*SIN(RADIANS('Array Configuration'!$D$3)))+SIN(RADIANS(CZ40))*COS(RADIANS('Array Configuration'!$D$3))))</f>
        <v>8.7308539106277845</v>
      </c>
      <c r="DD40" s="5">
        <f t="shared" si="36"/>
        <v>878.59897867456561</v>
      </c>
      <c r="DF40" s="4">
        <v>0.58750000000000002</v>
      </c>
      <c r="DG40" s="5">
        <f t="shared" si="57"/>
        <v>11.75</v>
      </c>
      <c r="DH40" s="5">
        <f>DEGREES(ASIN(SIN(RADIANS('Solar Calendar'!$C$11))*SIN(RADIANS('Array Configuration'!$D$5))+COS(RADIANS('Solar Calendar'!$C$11))*COS(RADIANS('Array Configuration'!$D$5))*COS(RADIANS(DG40))))</f>
        <v>61.375750111053733</v>
      </c>
      <c r="DI40" s="5">
        <f>IFERROR(DEGREES(ACOS((SIN(RADIANS(DH40))*SIN(RADIANS('Array Configuration'!$D$5))-SIN(RADIANS('Solar Calendar'!$C$11)))/(COS(RADIANS('Solar Calendar'!DH40))*COS(RADIANS('Array Configuration'!$D$5)))))*SIGN(DG40), 0)</f>
        <v>23.447154584118305</v>
      </c>
      <c r="DJ40" s="5">
        <f>ABS(DI40-'Array Configuration'!$D$4)</f>
        <v>23.447154584118305</v>
      </c>
      <c r="DK40" s="5">
        <f>DEGREES(ACOS((COS(RADIANS(DH40))*COS(RADIANS(DJ40))*SIN(RADIANS('Array Configuration'!$D$3)))+SIN(RADIANS(DH40))*COS(RADIANS('Array Configuration'!$D$3))))</f>
        <v>12.548983344734477</v>
      </c>
      <c r="DL40" s="5">
        <f t="shared" si="37"/>
        <v>863.16338415145685</v>
      </c>
      <c r="DN40" s="4">
        <v>0.60277777777777797</v>
      </c>
      <c r="DO40" s="5">
        <f t="shared" si="58"/>
        <v>17.25</v>
      </c>
      <c r="DP40" s="5">
        <f>DEGREES(ASIN(SIN(RADIANS('Solar Calendar'!$B$12))*SIN(RADIANS('Array Configuration'!$D$5))+COS(RADIANS('Solar Calendar'!$B$12))*COS(RADIANS('Array Configuration'!$D$5))*COS(RADIANS(DO40))))</f>
        <v>55.717270087927545</v>
      </c>
      <c r="DQ40" s="5">
        <f>IFERROR(DEGREES(ACOS((SIN(RADIANS(DP40))*SIN(RADIANS('Array Configuration'!$D$5))-SIN(RADIANS('Solar Calendar'!$B$12)))/(COS(RADIANS('Solar Calendar'!DP40))*COS(RADIANS('Array Configuration'!$D$5)))))*SIGN(DO40), 0)</f>
        <v>30.333895760753798</v>
      </c>
      <c r="DR40" s="5">
        <f>ABS(DQ40-'Array Configuration'!$D$4)</f>
        <v>30.333895760753798</v>
      </c>
      <c r="DS40" s="5">
        <f>DEGREES(ACOS((COS(RADIANS(DP40))*COS(RADIANS(DR40))*SIN(RADIANS('Array Configuration'!$D$3)))+SIN(RADIANS(DP40))*COS(RADIANS('Array Configuration'!$D$3))))</f>
        <v>19.230683462424132</v>
      </c>
      <c r="DT40" s="5">
        <f t="shared" si="38"/>
        <v>838.59200507731362</v>
      </c>
      <c r="DV40" s="4">
        <v>0.61597222222222103</v>
      </c>
      <c r="DW40" s="5">
        <f t="shared" si="59"/>
        <v>22.75</v>
      </c>
      <c r="DX40" s="5">
        <f>DEGREES(ASIN(SIN(RADIANS('Solar Calendar'!$C$12))*SIN(RADIANS('Array Configuration'!$D$5))+COS(RADIANS('Solar Calendar'!$C$12))*COS(RADIANS('Array Configuration'!$D$5))*COS(RADIANS(DW40))))</f>
        <v>49.896469589038276</v>
      </c>
      <c r="DY40" s="5">
        <f>IFERROR(DEGREES(ACOS((SIN(RADIANS(DX40))*SIN(RADIANS('Array Configuration'!$D$5))-SIN(RADIANS('Solar Calendar'!$C$12)))/(COS(RADIANS('Solar Calendar'!DX40))*COS(RADIANS('Array Configuration'!$D$5)))))*SIGN(DW40), 0)</f>
        <v>35.912112905732791</v>
      </c>
      <c r="DZ40" s="5">
        <f>ABS(DY40-'Array Configuration'!$D$4)</f>
        <v>35.912112905732791</v>
      </c>
      <c r="EA40" s="5">
        <f>DEGREES(ACOS((COS(RADIANS(DX40))*COS(RADIANS(DZ40))*SIN(RADIANS('Array Configuration'!$D$3)))+SIN(RADIANS(DX40))*COS(RADIANS('Array Configuration'!$D$3))))</f>
        <v>25.952721642723407</v>
      </c>
      <c r="EB40" s="5">
        <f t="shared" si="39"/>
        <v>784.59237705263331</v>
      </c>
      <c r="ED40" s="4">
        <v>0.63263888888888897</v>
      </c>
      <c r="EE40" s="5">
        <f t="shared" si="60"/>
        <v>30.25</v>
      </c>
      <c r="EF40" s="5">
        <f>DEGREES(ASIN(SIN(RADIANS('Solar Calendar'!$B$13))*SIN(RADIANS('Array Configuration'!$D$5))+COS(RADIANS('Solar Calendar'!$B$13))*COS(RADIANS('Array Configuration'!$D$5))*COS(RADIANS(EE40))))</f>
        <v>41.032348514997061</v>
      </c>
      <c r="EG40" s="5">
        <f>IFERROR(DEGREES(ACOS((SIN(RADIANS(EF40))*SIN(RADIANS('Array Configuration'!$D$5))-SIN(RADIANS('Solar Calendar'!$B$13)))/(COS(RADIANS('Solar Calendar'!EF40))*COS(RADIANS('Array Configuration'!$D$5)))))*SIGN(EE40), 0)</f>
        <v>41.619177248077968</v>
      </c>
      <c r="EH40" s="5">
        <f>ABS(EG40-'Array Configuration'!$D$4)</f>
        <v>41.619177248077968</v>
      </c>
      <c r="EI40" s="5">
        <f>DEGREES(ACOS((COS(RADIANS(EF40))*COS(RADIANS(EH40))*SIN(RADIANS('Array Configuration'!$D$3)))+SIN(RADIANS(EF40))*COS(RADIANS('Array Configuration'!$D$3))))</f>
        <v>35.668699877409544</v>
      </c>
      <c r="EJ40" s="5">
        <f t="shared" si="40"/>
        <v>717.78514620603028</v>
      </c>
      <c r="EL40" s="4">
        <v>0.64583333333333204</v>
      </c>
      <c r="EM40" s="5">
        <f t="shared" si="61"/>
        <v>36.25</v>
      </c>
      <c r="EN40" s="5">
        <f>DEGREES(ASIN(SIN(RADIANS('Solar Calendar'!$C$13))*SIN(RADIANS('Array Configuration'!$D$5))+COS(RADIANS('Solar Calendar'!$C$13))*COS(RADIANS('Array Configuration'!$D$5))*COS(RADIANS(EM40))))</f>
        <v>32.941846021381977</v>
      </c>
      <c r="EO40" s="5">
        <f>IFERROR(DEGREES(ACOS((SIN(RADIANS(EN40))*SIN(RADIANS('Array Configuration'!$D$5))-SIN(RADIANS('Solar Calendar'!$C$13)))/(COS(RADIANS('Solar Calendar'!EN40))*COS(RADIANS('Array Configuration'!$D$5)))))*SIGN(EM40), 0)</f>
        <v>44.796580584528328</v>
      </c>
      <c r="EP40" s="5">
        <f>ABS(EO40-'Array Configuration'!$D$4)</f>
        <v>44.796580584528328</v>
      </c>
      <c r="EQ40" s="5">
        <f>DEGREES(ACOS((COS(RADIANS(EN40))*COS(RADIANS(EP40))*SIN(RADIANS('Array Configuration'!$D$3)))+SIN(RADIANS(EN40))*COS(RADIANS('Array Configuration'!$D$3))))</f>
        <v>44.118026497915622</v>
      </c>
      <c r="ER40" s="5">
        <f t="shared" si="41"/>
        <v>602.10175115925426</v>
      </c>
      <c r="ET40" s="4">
        <v>0.66180555555555398</v>
      </c>
      <c r="EU40" s="5">
        <f t="shared" si="17"/>
        <v>43.25</v>
      </c>
      <c r="EV40" s="5">
        <f>DEGREES(ASIN(SIN(RADIANS('Solar Calendar'!$B$14))*SIN(RADIANS('Array Configuration'!$D$5))+COS(RADIANS('Solar Calendar'!$B$14))*COS(RADIANS('Array Configuration'!$D$5))*COS(RADIANS(EU40))))</f>
        <v>24.628792015059311</v>
      </c>
      <c r="EW40" s="5">
        <f>IFERROR(DEGREES(ACOS((SIN(RADIANS(EV40))*SIN(RADIANS('Array Configuration'!$D$5))-SIN(RADIANS('Solar Calendar'!$B$14)))/(COS(RADIANS('Solar Calendar'!EV40))*COS(RADIANS('Array Configuration'!$D$5)))))*SIGN(EU40), 0)</f>
        <v>48.603985618635448</v>
      </c>
      <c r="EX40" s="5">
        <f>ABS(EW40-'Array Configuration'!$D$4)</f>
        <v>48.603985618635448</v>
      </c>
      <c r="EY40" s="5">
        <f>DEGREES(ACOS((COS(RADIANS(EV40))*COS(RADIANS(EX40))*SIN(RADIANS('Array Configuration'!$D$3)))+SIN(RADIANS(EV40))*COS(RADIANS('Array Configuration'!$D$3))))</f>
        <v>53.068685772661055</v>
      </c>
      <c r="EZ40" s="5">
        <f t="shared" si="24"/>
        <v>486.48132274592666</v>
      </c>
      <c r="FB40" s="4">
        <v>0.67638888888888704</v>
      </c>
      <c r="FC40" s="5">
        <f t="shared" si="18"/>
        <v>49.25</v>
      </c>
      <c r="FD40" s="5">
        <f>DEGREES(ASIN(SIN(RADIANS('Solar Calendar'!$C$14))*SIN(RADIANS('Array Configuration'!$D$5))+COS(RADIANS('Solar Calendar'!$C$14))*COS(RADIANS('Array Configuration'!$D$5))*COS(RADIANS(FC40))))</f>
        <v>17.350374477858953</v>
      </c>
      <c r="FE40" s="5">
        <f>IFERROR(DEGREES(ACOS((SIN(RADIANS(FD40))*SIN(RADIANS('Array Configuration'!$D$5))-SIN(RADIANS('Solar Calendar'!$C$14)))/(COS(RADIANS('Solar Calendar'!FD40))*COS(RADIANS('Array Configuration'!$D$5)))))*SIGN(FC40), 0)</f>
        <v>51.296108290038426</v>
      </c>
      <c r="FF40" s="5">
        <f>ABS(FE40-'Array Configuration'!$D$4)</f>
        <v>51.296108290038426</v>
      </c>
      <c r="FG40" s="5">
        <f>DEGREES(ACOS((COS(RADIANS(FD40))*COS(RADIANS(FF40))*SIN(RADIANS('Array Configuration'!$D$3)))+SIN(RADIANS(FD40))*COS(RADIANS('Array Configuration'!$D$3))))</f>
        <v>60.767933112164009</v>
      </c>
      <c r="FH40" s="5">
        <f t="shared" si="42"/>
        <v>342.03287460526286</v>
      </c>
      <c r="FJ40" s="4">
        <v>0.65277777777777801</v>
      </c>
      <c r="FK40" s="5">
        <f t="shared" si="19"/>
        <v>55.75</v>
      </c>
      <c r="FL40" s="5">
        <f>DEGREES(ASIN(SIN(RADIANS('Solar Calendar'!$B$15))*SIN(RADIANS('Array Configuration'!$D$5))+COS(RADIANS('Solar Calendar'!$B$15))*COS(RADIANS('Array Configuration'!$D$5))*COS(RADIANS(FK40))))</f>
        <v>8.9494947734458759</v>
      </c>
      <c r="FM40" s="5">
        <f>IFERROR(DEGREES(ACOS((SIN(RADIANS(FL40))*SIN(RADIANS('Array Configuration'!$D$5))-SIN(RADIANS('Solar Calendar'!$B$15)))/(COS(RADIANS('Solar Calendar'!FL40))*COS(RADIANS('Array Configuration'!$D$5)))))*SIGN(FK40), 0)</f>
        <v>53.391755362068061</v>
      </c>
      <c r="FN40" s="5">
        <f>ABS(FM40-'Array Configuration'!$D$4)</f>
        <v>53.391755362068061</v>
      </c>
      <c r="FO40" s="5">
        <f>DEGREES(ACOS((COS(RADIANS(FL40))*COS(RADIANS(FN40))*SIN(RADIANS('Array Configuration'!$D$3)))+SIN(RADIANS(FL40))*COS(RADIANS('Array Configuration'!$D$3))))</f>
        <v>69.389536725832642</v>
      </c>
      <c r="FP40" s="5">
        <f t="shared" si="43"/>
        <v>168.14241338088118</v>
      </c>
      <c r="FR40" s="4">
        <v>0.66805555555555596</v>
      </c>
      <c r="FS40" s="5">
        <f t="shared" si="20"/>
        <v>60.75</v>
      </c>
      <c r="FT40" s="5">
        <f>DEGREES(ASIN(SIN(RADIANS('Solar Calendar'!$C$15))*SIN(RADIANS('Array Configuration'!$D$5))+COS(RADIANS('Solar Calendar'!$C$15))*COS(RADIANS('Array Configuration'!$D$5))*COS(RADIANS(FS40))))</f>
        <v>3.4316121636228294</v>
      </c>
      <c r="FU40" s="5">
        <f>IFERROR(DEGREES(ACOS((SIN(RADIANS(FT40))*SIN(RADIANS('Array Configuration'!$D$5))-SIN(RADIANS('Solar Calendar'!$C$15)))/(COS(RADIANS('Solar Calendar'!FT40))*COS(RADIANS('Array Configuration'!$D$5)))))*SIGN(FS40), 0)</f>
        <v>55.32469159350552</v>
      </c>
      <c r="FV40" s="5">
        <f>ABS(FU40-'Array Configuration'!$D$4)</f>
        <v>55.32469159350552</v>
      </c>
      <c r="FW40" s="5">
        <f>DEGREES(ACOS((COS(RADIANS(FT40))*COS(RADIANS(FV40))*SIN(RADIANS('Array Configuration'!$D$3)))+SIN(RADIANS(FT40))*COS(RADIANS('Array Configuration'!$D$3))))</f>
        <v>75.229315208652096</v>
      </c>
      <c r="FX40" s="5">
        <f t="shared" si="44"/>
        <v>28.295685162871681</v>
      </c>
      <c r="FZ40" s="7">
        <v>0.6791666666666667</v>
      </c>
      <c r="GA40" s="5">
        <f t="shared" si="21"/>
        <v>63.25</v>
      </c>
      <c r="GB40" s="5">
        <v>0</v>
      </c>
      <c r="GC40" s="5">
        <f>IFERROR(DEGREES(ACOS((SIN(RADIANS(GB40))*SIN(RADIANS('Array Configuration'!$D$5))-SIN(RADIANS('Solar Calendar'!$B$16)))/(COS(RADIANS('Solar Calendar'!GB40))*COS(RADIANS('Array Configuration'!$D$5)))))*SIGN(GA40), 0)</f>
        <v>55.255672652345417</v>
      </c>
      <c r="GD40" s="5">
        <f>ABS(GC40-'Array Configuration'!$D$4)</f>
        <v>55.255672652345417</v>
      </c>
      <c r="GE40" s="5">
        <f>DEGREES(ACOS((COS(RADIANS(GB40))*COS(RADIANS(GD40))*SIN(RADIANS('Array Configuration'!$D$3)))+SIN(RADIANS(GB40))*COS(RADIANS('Array Configuration'!$D$3))))</f>
        <v>78.487098430093056</v>
      </c>
      <c r="GF40" s="5">
        <f t="shared" si="45"/>
        <v>0</v>
      </c>
      <c r="GH40" s="7">
        <v>0.68125000000000002</v>
      </c>
      <c r="GI40" s="5">
        <f t="shared" si="22"/>
        <v>62.25</v>
      </c>
      <c r="GJ40" s="5">
        <v>0</v>
      </c>
      <c r="GK40" s="5">
        <f>IFERROR(DEGREES(ACOS((SIN(RADIANS(GJ40))*SIN(RADIANS('Array Configuration'!$D$5))-SIN(RADIANS('Solar Calendar'!$C$16)))/(COS(RADIANS('Solar Calendar'!GJ40))*COS(RADIANS('Array Configuration'!$D$5)))))*SIGN(GI40), 0)</f>
        <v>53.747095976692201</v>
      </c>
      <c r="GL40" s="5">
        <f>ABS(GK40-'Array Configuration'!$D$4)</f>
        <v>53.747095976692201</v>
      </c>
      <c r="GM40" s="5">
        <f>DEGREES(ACOS((COS(RADIANS(GJ40))*COS(RADIANS(GL40))*SIN(RADIANS('Array Configuration'!$D$3)))+SIN(RADIANS(GJ40))*COS(RADIANS('Array Configuration'!$D$3))))</f>
        <v>78.047815471974275</v>
      </c>
      <c r="GN40" s="5">
        <f t="shared" si="46"/>
        <v>0</v>
      </c>
    </row>
    <row r="41" spans="5:196" x14ac:dyDescent="0.25">
      <c r="E41" s="12"/>
      <c r="F41" s="7">
        <v>0.69236111111111109</v>
      </c>
      <c r="G41" s="5">
        <f t="shared" si="47"/>
        <v>64.25</v>
      </c>
      <c r="H41" s="5">
        <v>0</v>
      </c>
      <c r="I41" s="5">
        <f>IFERROR(DEGREES(ACOS((SIN(RADIANS(H41))*SIN(RADIANS('Array Configuration'!$D$5))-SIN(RADIANS('Solar Calendar'!$B$5)))/(COS(RADIANS('Solar Calendar'!H41))*COS(RADIANS('Array Configuration'!$D$5)))))*SIGN(G41), 0)</f>
        <v>55.754579142649099</v>
      </c>
      <c r="J41" s="5">
        <f>ABS(I41-'Array Configuration'!$D$4)</f>
        <v>55.754579142649099</v>
      </c>
      <c r="K41" s="5">
        <f>DEGREES(ACOS((COS(RADIANS(H41))*COS(RADIANS(J41))*SIN(RADIANS('Array Configuration'!$D$3)))+SIN(RADIANS(H41))*COS(RADIANS('Array Configuration'!$D$3))))</f>
        <v>78.634017364250184</v>
      </c>
      <c r="L41" s="5">
        <f t="shared" si="25"/>
        <v>0</v>
      </c>
      <c r="N41" s="4">
        <v>0.69305555555555398</v>
      </c>
      <c r="O41" s="5">
        <f t="shared" si="0"/>
        <v>63.25</v>
      </c>
      <c r="P41" s="5">
        <f>DEGREES(ASIN(SIN(RADIANS('Solar Calendar'!$C$5))*SIN(RADIANS('Array Configuration'!$D$5))+COS(RADIANS('Solar Calendar'!$C$5))*COS(RADIANS('Array Configuration'!$D$5))*COS(RADIANS(O41))))</f>
        <v>1.7103975832316425</v>
      </c>
      <c r="Q41" s="5">
        <f>IFERROR(DEGREES(ACOS((SIN(RADIANS(P41))*SIN(RADIANS('Array Configuration'!$D$5))-SIN(RADIANS('Solar Calendar'!$C$5)))/(COS(RADIANS('Solar Calendar'!P41))*COS(RADIANS('Array Configuration'!$D$5)))))*SIGN(O41), 0)</f>
        <v>56.974497123182367</v>
      </c>
      <c r="R41" s="5">
        <f>ABS(Q41-'Array Configuration'!$D$4)</f>
        <v>56.974497123182367</v>
      </c>
      <c r="S41" s="5">
        <f>DEGREES(ACOS((COS(RADIANS(P41))*COS(RADIANS(R41))*SIN(RADIANS('Array Configuration'!$D$3)))+SIN(RADIANS(P41))*COS(RADIANS('Array Configuration'!$D$3))))</f>
        <v>77.364977643701891</v>
      </c>
      <c r="T41" s="5">
        <f t="shared" si="26"/>
        <v>2.3346854913828681</v>
      </c>
      <c r="V41" s="4">
        <v>0.67777777777777803</v>
      </c>
      <c r="W41" s="5">
        <f t="shared" si="1"/>
        <v>57.25</v>
      </c>
      <c r="X41" s="5">
        <f>DEGREES(ASIN(SIN(RADIANS('Solar Calendar'!$B$6))*SIN(RADIANS('Array Configuration'!$D$5))+COS(RADIANS('Solar Calendar'!$B$6))*COS(RADIANS('Array Configuration'!$D$5))*COS(RADIANS(W41))))</f>
        <v>9.1142755679706529</v>
      </c>
      <c r="Y41" s="5">
        <f>IFERROR(DEGREES(ACOS((SIN(RADIANS(X41))*SIN(RADIANS('Array Configuration'!$D$5))-SIN(RADIANS('Solar Calendar'!$B$6)))/(COS(RADIANS('Solar Calendar'!X41))*COS(RADIANS('Array Configuration'!$D$5)))))*SIGN(W41), 0)</f>
        <v>55.284974373764975</v>
      </c>
      <c r="Z41" s="5">
        <f>ABS(Y41-'Array Configuration'!$D$4)</f>
        <v>55.284974373764975</v>
      </c>
      <c r="AA41" s="5">
        <f>DEGREES(ACOS((COS(RADIANS(X41))*COS(RADIANS(Z41))*SIN(RADIANS('Array Configuration'!$D$3)))+SIN(RADIANS(X41))*COS(RADIANS('Array Configuration'!$D$3))))</f>
        <v>69.800133291081607</v>
      </c>
      <c r="AB41" s="5">
        <f t="shared" si="27"/>
        <v>167.23326543992434</v>
      </c>
      <c r="AD41" s="4">
        <v>0.66111111111110998</v>
      </c>
      <c r="AE41" s="5">
        <f t="shared" si="2"/>
        <v>51.5</v>
      </c>
      <c r="AF41" s="5">
        <f>DEGREES(ASIN(SIN(RADIANS('Solar Calendar'!$C$6))*SIN(RADIANS('Array Configuration'!$D$5))+COS(RADIANS('Solar Calendar'!$C$6))*COS(RADIANS('Array Configuration'!$D$5))*COS(RADIANS(AE41))))</f>
        <v>15.899761459441835</v>
      </c>
      <c r="AG41" s="5">
        <f>IFERROR(DEGREES(ACOS((SIN(RADIANS(AF41))*SIN(RADIANS('Array Configuration'!$D$5))-SIN(RADIANS('Solar Calendar'!$C$6)))/(COS(RADIANS('Solar Calendar'!AF41))*COS(RADIANS('Array Configuration'!$D$5)))))*SIGN(AE41), 0)</f>
        <v>53.065814890022317</v>
      </c>
      <c r="AH41" s="5">
        <f>ABS(AG41-'Array Configuration'!$D$4)</f>
        <v>53.065814890022317</v>
      </c>
      <c r="AI41" s="5">
        <f>DEGREES(ACOS((COS(RADIANS(AF41))*COS(RADIANS(AH41))*SIN(RADIANS('Array Configuration'!$D$3)))+SIN(RADIANS(AF41))*COS(RADIANS('Array Configuration'!$D$3))))</f>
        <v>62.677787910517793</v>
      </c>
      <c r="AJ41" s="5">
        <f t="shared" si="28"/>
        <v>324.4506314213067</v>
      </c>
      <c r="AL41" s="4">
        <v>0.64236111111111205</v>
      </c>
      <c r="AM41" s="5">
        <f t="shared" si="3"/>
        <v>45.25</v>
      </c>
      <c r="AN41" s="5">
        <f>DEGREES(ASIN(SIN(RADIANS('Solar Calendar'!$B$7))*SIN(RADIANS('Array Configuration'!$D$5))+COS(RADIANS('Solar Calendar'!$B$7))*COS(RADIANS('Array Configuration'!$D$5))*COS(RADIANS(AM41))))</f>
        <v>23.943584952586644</v>
      </c>
      <c r="AO41" s="5">
        <f>IFERROR(DEGREES(ACOS((SIN(RADIANS(AN41))*SIN(RADIANS('Array Configuration'!$D$5))-SIN(RADIANS('Solar Calendar'!$B$7)))/(COS(RADIANS('Solar Calendar'!AN41))*COS(RADIANS('Array Configuration'!$D$5)))))*SIGN(AM41), 0)</f>
        <v>50.701460830796243</v>
      </c>
      <c r="AP41" s="5">
        <f>ABS(AO41-'Array Configuration'!$D$4)</f>
        <v>50.701460830796243</v>
      </c>
      <c r="AQ41" s="5">
        <f>DEGREES(ACOS((COS(RADIANS(AN41))*COS(RADIANS(AP41))*SIN(RADIANS('Array Configuration'!$D$3)))+SIN(RADIANS(AN41))*COS(RADIANS('Array Configuration'!$D$3))))</f>
        <v>54.348303684171697</v>
      </c>
      <c r="AR41" s="5">
        <f t="shared" si="29"/>
        <v>469.96612489861332</v>
      </c>
      <c r="AT41" s="4">
        <v>0.66388888888888997</v>
      </c>
      <c r="AU41" s="5">
        <f t="shared" si="49"/>
        <v>39</v>
      </c>
      <c r="AV41" s="5">
        <f>DEGREES(ASIN(SIN(RADIANS('Solar Calendar'!$C$7))*SIN(RADIANS('Array Configuration'!$D$5))+COS(RADIANS('Solar Calendar'!$C$7))*COS(RADIANS('Array Configuration'!$D$5))*COS(RADIANS(AU41))))</f>
        <v>31.603058913172799</v>
      </c>
      <c r="AW41" s="5">
        <f>IFERROR(DEGREES(ACOS((SIN(RADIANS(AV41))*SIN(RADIANS('Array Configuration'!$D$5))-SIN(RADIANS('Solar Calendar'!$C$7)))/(COS(RADIANS('Solar Calendar'!AV41))*COS(RADIANS('Array Configuration'!$D$5)))))*SIGN(AU41), 0)</f>
        <v>47.637799634289429</v>
      </c>
      <c r="AX41" s="5">
        <f>ABS(AW41-'Array Configuration'!$D$4)</f>
        <v>47.637799634289429</v>
      </c>
      <c r="AY41" s="5">
        <f>DEGREES(ACOS((COS(RADIANS(AV41))*COS(RADIANS(AX41))*SIN(RADIANS('Array Configuration'!$D$3)))+SIN(RADIANS(AV41))*COS(RADIANS('Array Configuration'!$D$3))))</f>
        <v>46.225229697978904</v>
      </c>
      <c r="AZ41" s="5">
        <f t="shared" si="30"/>
        <v>605.98890485276786</v>
      </c>
      <c r="BB41" s="4">
        <v>0.63958333333333395</v>
      </c>
      <c r="BC41" s="5">
        <f t="shared" si="50"/>
        <v>31.5</v>
      </c>
      <c r="BD41" s="5">
        <f>DEGREES(ASIN(SIN(RADIANS('Solar Calendar'!$B$8))*SIN(RADIANS('Array Configuration'!$D$5))+COS(RADIANS('Solar Calendar'!$B$8))*COS(RADIANS('Array Configuration'!$D$5))*COS(RADIANS(BC41))))</f>
        <v>41.260906151785079</v>
      </c>
      <c r="BE41" s="5">
        <f>IFERROR(DEGREES(ACOS((SIN(RADIANS(BD41))*SIN(RADIANS('Array Configuration'!$D$5))-SIN(RADIANS('Solar Calendar'!$B$8)))/(COS(RADIANS('Solar Calendar'!BD41))*COS(RADIANS('Array Configuration'!$D$5)))))*SIGN(BC41), 0)</f>
        <v>43.633418372739605</v>
      </c>
      <c r="BF41" s="5">
        <f>ABS(BE41-'Array Configuration'!$D$4)</f>
        <v>43.633418372739605</v>
      </c>
      <c r="BG41" s="5">
        <f>DEGREES(ACOS((COS(RADIANS(BD41))*COS(RADIANS(BF41))*SIN(RADIANS('Array Configuration'!$D$3)))+SIN(RADIANS(BD41))*COS(RADIANS('Array Configuration'!$D$3))))</f>
        <v>36.073577285296977</v>
      </c>
      <c r="BH41" s="5">
        <f t="shared" si="31"/>
        <v>712.24779476559775</v>
      </c>
      <c r="BJ41" s="4">
        <v>0.62083333333333202</v>
      </c>
      <c r="BK41" s="5">
        <f t="shared" si="51"/>
        <v>25.75</v>
      </c>
      <c r="BL41" s="5">
        <f>DEGREES(ASIN(SIN(RADIANS('Solar Calendar'!$C$8))*SIN(RADIANS('Array Configuration'!$D$5))+COS(RADIANS('Solar Calendar'!$C$8))*COS(RADIANS('Array Configuration'!$D$5))*COS(RADIANS(BK41))))</f>
        <v>48.024014078276132</v>
      </c>
      <c r="BM41" s="5">
        <f>IFERROR(DEGREES(ACOS((SIN(RADIANS(BL41))*SIN(RADIANS('Array Configuration'!$D$5))-SIN(RADIANS('Solar Calendar'!$C$8)))/(COS(RADIANS('Solar Calendar'!BL41))*COS(RADIANS('Array Configuration'!$D$5)))))*SIGN(BK41), 0)</f>
        <v>39.51671889824086</v>
      </c>
      <c r="BN41" s="5">
        <f>ABS(BM41-'Array Configuration'!$D$4)</f>
        <v>39.51671889824086</v>
      </c>
      <c r="BO41" s="5">
        <f>DEGREES(ACOS((COS(RADIANS(BL41))*COS(RADIANS(BN41))*SIN(RADIANS('Array Configuration'!$D$3)))+SIN(RADIANS(BL41))*COS(RADIANS('Array Configuration'!$D$3))))</f>
        <v>28.713105636073578</v>
      </c>
      <c r="BP41" s="5">
        <f t="shared" si="32"/>
        <v>794.85958345572021</v>
      </c>
      <c r="BR41" s="4">
        <v>0.60208333333333297</v>
      </c>
      <c r="BS41" s="5">
        <f t="shared" si="52"/>
        <v>19.5</v>
      </c>
      <c r="BT41" s="5">
        <f>DEGREES(ASIN(SIN(RADIANS('Solar Calendar'!$B$9))*SIN(RADIANS('Array Configuration'!$D$5))+COS(RADIANS('Solar Calendar'!$B$9))*COS(RADIANS('Array Configuration'!$D$5))*COS(RADIANS(BS41))))</f>
        <v>55.37067338887654</v>
      </c>
      <c r="BU41" s="5">
        <f>IFERROR(DEGREES(ACOS((SIN(RADIANS(BT41))*SIN(RADIANS('Array Configuration'!$D$5))-SIN(RADIANS('Solar Calendar'!$B$9)))/(COS(RADIANS('Solar Calendar'!BT41))*COS(RADIANS('Array Configuration'!$D$5)))))*SIGN(BS41), 0)</f>
        <v>34.197395217349417</v>
      </c>
      <c r="BV41" s="5">
        <f>ABS(BU41-'Array Configuration'!$D$4)</f>
        <v>34.197395217349417</v>
      </c>
      <c r="BW41" s="5">
        <f>DEGREES(ACOS((COS(RADIANS(BT41))*COS(RADIANS(BV41))*SIN(RADIANS('Array Configuration'!$D$3)))+SIN(RADIANS(BT41))*COS(RADIANS('Array Configuration'!$D$3))))</f>
        <v>20.716939916319514</v>
      </c>
      <c r="BX41" s="5">
        <f t="shared" si="33"/>
        <v>834.26597672647245</v>
      </c>
      <c r="BZ41" s="4">
        <v>0.58958333333333401</v>
      </c>
      <c r="CA41" s="5">
        <f t="shared" si="53"/>
        <v>14.75</v>
      </c>
      <c r="CB41" s="5">
        <f>DEGREES(ASIN(SIN(RADIANS('Solar Calendar'!$C$9))*SIN(RADIANS('Array Configuration'!$D$5))+COS(RADIANS('Solar Calendar'!$C$9))*COS(RADIANS('Array Configuration'!$D$5))*COS(RADIANS(CA41))))</f>
        <v>59.91957011227818</v>
      </c>
      <c r="CC41" s="5">
        <f>IFERROR(DEGREES(ACOS((SIN(RADIANS(CB41))*SIN(RADIANS('Array Configuration'!$D$5))-SIN(RADIANS('Solar Calendar'!$C$9)))/(COS(RADIANS('Solar Calendar'!CB41))*COS(RADIANS('Array Configuration'!$D$5)))))*SIGN(CA41), 0)</f>
        <v>28.511492452600034</v>
      </c>
      <c r="CD41" s="5">
        <f>ABS(CC41-'Array Configuration'!$D$4)</f>
        <v>28.511492452600034</v>
      </c>
      <c r="CE41" s="5">
        <f>DEGREES(ACOS((COS(RADIANS(CB41))*COS(RADIANS(CD41))*SIN(RADIANS('Array Configuration'!$D$3)))+SIN(RADIANS(CB41))*COS(RADIANS('Array Configuration'!$D$3))))</f>
        <v>15.254862955865514</v>
      </c>
      <c r="CF41" s="5">
        <f t="shared" si="34"/>
        <v>869.64620782515567</v>
      </c>
      <c r="CH41" s="4">
        <v>0.58125000000000004</v>
      </c>
      <c r="CI41" s="5">
        <f t="shared" si="54"/>
        <v>11.25</v>
      </c>
      <c r="CJ41" s="5">
        <f>DEGREES(ASIN(SIN(RADIANS('Solar Calendar'!$B$10))*SIN(RADIANS('Array Configuration'!$D$5))+COS(RADIANS('Solar Calendar'!$B$10))*COS(RADIANS('Array Configuration'!$D$5))*COS(RADIANS(CI41))))</f>
        <v>63.615669789136234</v>
      </c>
      <c r="CK41" s="5">
        <f>IFERROR(DEGREES(ACOS((SIN(RADIANS(CJ41))*SIN(RADIANS('Array Configuration'!$D$5))-SIN(RADIANS('Solar Calendar'!$B$10)))/(COS(RADIANS('Solar Calendar'!CJ41))*COS(RADIANS('Array Configuration'!$D$5)))))*SIGN(CI41), 0)</f>
        <v>23.872592233050408</v>
      </c>
      <c r="CL41" s="5">
        <f>ABS(CK41-'Array Configuration'!$D$4)</f>
        <v>23.872592233050408</v>
      </c>
      <c r="CM41" s="5">
        <f>DEGREES(ACOS((COS(RADIANS(CJ41))*COS(RADIANS(CL41))*SIN(RADIANS('Array Configuration'!$D$3)))+SIN(RADIANS(CJ41))*COS(RADIANS('Array Configuration'!$D$3))))</f>
        <v>11.063088065298704</v>
      </c>
      <c r="CN41" s="5">
        <f t="shared" si="48"/>
        <v>871.74432385091723</v>
      </c>
      <c r="CP41" s="4">
        <v>0.58125000000000004</v>
      </c>
      <c r="CQ41" s="5">
        <f t="shared" si="55"/>
        <v>10.5</v>
      </c>
      <c r="CR41" s="5">
        <f>DEGREES(ASIN(SIN(RADIANS('Solar Calendar'!$C$10))*SIN(RADIANS('Array Configuration'!$D$5))+COS(RADIANS('Solar Calendar'!$C$10))*COS(RADIANS('Array Configuration'!$D$5))*COS(RADIANS(CQ41))))</f>
        <v>64.485914021418964</v>
      </c>
      <c r="CS41" s="5">
        <f>IFERROR(DEGREES(ACOS((SIN(RADIANS(CR41))*SIN(RADIANS('Array Configuration'!$D$5))-SIN(RADIANS('Solar Calendar'!$C$10)))/(COS(RADIANS('Solar Calendar'!CR41))*COS(RADIANS('Array Configuration'!$D$5)))))*SIGN(CQ41), 0)</f>
        <v>22.82960954133749</v>
      </c>
      <c r="CT41" s="5">
        <f>ABS(CS41-'Array Configuration'!$D$4)</f>
        <v>22.82960954133749</v>
      </c>
      <c r="CU41" s="5">
        <f>DEGREES(ACOS((COS(RADIANS(CR41))*COS(RADIANS(CT41))*SIN(RADIANS('Array Configuration'!$D$3)))+SIN(RADIANS(CR41))*COS(RADIANS('Array Configuration'!$D$3))))</f>
        <v>10.147846075034602</v>
      </c>
      <c r="CV41" s="5">
        <f t="shared" si="35"/>
        <v>875.68643164071852</v>
      </c>
      <c r="CX41" s="4">
        <v>0.58750000000000002</v>
      </c>
      <c r="CY41" s="5">
        <f t="shared" si="56"/>
        <v>12</v>
      </c>
      <c r="CZ41" s="5">
        <f>DEGREES(ASIN(SIN(RADIANS('Solar Calendar'!$B$11))*SIN(RADIANS('Array Configuration'!$D$5))+COS(RADIANS('Solar Calendar'!$B$11))*COS(RADIANS('Array Configuration'!$D$5))*COS(RADIANS(CY41))))</f>
        <v>63.215043452108638</v>
      </c>
      <c r="DA41" s="5">
        <f>IFERROR(DEGREES(ACOS((SIN(RADIANS(CZ41))*SIN(RADIANS('Array Configuration'!$D$5))-SIN(RADIANS('Solar Calendar'!$B$11)))/(COS(RADIANS('Solar Calendar'!CZ41))*COS(RADIANS('Array Configuration'!$D$5)))))*SIGN(CY41), 0)</f>
        <v>25.210070830125325</v>
      </c>
      <c r="DB41" s="5">
        <f>ABS(DA41-'Array Configuration'!$D$4)</f>
        <v>25.210070830125325</v>
      </c>
      <c r="DC41" s="5">
        <f>DEGREES(ACOS((COS(RADIANS(CZ41))*COS(RADIANS(DB41))*SIN(RADIANS('Array Configuration'!$D$3)))+SIN(RADIANS(CZ41))*COS(RADIANS('Array Configuration'!$D$3))))</f>
        <v>11.774624366681296</v>
      </c>
      <c r="DD41" s="5">
        <f t="shared" si="36"/>
        <v>868.75322654098807</v>
      </c>
      <c r="DF41" s="4">
        <v>0.59791666666666698</v>
      </c>
      <c r="DG41" s="5">
        <f t="shared" si="57"/>
        <v>15.5</v>
      </c>
      <c r="DH41" s="5">
        <f>DEGREES(ASIN(SIN(RADIANS('Solar Calendar'!$C$11))*SIN(RADIANS('Array Configuration'!$D$5))+COS(RADIANS('Solar Calendar'!$C$11))*COS(RADIANS('Array Configuration'!$D$5))*COS(RADIANS(DG41))))</f>
        <v>60.232883053111863</v>
      </c>
      <c r="DI41" s="5">
        <f>IFERROR(DEGREES(ACOS((SIN(RADIANS(DH41))*SIN(RADIANS('Array Configuration'!$D$5))-SIN(RADIANS('Solar Calendar'!$C$11)))/(COS(RADIANS('Solar Calendar'!DH41))*COS(RADIANS('Array Configuration'!$D$5)))))*SIGN(DG41), 0)</f>
        <v>30.255265837359445</v>
      </c>
      <c r="DJ41" s="5">
        <f>ABS(DI41-'Array Configuration'!$D$4)</f>
        <v>30.255265837359445</v>
      </c>
      <c r="DK41" s="5">
        <f>DEGREES(ACOS((COS(RADIANS(DH41))*COS(RADIANS(DJ41))*SIN(RADIANS('Array Configuration'!$D$3)))+SIN(RADIANS(DH41))*COS(RADIANS('Array Configuration'!$D$3))))</f>
        <v>15.578076169522062</v>
      </c>
      <c r="DL41" s="5">
        <f t="shared" si="37"/>
        <v>849.78377660688477</v>
      </c>
      <c r="DN41" s="4">
        <v>0.61319444444444504</v>
      </c>
      <c r="DO41" s="5">
        <f t="shared" si="58"/>
        <v>21</v>
      </c>
      <c r="DP41" s="5">
        <f>DEGREES(ASIN(SIN(RADIANS('Solar Calendar'!$B$12))*SIN(RADIANS('Array Configuration'!$D$5))+COS(RADIANS('Solar Calendar'!$B$12))*COS(RADIANS('Array Configuration'!$D$5))*COS(RADIANS(DO41))))</f>
        <v>54.331044118027023</v>
      </c>
      <c r="DQ41" s="5">
        <f>IFERROR(DEGREES(ACOS((SIN(RADIANS(DP41))*SIN(RADIANS('Array Configuration'!$D$5))-SIN(RADIANS('Solar Calendar'!$B$12)))/(COS(RADIANS('Solar Calendar'!DP41))*COS(RADIANS('Array Configuration'!$D$5)))))*SIGN(DO41), 0)</f>
        <v>36.127528504116498</v>
      </c>
      <c r="DR41" s="5">
        <f>ABS(DQ41-'Array Configuration'!$D$4)</f>
        <v>36.127528504116498</v>
      </c>
      <c r="DS41" s="5">
        <f>DEGREES(ACOS((COS(RADIANS(DP41))*COS(RADIANS(DR41))*SIN(RADIANS('Array Configuration'!$D$3)))+SIN(RADIANS(DP41))*COS(RADIANS('Array Configuration'!$D$3))))</f>
        <v>22.196918149728411</v>
      </c>
      <c r="DT41" s="5">
        <f t="shared" si="38"/>
        <v>819.24434326393543</v>
      </c>
      <c r="DV41" s="4">
        <v>0.626388888888888</v>
      </c>
      <c r="DW41" s="5">
        <f t="shared" si="59"/>
        <v>26.5</v>
      </c>
      <c r="DX41" s="5">
        <f>DEGREES(ASIN(SIN(RADIANS('Solar Calendar'!$C$12))*SIN(RADIANS('Array Configuration'!$D$5))+COS(RADIANS('Solar Calendar'!$C$12))*COS(RADIANS('Array Configuration'!$D$5))*COS(RADIANS(DW41))))</f>
        <v>48.324089696178184</v>
      </c>
      <c r="DY41" s="5">
        <f>IFERROR(DEGREES(ACOS((SIN(RADIANS(DX41))*SIN(RADIANS('Array Configuration'!$D$5))-SIN(RADIANS('Solar Calendar'!$C$12)))/(COS(RADIANS('Solar Calendar'!DX41))*COS(RADIANS('Array Configuration'!$D$5)))))*SIGN(DW41), 0)</f>
        <v>40.969317327434759</v>
      </c>
      <c r="DZ41" s="5">
        <f>ABS(DY41-'Array Configuration'!$D$4)</f>
        <v>40.969317327434759</v>
      </c>
      <c r="EA41" s="5">
        <f>DEGREES(ACOS((COS(RADIANS(DX41))*COS(RADIANS(DZ41))*SIN(RADIANS('Array Configuration'!$D$3)))+SIN(RADIANS(DX41))*COS(RADIANS('Array Configuration'!$D$3))))</f>
        <v>28.902960165021231</v>
      </c>
      <c r="EB41" s="5">
        <f t="shared" si="39"/>
        <v>759.53904007539882</v>
      </c>
      <c r="ED41" s="4">
        <v>0.64305555555555605</v>
      </c>
      <c r="EE41" s="5">
        <f t="shared" si="60"/>
        <v>34</v>
      </c>
      <c r="EF41" s="5">
        <f>DEGREES(ASIN(SIN(RADIANS('Solar Calendar'!$B$13))*SIN(RADIANS('Array Configuration'!$D$5))+COS(RADIANS('Solar Calendar'!$B$13))*COS(RADIANS('Array Configuration'!$D$5))*COS(RADIANS(EE41))))</f>
        <v>39.282851487459531</v>
      </c>
      <c r="EG41" s="5">
        <f>IFERROR(DEGREES(ACOS((SIN(RADIANS(EF41))*SIN(RADIANS('Array Configuration'!$D$5))-SIN(RADIANS('Solar Calendar'!$B$13)))/(COS(RADIANS('Solar Calendar'!EF41))*COS(RADIANS('Array Configuration'!$D$5)))))*SIGN(EE41), 0)</f>
        <v>45.929628286837641</v>
      </c>
      <c r="EH41" s="5">
        <f>ABS(EG41-'Array Configuration'!$D$4)</f>
        <v>45.929628286837641</v>
      </c>
      <c r="EI41" s="5">
        <f>DEGREES(ACOS((COS(RADIANS(EF41))*COS(RADIANS(EH41))*SIN(RADIANS('Array Configuration'!$D$3)))+SIN(RADIANS(EF41))*COS(RADIANS('Array Configuration'!$D$3))))</f>
        <v>38.593217338671778</v>
      </c>
      <c r="EJ41" s="5">
        <f t="shared" si="40"/>
        <v>684.19782124623816</v>
      </c>
      <c r="EL41" s="4">
        <v>0.656249999999999</v>
      </c>
      <c r="EM41" s="5">
        <f t="shared" si="61"/>
        <v>40</v>
      </c>
      <c r="EN41" s="5">
        <f>DEGREES(ASIN(SIN(RADIANS('Solar Calendar'!$C$13))*SIN(RADIANS('Array Configuration'!$D$5))+COS(RADIANS('Solar Calendar'!$C$13))*COS(RADIANS('Array Configuration'!$D$5))*COS(RADIANS(EM41))))</f>
        <v>31.100820905956201</v>
      </c>
      <c r="EO41" s="5">
        <f>IFERROR(DEGREES(ACOS((SIN(RADIANS(EN41))*SIN(RADIANS('Array Configuration'!$D$5))-SIN(RADIANS('Solar Calendar'!$C$13)))/(COS(RADIANS('Solar Calendar'!EN41))*COS(RADIANS('Array Configuration'!$D$5)))))*SIGN(EM41), 0)</f>
        <v>48.650388580404545</v>
      </c>
      <c r="EP41" s="5">
        <f>ABS(EO41-'Array Configuration'!$D$4)</f>
        <v>48.650388580404545</v>
      </c>
      <c r="EQ41" s="5">
        <f>DEGREES(ACOS((COS(RADIANS(EN41))*COS(RADIANS(EP41))*SIN(RADIANS('Array Configuration'!$D$3)))+SIN(RADIANS(EN41))*COS(RADIANS('Array Configuration'!$D$3))))</f>
        <v>47.004370385154722</v>
      </c>
      <c r="ER41" s="5">
        <f t="shared" si="41"/>
        <v>562.85895873007837</v>
      </c>
      <c r="ET41" s="4">
        <v>0.67222222222222106</v>
      </c>
      <c r="EU41" s="5">
        <f t="shared" si="17"/>
        <v>47</v>
      </c>
      <c r="EV41" s="5">
        <f>DEGREES(ASIN(SIN(RADIANS('Solar Calendar'!$B$14))*SIN(RADIANS('Array Configuration'!$D$5))+COS(RADIANS('Solar Calendar'!$B$14))*COS(RADIANS('Array Configuration'!$D$5))*COS(RADIANS(EU41))))</f>
        <v>22.682094338098192</v>
      </c>
      <c r="EW41" s="5">
        <f>IFERROR(DEGREES(ACOS((SIN(RADIANS(EV41))*SIN(RADIANS('Array Configuration'!$D$5))-SIN(RADIANS('Solar Calendar'!$B$14)))/(COS(RADIANS('Solar Calendar'!EV41))*COS(RADIANS('Array Configuration'!$D$5)))))*SIGN(EU41), 0)</f>
        <v>52.080593827320889</v>
      </c>
      <c r="EX41" s="5">
        <f>ABS(EW41-'Array Configuration'!$D$4)</f>
        <v>52.080593827320889</v>
      </c>
      <c r="EY41" s="5">
        <f>DEGREES(ACOS((COS(RADIANS(EV41))*COS(RADIANS(EX41))*SIN(RADIANS('Array Configuration'!$D$3)))+SIN(RADIANS(EV41))*COS(RADIANS('Array Configuration'!$D$3))))</f>
        <v>55.959918630280704</v>
      </c>
      <c r="EZ41" s="5">
        <f t="shared" si="24"/>
        <v>440.07148328068058</v>
      </c>
      <c r="FB41" s="4">
        <v>0.686805555555554</v>
      </c>
      <c r="FC41" s="5">
        <f t="shared" si="18"/>
        <v>53</v>
      </c>
      <c r="FD41" s="5">
        <f>DEGREES(ASIN(SIN(RADIANS('Solar Calendar'!$C$14))*SIN(RADIANS('Array Configuration'!$D$5))+COS(RADIANS('Solar Calendar'!$C$14))*COS(RADIANS('Array Configuration'!$D$5))*COS(RADIANS(FC41))))</f>
        <v>15.333517537672691</v>
      </c>
      <c r="FE41" s="5">
        <f>IFERROR(DEGREES(ACOS((SIN(RADIANS(FD41))*SIN(RADIANS('Array Configuration'!$D$5))-SIN(RADIANS('Solar Calendar'!$C$14)))/(COS(RADIANS('Solar Calendar'!FD41))*COS(RADIANS('Array Configuration'!$D$5)))))*SIGN(FC41), 0)</f>
        <v>54.512987618090946</v>
      </c>
      <c r="FF41" s="5">
        <f>ABS(FE41-'Array Configuration'!$D$4)</f>
        <v>54.512987618090946</v>
      </c>
      <c r="FG41" s="5">
        <f>DEGREES(ACOS((COS(RADIANS(FD41))*COS(RADIANS(FF41))*SIN(RADIANS('Array Configuration'!$D$3)))+SIN(RADIANS(FD41))*COS(RADIANS('Array Configuration'!$D$3))))</f>
        <v>63.656230911500877</v>
      </c>
      <c r="FH41" s="5">
        <f t="shared" si="42"/>
        <v>291.21103167770076</v>
      </c>
      <c r="FJ41" s="4">
        <v>0.66319444444444497</v>
      </c>
      <c r="FK41" s="5">
        <f t="shared" si="19"/>
        <v>59.5</v>
      </c>
      <c r="FL41" s="5">
        <f>DEGREES(ASIN(SIN(RADIANS('Solar Calendar'!$B$15))*SIN(RADIANS('Array Configuration'!$D$5))+COS(RADIANS('Solar Calendar'!$B$15))*COS(RADIANS('Array Configuration'!$D$5))*COS(RADIANS(FK41))))</f>
        <v>6.8813461047098858</v>
      </c>
      <c r="FM41" s="5">
        <f>IFERROR(DEGREES(ACOS((SIN(RADIANS(FL41))*SIN(RADIANS('Array Configuration'!$D$5))-SIN(RADIANS('Solar Calendar'!$B$15)))/(COS(RADIANS('Solar Calendar'!FL41))*COS(RADIANS('Array Configuration'!$D$5)))))*SIGN(FK41), 0)</f>
        <v>56.363692414243083</v>
      </c>
      <c r="FN41" s="5">
        <f>ABS(FM41-'Array Configuration'!$D$4)</f>
        <v>56.363692414243083</v>
      </c>
      <c r="FO41" s="5">
        <f>DEGREES(ACOS((COS(RADIANS(FL41))*COS(RADIANS(FN41))*SIN(RADIANS('Array Configuration'!$D$3)))+SIN(RADIANS(FL41))*COS(RADIANS('Array Configuration'!$D$3))))</f>
        <v>72.252948176872522</v>
      </c>
      <c r="FP41" s="5">
        <f t="shared" si="43"/>
        <v>110.88406349362202</v>
      </c>
      <c r="FR41" s="4">
        <v>0.67847222222222303</v>
      </c>
      <c r="FS41" s="5">
        <f t="shared" si="20"/>
        <v>64.5</v>
      </c>
      <c r="FT41" s="5">
        <f>DEGREES(ASIN(SIN(RADIANS('Solar Calendar'!$C$15))*SIN(RADIANS('Array Configuration'!$D$5))+COS(RADIANS('Solar Calendar'!$C$15))*COS(RADIANS('Array Configuration'!$D$5))*COS(RADIANS(FS41))))</f>
        <v>1.3173366962371904</v>
      </c>
      <c r="FU41" s="5">
        <f>IFERROR(DEGREES(ACOS((SIN(RADIANS(FT41))*SIN(RADIANS('Array Configuration'!$D$5))-SIN(RADIANS('Solar Calendar'!$C$15)))/(COS(RADIANS('Solar Calendar'!FT41))*COS(RADIANS('Array Configuration'!$D$5)))))*SIGN(FS41), 0)</f>
        <v>58.151860322702589</v>
      </c>
      <c r="FV41" s="5">
        <f>ABS(FU41-'Array Configuration'!$D$4)</f>
        <v>58.151860322702589</v>
      </c>
      <c r="FW41" s="5">
        <f>DEGREES(ACOS((COS(RADIANS(FT41))*COS(RADIANS(FV41))*SIN(RADIANS('Array Configuration'!$D$3)))+SIN(RADIANS(FT41))*COS(RADIANS('Array Configuration'!$D$3))))</f>
        <v>78.095624023768394</v>
      </c>
      <c r="FX41" s="5">
        <f t="shared" si="44"/>
        <v>0.5099412486043774</v>
      </c>
      <c r="GD41" s="5"/>
      <c r="GE41" s="5"/>
      <c r="GF41" s="5"/>
      <c r="GK41" s="5"/>
      <c r="GL41" s="5"/>
      <c r="GM41" s="5"/>
      <c r="GN41" s="5"/>
    </row>
    <row r="42" spans="5:196" x14ac:dyDescent="0.25">
      <c r="E42" s="12"/>
      <c r="F42" s="4"/>
      <c r="G42" s="5"/>
      <c r="H42" s="5"/>
      <c r="I42" s="5"/>
      <c r="J42" s="5"/>
      <c r="K42" s="5"/>
      <c r="L42" s="5"/>
      <c r="N42" s="4">
        <v>0.70347222222222106</v>
      </c>
      <c r="O42" s="5">
        <f t="shared" si="0"/>
        <v>67</v>
      </c>
      <c r="P42" s="5">
        <v>0</v>
      </c>
      <c r="Q42" s="5">
        <f>IFERROR(DEGREES(ACOS((SIN(RADIANS(P42))*SIN(RADIANS('Array Configuration'!$D$5))-SIN(RADIANS('Solar Calendar'!$C$5)))/(COS(RADIANS('Solar Calendar'!P42))*COS(RADIANS('Array Configuration'!$D$5)))))*SIGN(O42), 0)</f>
        <v>59.197381221736094</v>
      </c>
      <c r="R42" s="5">
        <f>ABS(Q42-'Array Configuration'!$D$4)</f>
        <v>59.197381221736094</v>
      </c>
      <c r="S42" s="5">
        <f>DEGREES(ACOS((COS(RADIANS(P42))*COS(RADIANS(R42))*SIN(RADIANS('Array Configuration'!$D$3)))+SIN(RADIANS(P42))*COS(RADIANS('Array Configuration'!$D$3))))</f>
        <v>79.668975669793767</v>
      </c>
      <c r="T42" s="5">
        <f t="shared" si="26"/>
        <v>0</v>
      </c>
      <c r="V42" s="4">
        <v>0.688194444444445</v>
      </c>
      <c r="W42" s="5">
        <f t="shared" si="1"/>
        <v>61</v>
      </c>
      <c r="X42" s="5">
        <f>DEGREES(ASIN(SIN(RADIANS('Solar Calendar'!$B$6))*SIN(RADIANS('Array Configuration'!$D$5))+COS(RADIANS('Solar Calendar'!$B$6))*COS(RADIANS('Array Configuration'!$D$5))*COS(RADIANS(W42))))</f>
        <v>6.9992809677741299</v>
      </c>
      <c r="Y42" s="5">
        <f>IFERROR(DEGREES(ACOS((SIN(RADIANS(X42))*SIN(RADIANS('Array Configuration'!$D$5))-SIN(RADIANS('Solar Calendar'!$B$6)))/(COS(RADIANS('Solar Calendar'!X42))*COS(RADIANS('Array Configuration'!$D$5)))))*SIGN(W42), 0)</f>
        <v>58.250802453621347</v>
      </c>
      <c r="Z42" s="5">
        <f>ABS(Y42-'Array Configuration'!$D$4)</f>
        <v>58.250802453621347</v>
      </c>
      <c r="AA42" s="5">
        <f>DEGREES(ACOS((COS(RADIANS(X42))*COS(RADIANS(Z42))*SIN(RADIANS('Array Configuration'!$D$3)))+SIN(RADIANS(X42))*COS(RADIANS('Array Configuration'!$D$3))))</f>
        <v>72.719706385448916</v>
      </c>
      <c r="AB42" s="5">
        <f t="shared" si="27"/>
        <v>109.94896854197809</v>
      </c>
      <c r="AD42" s="4">
        <v>0.67152777777777695</v>
      </c>
      <c r="AE42" s="5">
        <f t="shared" si="2"/>
        <v>55.25</v>
      </c>
      <c r="AF42" s="5">
        <f>DEGREES(ASIN(SIN(RADIANS('Solar Calendar'!$C$6))*SIN(RADIANS('Array Configuration'!$D$5))+COS(RADIANS('Solar Calendar'!$C$6))*COS(RADIANS('Array Configuration'!$D$5))*COS(RADIANS(AE42))))</f>
        <v>13.837531555718822</v>
      </c>
      <c r="AG42" s="5">
        <f>IFERROR(DEGREES(ACOS((SIN(RADIANS(AF42))*SIN(RADIANS('Array Configuration'!$D$5))-SIN(RADIANS('Solar Calendar'!$C$6)))/(COS(RADIANS('Solar Calendar'!AF42))*COS(RADIANS('Array Configuration'!$D$5)))))*SIGN(AE42), 0)</f>
        <v>56.223961361025388</v>
      </c>
      <c r="AH42" s="5">
        <f>ABS(AG42-'Array Configuration'!$D$4)</f>
        <v>56.223961361025388</v>
      </c>
      <c r="AI42" s="5">
        <f>DEGREES(ACOS((COS(RADIANS(AF42))*COS(RADIANS(AH42))*SIN(RADIANS('Array Configuration'!$D$3)))+SIN(RADIANS(AF42))*COS(RADIANS('Array Configuration'!$D$3))))</f>
        <v>65.602163754440738</v>
      </c>
      <c r="AJ42" s="5">
        <f t="shared" si="28"/>
        <v>270.78501543226565</v>
      </c>
      <c r="AL42" s="4">
        <v>0.65277777777777901</v>
      </c>
      <c r="AM42" s="5">
        <f t="shared" si="3"/>
        <v>49</v>
      </c>
      <c r="AN42" s="5">
        <f>DEGREES(ASIN(SIN(RADIANS('Solar Calendar'!$B$7))*SIN(RADIANS('Array Configuration'!$D$5))+COS(RADIANS('Solar Calendar'!$B$7))*COS(RADIANS('Array Configuration'!$D$5))*COS(RADIANS(AM42))))</f>
        <v>21.939873036934298</v>
      </c>
      <c r="AO42" s="5">
        <f>IFERROR(DEGREES(ACOS((SIN(RADIANS(AN42))*SIN(RADIANS('Array Configuration'!$D$5))-SIN(RADIANS('Solar Calendar'!$B$7)))/(COS(RADIANS('Solar Calendar'!AN42))*COS(RADIANS('Array Configuration'!$D$5)))))*SIGN(AM42), 0)</f>
        <v>54.124018302113505</v>
      </c>
      <c r="AP42" s="5">
        <f>ABS(AO42-'Array Configuration'!$D$4)</f>
        <v>54.124018302113505</v>
      </c>
      <c r="AQ42" s="5">
        <f>DEGREES(ACOS((COS(RADIANS(AN42))*COS(RADIANS(AP42))*SIN(RADIANS('Array Configuration'!$D$3)))+SIN(RADIANS(AN42))*COS(RADIANS('Array Configuration'!$D$3))))</f>
        <v>57.293124748141395</v>
      </c>
      <c r="AR42" s="5">
        <f t="shared" si="29"/>
        <v>422.11453406233647</v>
      </c>
      <c r="AT42" s="4">
        <v>0.67430555555555705</v>
      </c>
      <c r="AU42" s="5">
        <f t="shared" si="49"/>
        <v>42.75</v>
      </c>
      <c r="AV42" s="5">
        <f>DEGREES(ASIN(SIN(RADIANS('Solar Calendar'!$C$7))*SIN(RADIANS('Array Configuration'!$D$5))+COS(RADIANS('Solar Calendar'!$C$7))*COS(RADIANS('Array Configuration'!$D$5))*COS(RADIANS(AU42))))</f>
        <v>29.679999519486028</v>
      </c>
      <c r="AW42" s="5">
        <f>IFERROR(DEGREES(ACOS((SIN(RADIANS(AV42))*SIN(RADIANS('Array Configuration'!$D$5))-SIN(RADIANS('Solar Calendar'!$C$7)))/(COS(RADIANS('Solar Calendar'!AV42))*COS(RADIANS('Array Configuration'!$D$5)))))*SIGN(AU42), 0)</f>
        <v>51.380164328301234</v>
      </c>
      <c r="AX42" s="5">
        <f>ABS(AW42-'Array Configuration'!$D$4)</f>
        <v>51.380164328301234</v>
      </c>
      <c r="AY42" s="5">
        <f>DEGREES(ACOS((COS(RADIANS(AV42))*COS(RADIANS(AX42))*SIN(RADIANS('Array Configuration'!$D$3)))+SIN(RADIANS(AV42))*COS(RADIANS('Array Configuration'!$D$3))))</f>
        <v>49.178599681568656</v>
      </c>
      <c r="AZ42" s="5">
        <f t="shared" si="30"/>
        <v>563.18057300161797</v>
      </c>
      <c r="BB42" s="4">
        <v>0.65000000000000102</v>
      </c>
      <c r="BC42" s="5">
        <f t="shared" si="50"/>
        <v>35.25</v>
      </c>
      <c r="BD42" s="5">
        <f>DEGREES(ASIN(SIN(RADIANS('Solar Calendar'!$B$8))*SIN(RADIANS('Array Configuration'!$D$5))+COS(RADIANS('Solar Calendar'!$B$8))*COS(RADIANS('Array Configuration'!$D$5))*COS(RADIANS(BC42))))</f>
        <v>39.448973497211369</v>
      </c>
      <c r="BE42" s="5">
        <f>IFERROR(DEGREES(ACOS((SIN(RADIANS(BD42))*SIN(RADIANS('Array Configuration'!$D$5))-SIN(RADIANS('Solar Calendar'!$B$8)))/(COS(RADIANS('Solar Calendar'!BD42))*COS(RADIANS('Array Configuration'!$D$5)))))*SIGN(BC42), 0)</f>
        <v>47.902018636150501</v>
      </c>
      <c r="BF42" s="5">
        <f>ABS(BE42-'Array Configuration'!$D$4)</f>
        <v>47.902018636150501</v>
      </c>
      <c r="BG42" s="5">
        <f>DEGREES(ACOS((COS(RADIANS(BD42))*COS(RADIANS(BF42))*SIN(RADIANS('Array Configuration'!$D$3)))+SIN(RADIANS(BD42))*COS(RADIANS('Array Configuration'!$D$3))))</f>
        <v>39.06357513324388</v>
      </c>
      <c r="BH42" s="5">
        <f t="shared" si="31"/>
        <v>677.78991990174825</v>
      </c>
      <c r="BJ42" s="4">
        <v>0.63124999999999898</v>
      </c>
      <c r="BK42" s="5">
        <f t="shared" si="51"/>
        <v>29.5</v>
      </c>
      <c r="BL42" s="5">
        <f>DEGREES(ASIN(SIN(RADIANS('Solar Calendar'!$C$8))*SIN(RADIANS('Array Configuration'!$D$5))+COS(RADIANS('Solar Calendar'!$C$8))*COS(RADIANS('Array Configuration'!$D$5))*COS(RADIANS(BK42))))</f>
        <v>46.334502452574121</v>
      </c>
      <c r="BM42" s="5">
        <f>IFERROR(DEGREES(ACOS((SIN(RADIANS(BL42))*SIN(RADIANS('Array Configuration'!$D$5))-SIN(RADIANS('Solar Calendar'!$C$8)))/(COS(RADIANS('Solar Calendar'!BL42))*COS(RADIANS('Array Configuration'!$D$5)))))*SIGN(BK42), 0)</f>
        <v>44.317075131334931</v>
      </c>
      <c r="BN42" s="5">
        <f>ABS(BM42-'Array Configuration'!$D$4)</f>
        <v>44.317075131334931</v>
      </c>
      <c r="BO42" s="5">
        <f>DEGREES(ACOS((COS(RADIANS(BL42))*COS(RADIANS(BN42))*SIN(RADIANS('Array Configuration'!$D$3)))+SIN(RADIANS(BL42))*COS(RADIANS('Array Configuration'!$D$3))))</f>
        <v>31.725552773480281</v>
      </c>
      <c r="BP42" s="5">
        <f t="shared" si="32"/>
        <v>766.18194349846476</v>
      </c>
      <c r="BR42" s="4">
        <v>0.61250000000000004</v>
      </c>
      <c r="BS42" s="5">
        <f t="shared" si="52"/>
        <v>23.25</v>
      </c>
      <c r="BT42" s="5">
        <f>DEGREES(ASIN(SIN(RADIANS('Solar Calendar'!$B$9))*SIN(RADIANS('Array Configuration'!$D$5))+COS(RADIANS('Solar Calendar'!$B$9))*COS(RADIANS('Array Configuration'!$D$5))*COS(RADIANS(BS42))))</f>
        <v>53.848294695235552</v>
      </c>
      <c r="BU42" s="5">
        <f>IFERROR(DEGREES(ACOS((SIN(RADIANS(BT42))*SIN(RADIANS('Array Configuration'!$D$5))-SIN(RADIANS('Solar Calendar'!$B$9)))/(COS(RADIANS('Solar Calendar'!BT42))*COS(RADIANS('Array Configuration'!$D$5)))))*SIGN(BS42), 0)</f>
        <v>39.810037804981924</v>
      </c>
      <c r="BV42" s="5">
        <f>ABS(BU42-'Array Configuration'!$D$4)</f>
        <v>39.810037804981924</v>
      </c>
      <c r="BW42" s="5">
        <f>DEGREES(ACOS((COS(RADIANS(BT42))*COS(RADIANS(BV42))*SIN(RADIANS('Array Configuration'!$D$3)))+SIN(RADIANS(BT42))*COS(RADIANS('Array Configuration'!$D$3))))</f>
        <v>23.790781529986518</v>
      </c>
      <c r="BX42" s="5">
        <f t="shared" si="33"/>
        <v>812.80753401713457</v>
      </c>
      <c r="BZ42" s="4">
        <v>0.60000000000000098</v>
      </c>
      <c r="CA42" s="5">
        <f t="shared" si="53"/>
        <v>18.5</v>
      </c>
      <c r="CB42" s="5">
        <f>DEGREES(ASIN(SIN(RADIANS('Solar Calendar'!$C$9))*SIN(RADIANS('Array Configuration'!$D$5))+COS(RADIANS('Solar Calendar'!$C$9))*COS(RADIANS('Array Configuration'!$D$5))*COS(RADIANS(CA42))))</f>
        <v>58.589965407903094</v>
      </c>
      <c r="CC42" s="5">
        <f>IFERROR(DEGREES(ACOS((SIN(RADIANS(CB42))*SIN(RADIANS('Array Configuration'!$D$5))-SIN(RADIANS('Solar Calendar'!$C$9)))/(COS(RADIANS('Solar Calendar'!CB42))*COS(RADIANS('Array Configuration'!$D$5)))))*SIGN(CA42), 0)</f>
        <v>34.898633920193312</v>
      </c>
      <c r="CD42" s="5">
        <f>ABS(CC42-'Array Configuration'!$D$4)</f>
        <v>34.898633920193312</v>
      </c>
      <c r="CE42" s="5">
        <f>DEGREES(ACOS((COS(RADIANS(CB42))*COS(RADIANS(CD42))*SIN(RADIANS('Array Configuration'!$D$3)))+SIN(RADIANS(CB42))*COS(RADIANS('Array Configuration'!$D$3))))</f>
        <v>18.358696458235286</v>
      </c>
      <c r="CF42" s="5">
        <f t="shared" si="34"/>
        <v>853.09964327867522</v>
      </c>
      <c r="CH42" s="4">
        <v>0.59166666666666701</v>
      </c>
      <c r="CI42" s="5">
        <f t="shared" si="54"/>
        <v>15</v>
      </c>
      <c r="CJ42" s="5">
        <f>DEGREES(ASIN(SIN(RADIANS('Solar Calendar'!$B$10))*SIN(RADIANS('Array Configuration'!$D$5))+COS(RADIANS('Solar Calendar'!$B$10))*COS(RADIANS('Array Configuration'!$D$5))*COS(RADIANS(CI42))))</f>
        <v>62.448629144072648</v>
      </c>
      <c r="CK42" s="5">
        <f>IFERROR(DEGREES(ACOS((SIN(RADIANS(CJ42))*SIN(RADIANS('Array Configuration'!$D$5))-SIN(RADIANS('Solar Calendar'!$B$10)))/(COS(RADIANS('Solar Calendar'!CJ42))*COS(RADIANS('Array Configuration'!$D$5)))))*SIGN(CI42), 0)</f>
        <v>31.053212229279946</v>
      </c>
      <c r="CL42" s="5">
        <f>ABS(CK42-'Array Configuration'!$D$4)</f>
        <v>31.053212229279946</v>
      </c>
      <c r="CM42" s="5">
        <f>DEGREES(ACOS((COS(RADIANS(CJ42))*COS(RADIANS(CL42))*SIN(RADIANS('Array Configuration'!$D$3)))+SIN(RADIANS(CJ42))*COS(RADIANS('Array Configuration'!$D$3))))</f>
        <v>14.252070559022798</v>
      </c>
      <c r="CN42" s="5">
        <f t="shared" si="48"/>
        <v>859.06229920181477</v>
      </c>
      <c r="CP42" s="4">
        <v>0.59166666666666701</v>
      </c>
      <c r="CQ42" s="5">
        <f t="shared" si="55"/>
        <v>14.25</v>
      </c>
      <c r="CR42" s="5">
        <f>DEGREES(ASIN(SIN(RADIANS('Solar Calendar'!$C$10))*SIN(RADIANS('Array Configuration'!$D$5))+COS(RADIANS('Solar Calendar'!$C$10))*COS(RADIANS('Array Configuration'!$D$5))*COS(RADIANS(CQ42))))</f>
        <v>63.355641947527651</v>
      </c>
      <c r="CS42" s="5">
        <f>IFERROR(DEGREES(ACOS((SIN(RADIANS(CR42))*SIN(RADIANS('Array Configuration'!$D$5))-SIN(RADIANS('Solar Calendar'!$C$10)))/(COS(RADIANS('Solar Calendar'!CR42))*COS(RADIANS('Array Configuration'!$D$5)))))*SIGN(CQ42), 0)</f>
        <v>30.22327928747977</v>
      </c>
      <c r="CT42" s="5">
        <f>ABS(CS42-'Array Configuration'!$D$4)</f>
        <v>30.22327928747977</v>
      </c>
      <c r="CU42" s="5">
        <f>DEGREES(ACOS((COS(RADIANS(CR42))*COS(RADIANS(CT42))*SIN(RADIANS('Array Configuration'!$D$3)))+SIN(RADIANS(CR42))*COS(RADIANS('Array Configuration'!$D$3))))</f>
        <v>13.367419606732007</v>
      </c>
      <c r="CV42" s="5">
        <f t="shared" si="35"/>
        <v>863.7817699531131</v>
      </c>
      <c r="CX42" s="4">
        <v>0.59791666666666698</v>
      </c>
      <c r="CY42" s="5">
        <f t="shared" si="56"/>
        <v>15.75</v>
      </c>
      <c r="CZ42" s="5">
        <f>DEGREES(ASIN(SIN(RADIANS('Solar Calendar'!$B$11))*SIN(RADIANS('Array Configuration'!$D$5))+COS(RADIANS('Solar Calendar'!$B$11))*COS(RADIANS('Array Configuration'!$D$5))*COS(RADIANS(CY42))))</f>
        <v>61.998501449181681</v>
      </c>
      <c r="DA42" s="5">
        <f>IFERROR(DEGREES(ACOS((SIN(RADIANS(CZ42))*SIN(RADIANS('Array Configuration'!$D$5))-SIN(RADIANS('Solar Calendar'!$B$11)))/(COS(RADIANS('Solar Calendar'!CZ42))*COS(RADIANS('Array Configuration'!$D$5)))))*SIGN(CY42), 0)</f>
        <v>32.259731016498321</v>
      </c>
      <c r="DB42" s="5">
        <f>ABS(DA42-'Array Configuration'!$D$4)</f>
        <v>32.259731016498321</v>
      </c>
      <c r="DC42" s="5">
        <f>DEGREES(ACOS((COS(RADIANS(CZ42))*COS(RADIANS(DB42))*SIN(RADIANS('Array Configuration'!$D$3)))+SIN(RADIANS(CZ42))*COS(RADIANS('Array Configuration'!$D$3))))</f>
        <v>14.97003880091968</v>
      </c>
      <c r="DD42" s="5">
        <f t="shared" si="36"/>
        <v>855.33419753284284</v>
      </c>
      <c r="DF42" s="4">
        <v>0.60833333333333395</v>
      </c>
      <c r="DG42" s="5">
        <f t="shared" si="57"/>
        <v>19.25</v>
      </c>
      <c r="DH42" s="5">
        <f>DEGREES(ASIN(SIN(RADIANS('Solar Calendar'!$C$11))*SIN(RADIANS('Array Configuration'!$D$5))+COS(RADIANS('Solar Calendar'!$C$11))*COS(RADIANS('Array Configuration'!$D$5))*COS(RADIANS(DG42))))</f>
        <v>58.838951154216566</v>
      </c>
      <c r="DI42" s="5">
        <f>IFERROR(DEGREES(ACOS((SIN(RADIANS(DH42))*SIN(RADIANS('Array Configuration'!$D$5))-SIN(RADIANS('Solar Calendar'!$C$11)))/(COS(RADIANS('Solar Calendar'!DH42))*COS(RADIANS('Array Configuration'!$D$5)))))*SIGN(DG42), 0)</f>
        <v>36.613277589203712</v>
      </c>
      <c r="DJ42" s="5">
        <f>ABS(DI42-'Array Configuration'!$D$4)</f>
        <v>36.613277589203712</v>
      </c>
      <c r="DK42" s="5">
        <f>DEGREES(ACOS((COS(RADIANS(DH42))*COS(RADIANS(DJ42))*SIN(RADIANS('Array Configuration'!$D$3)))+SIN(RADIANS(DH42))*COS(RADIANS('Array Configuration'!$D$3))))</f>
        <v>18.74081026820549</v>
      </c>
      <c r="DL42" s="5">
        <f t="shared" si="37"/>
        <v>832.84218750279911</v>
      </c>
      <c r="DN42" s="4">
        <v>0.623611111111112</v>
      </c>
      <c r="DO42" s="5">
        <f t="shared" si="58"/>
        <v>24.75</v>
      </c>
      <c r="DP42" s="5">
        <f>DEGREES(ASIN(SIN(RADIANS('Solar Calendar'!$B$12))*SIN(RADIANS('Array Configuration'!$D$5))+COS(RADIANS('Solar Calendar'!$B$12))*COS(RADIANS('Array Configuration'!$D$5))*COS(RADIANS(DO42))))</f>
        <v>52.744608951550688</v>
      </c>
      <c r="DQ42" s="5">
        <f>IFERROR(DEGREES(ACOS((SIN(RADIANS(DP42))*SIN(RADIANS('Array Configuration'!$D$5))-SIN(RADIANS('Solar Calendar'!$B$12)))/(COS(RADIANS('Solar Calendar'!DP42))*COS(RADIANS('Array Configuration'!$D$5)))))*SIGN(DO42), 0)</f>
        <v>41.562783449195123</v>
      </c>
      <c r="DR42" s="5">
        <f>ABS(DQ42-'Array Configuration'!$D$4)</f>
        <v>41.562783449195123</v>
      </c>
      <c r="DS42" s="5">
        <f>DEGREES(ACOS((COS(RADIANS(DP42))*COS(RADIANS(DR42))*SIN(RADIANS('Array Configuration'!$D$3)))+SIN(RADIANS(DP42))*COS(RADIANS('Array Configuration'!$D$3))))</f>
        <v>25.288587357426731</v>
      </c>
      <c r="DT42" s="5">
        <f t="shared" si="38"/>
        <v>796.32664150595247</v>
      </c>
      <c r="DV42" s="4">
        <v>0.63680555555555496</v>
      </c>
      <c r="DW42" s="5">
        <f t="shared" si="59"/>
        <v>30.25</v>
      </c>
      <c r="DX42" s="5">
        <f>DEGREES(ASIN(SIN(RADIANS('Solar Calendar'!$C$12))*SIN(RADIANS('Array Configuration'!$D$5))+COS(RADIANS('Solar Calendar'!$C$12))*COS(RADIANS('Array Configuration'!$D$5))*COS(RADIANS(DW42))))</f>
        <v>46.587864849045957</v>
      </c>
      <c r="DY42" s="5">
        <f>IFERROR(DEGREES(ACOS((SIN(RADIANS(DX42))*SIN(RADIANS('Array Configuration'!$D$5))-SIN(RADIANS('Solar Calendar'!$C$12)))/(COS(RADIANS('Solar Calendar'!DX42))*COS(RADIANS('Array Configuration'!$D$5)))))*SIGN(DW42), 0)</f>
        <v>45.742568569549455</v>
      </c>
      <c r="DZ42" s="5">
        <f>ABS(DY42-'Array Configuration'!$D$4)</f>
        <v>45.742568569549455</v>
      </c>
      <c r="EA42" s="5">
        <f>DEGREES(ACOS((COS(RADIANS(DX42))*COS(RADIANS(DZ42))*SIN(RADIANS('Array Configuration'!$D$3)))+SIN(RADIANS(DX42))*COS(RADIANS('Array Configuration'!$D$3))))</f>
        <v>31.962965915815332</v>
      </c>
      <c r="EB42" s="5">
        <f t="shared" si="39"/>
        <v>731.02963261920536</v>
      </c>
      <c r="ED42" s="4">
        <v>0.65347222222222301</v>
      </c>
      <c r="EE42" s="5">
        <f t="shared" si="60"/>
        <v>37.75</v>
      </c>
      <c r="EF42" s="5">
        <f>DEGREES(ASIN(SIN(RADIANS('Solar Calendar'!$B$13))*SIN(RADIANS('Array Configuration'!$D$5))+COS(RADIANS('Solar Calendar'!$B$13))*COS(RADIANS('Array Configuration'!$D$5))*COS(RADIANS(EE42))))</f>
        <v>37.404104084033463</v>
      </c>
      <c r="EG42" s="5">
        <f>IFERROR(DEGREES(ACOS((SIN(RADIANS(EF42))*SIN(RADIANS('Array Configuration'!$D$5))-SIN(RADIANS('Solar Calendar'!$B$13)))/(COS(RADIANS('Solar Calendar'!EF42))*COS(RADIANS('Array Configuration'!$D$5)))))*SIGN(EE42), 0)</f>
        <v>50.038156834864161</v>
      </c>
      <c r="EH42" s="5">
        <f>ABS(EG42-'Array Configuration'!$D$4)</f>
        <v>50.038156834864161</v>
      </c>
      <c r="EI42" s="5">
        <f>DEGREES(ACOS((COS(RADIANS(EF42))*COS(RADIANS(EH42))*SIN(RADIANS('Array Configuration'!$D$3)))+SIN(RADIANS(EF42))*COS(RADIANS('Array Configuration'!$D$3))))</f>
        <v>41.61334322363939</v>
      </c>
      <c r="EJ42" s="5">
        <f t="shared" si="40"/>
        <v>647.2965305815062</v>
      </c>
      <c r="EL42" s="4">
        <v>0.66666666666666596</v>
      </c>
      <c r="EM42" s="5">
        <f t="shared" si="61"/>
        <v>43.75</v>
      </c>
      <c r="EN42" s="5">
        <f>DEGREES(ASIN(SIN(RADIANS('Solar Calendar'!$C$13))*SIN(RADIANS('Array Configuration'!$D$5))+COS(RADIANS('Solar Calendar'!$C$13))*COS(RADIANS('Array Configuration'!$D$5))*COS(RADIANS(EM42))))</f>
        <v>29.149608934989118</v>
      </c>
      <c r="EO42" s="5">
        <f>IFERROR(DEGREES(ACOS((SIN(RADIANS(EN42))*SIN(RADIANS('Array Configuration'!$D$5))-SIN(RADIANS('Solar Calendar'!$C$13)))/(COS(RADIANS('Solar Calendar'!EN42))*COS(RADIANS('Array Configuration'!$D$5)))))*SIGN(EM42), 0)</f>
        <v>52.353387243811277</v>
      </c>
      <c r="EP42" s="5">
        <f>ABS(EO42-'Array Configuration'!$D$4)</f>
        <v>52.353387243811277</v>
      </c>
      <c r="EQ42" s="5">
        <f>DEGREES(ACOS((COS(RADIANS(EN42))*COS(RADIANS(EP42))*SIN(RADIANS('Array Configuration'!$D$3)))+SIN(RADIANS(EN42))*COS(RADIANS('Array Configuration'!$D$3))))</f>
        <v>49.979799631323978</v>
      </c>
      <c r="ER42" s="5">
        <f t="shared" si="41"/>
        <v>520.61066399782396</v>
      </c>
      <c r="ET42" s="4">
        <v>0.68263888888888802</v>
      </c>
      <c r="EU42" s="5">
        <f t="shared" si="17"/>
        <v>50.75</v>
      </c>
      <c r="EV42" s="5">
        <f>DEGREES(ASIN(SIN(RADIANS('Solar Calendar'!$B$14))*SIN(RADIANS('Array Configuration'!$D$5))+COS(RADIANS('Solar Calendar'!$B$14))*COS(RADIANS('Array Configuration'!$D$5))*COS(RADIANS(EU42))))</f>
        <v>20.642625862343142</v>
      </c>
      <c r="EW42" s="5">
        <f>IFERROR(DEGREES(ACOS((SIN(RADIANS(EV42))*SIN(RADIANS('Array Configuration'!$D$5))-SIN(RADIANS('Solar Calendar'!$B$14)))/(COS(RADIANS('Solar Calendar'!EV42))*COS(RADIANS('Array Configuration'!$D$5)))))*SIGN(EU42), 0)</f>
        <v>55.44399534202541</v>
      </c>
      <c r="EX42" s="5">
        <f>ABS(EW42-'Array Configuration'!$D$4)</f>
        <v>55.44399534202541</v>
      </c>
      <c r="EY42" s="5">
        <f>DEGREES(ACOS((COS(RADIANS(EV42))*COS(RADIANS(EX42))*SIN(RADIANS('Array Configuration'!$D$3)))+SIN(RADIANS(EV42))*COS(RADIANS('Array Configuration'!$D$3))))</f>
        <v>58.928933482066547</v>
      </c>
      <c r="EZ42" s="5">
        <f t="shared" si="24"/>
        <v>391.00566120979056</v>
      </c>
      <c r="FB42" s="4">
        <v>0.69722222222222097</v>
      </c>
      <c r="FC42" s="5">
        <f t="shared" si="18"/>
        <v>56.75</v>
      </c>
      <c r="FD42" s="5">
        <f>DEGREES(ASIN(SIN(RADIANS('Solar Calendar'!$C$14))*SIN(RADIANS('Array Configuration'!$D$5))+COS(RADIANS('Solar Calendar'!$C$14))*COS(RADIANS('Array Configuration'!$D$5))*COS(RADIANS(FC42))))</f>
        <v>13.235362844378804</v>
      </c>
      <c r="FE42" s="5">
        <f>IFERROR(DEGREES(ACOS((SIN(RADIANS(FD42))*SIN(RADIANS('Array Configuration'!$D$5))-SIN(RADIANS('Solar Calendar'!$C$14)))/(COS(RADIANS('Solar Calendar'!FD42))*COS(RADIANS('Array Configuration'!$D$5)))))*SIGN(FC42), 0)</f>
        <v>57.641960205738876</v>
      </c>
      <c r="FF42" s="5">
        <f>ABS(FE42-'Array Configuration'!$D$4)</f>
        <v>57.641960205738876</v>
      </c>
      <c r="FG42" s="5">
        <f>DEGREES(ACOS((COS(RADIANS(FD42))*COS(RADIANS(FF42))*SIN(RADIANS('Array Configuration'!$D$3)))+SIN(RADIANS(FD42))*COS(RADIANS('Array Configuration'!$D$3))))</f>
        <v>66.614978882840489</v>
      </c>
      <c r="FH42" s="5">
        <f t="shared" si="42"/>
        <v>238.26608125315983</v>
      </c>
      <c r="FJ42" s="4">
        <v>0.67361111111111205</v>
      </c>
      <c r="FK42" s="5">
        <f t="shared" si="19"/>
        <v>63.25</v>
      </c>
      <c r="FL42" s="5">
        <f>DEGREES(ASIN(SIN(RADIANS('Solar Calendar'!$B$15))*SIN(RADIANS('Array Configuration'!$D$5))+COS(RADIANS('Solar Calendar'!$B$15))*COS(RADIANS('Array Configuration'!$D$5))*COS(RADIANS(FK42))))</f>
        <v>4.7413404624231177</v>
      </c>
      <c r="FM42" s="5">
        <f>IFERROR(DEGREES(ACOS((SIN(RADIANS(FL42))*SIN(RADIANS('Array Configuration'!$D$5))-SIN(RADIANS('Solar Calendar'!$B$15)))/(COS(RADIANS('Solar Calendar'!FL42))*COS(RADIANS('Array Configuration'!$D$5)))))*SIGN(FK42), 0)</f>
        <v>59.270431930690812</v>
      </c>
      <c r="FN42" s="5">
        <f>ABS(FM42-'Array Configuration'!$D$4)</f>
        <v>59.270431930690812</v>
      </c>
      <c r="FO42" s="5">
        <f>DEGREES(ACOS((COS(RADIANS(FL42))*COS(RADIANS(FN42))*SIN(RADIANS('Array Configuration'!$D$3)))+SIN(RADIANS(FL42))*COS(RADIANS('Array Configuration'!$D$3))))</f>
        <v>75.18125998751907</v>
      </c>
      <c r="FP42" s="5">
        <f t="shared" si="43"/>
        <v>54.61288847656639</v>
      </c>
      <c r="FR42" s="7">
        <v>0.68472222222222223</v>
      </c>
      <c r="FS42" s="5">
        <f t="shared" si="20"/>
        <v>66.75</v>
      </c>
      <c r="FT42" s="5">
        <v>0</v>
      </c>
      <c r="FU42" s="5">
        <f>IFERROR(DEGREES(ACOS((SIN(RADIANS(FT42))*SIN(RADIANS('Array Configuration'!$D$5))-SIN(RADIANS('Solar Calendar'!$C$15)))/(COS(RADIANS('Solar Calendar'!FT42))*COS(RADIANS('Array Configuration'!$D$5)))))*SIGN(FS42), 0)</f>
        <v>59.844195156492361</v>
      </c>
      <c r="FV42" s="5">
        <f>ABS(FU42-'Array Configuration'!$D$4)</f>
        <v>59.844195156492361</v>
      </c>
      <c r="FW42" s="5">
        <f>DEGREES(ACOS((COS(RADIANS(FT42))*COS(RADIANS(FV42))*SIN(RADIANS('Array Configuration'!$D$3)))+SIN(RADIANS(FT42))*COS(RADIANS('Array Configuration'!$D$3))))</f>
        <v>79.867346499703345</v>
      </c>
      <c r="FX42" s="5">
        <f t="shared" si="44"/>
        <v>0</v>
      </c>
      <c r="GD42" s="5"/>
      <c r="GE42" s="5"/>
      <c r="GF42" s="5"/>
      <c r="GK42" s="5"/>
      <c r="GL42" s="5"/>
      <c r="GM42" s="5"/>
      <c r="GN42" s="5"/>
    </row>
    <row r="43" spans="5:196" x14ac:dyDescent="0.25">
      <c r="E43" s="12"/>
      <c r="F43" s="4"/>
      <c r="G43" s="5"/>
      <c r="H43" s="5"/>
      <c r="I43" s="5"/>
      <c r="J43" s="5"/>
      <c r="K43" s="5"/>
      <c r="L43" s="5"/>
      <c r="N43" s="7">
        <v>0.70624999999999993</v>
      </c>
      <c r="O43" s="5">
        <f t="shared" si="0"/>
        <v>68</v>
      </c>
      <c r="P43" s="5">
        <v>0</v>
      </c>
      <c r="Q43" s="5">
        <f>IFERROR(DEGREES(ACOS((SIN(RADIANS(P43))*SIN(RADIANS('Array Configuration'!$D$5))-SIN(RADIANS('Solar Calendar'!$C$5)))/(COS(RADIANS('Solar Calendar'!P43))*COS(RADIANS('Array Configuration'!$D$5)))))*SIGN(O43), 0)</f>
        <v>59.197381221736094</v>
      </c>
      <c r="R43" s="5">
        <f>ABS(Q43-'Array Configuration'!$D$4)</f>
        <v>59.197381221736094</v>
      </c>
      <c r="S43" s="5">
        <f>DEGREES(ACOS((COS(RADIANS(P43))*COS(RADIANS(R43))*SIN(RADIANS('Array Configuration'!$D$3)))+SIN(RADIANS(P43))*COS(RADIANS('Array Configuration'!$D$3))))</f>
        <v>79.668975669793767</v>
      </c>
      <c r="T43" s="5">
        <f t="shared" si="26"/>
        <v>0</v>
      </c>
      <c r="V43" s="4">
        <v>0.69861111111111196</v>
      </c>
      <c r="W43" s="5">
        <f t="shared" si="1"/>
        <v>64.75</v>
      </c>
      <c r="X43" s="5">
        <f>DEGREES(ASIN(SIN(RADIANS('Solar Calendar'!$B$6))*SIN(RADIANS('Array Configuration'!$D$5))+COS(RADIANS('Solar Calendar'!$B$6))*COS(RADIANS('Array Configuration'!$D$5))*COS(RADIANS(W43))))</f>
        <v>4.8161541204109382</v>
      </c>
      <c r="Y43" s="5">
        <f>IFERROR(DEGREES(ACOS((SIN(RADIANS(X43))*SIN(RADIANS('Array Configuration'!$D$5))-SIN(RADIANS('Solar Calendar'!$B$6)))/(COS(RADIANS('Solar Calendar'!X43))*COS(RADIANS('Array Configuration'!$D$5)))))*SIGN(W43), 0)</f>
        <v>61.152472868542645</v>
      </c>
      <c r="Z43" s="5">
        <f>ABS(Y43-'Array Configuration'!$D$4)</f>
        <v>61.152472868542645</v>
      </c>
      <c r="AA43" s="5">
        <f>DEGREES(ACOS((COS(RADIANS(X43))*COS(RADIANS(Z43))*SIN(RADIANS('Array Configuration'!$D$3)))+SIN(RADIANS(X43))*COS(RADIANS('Array Configuration'!$D$3))))</f>
        <v>75.69914461508381</v>
      </c>
      <c r="AB43" s="5">
        <f t="shared" si="27"/>
        <v>54.031443399391208</v>
      </c>
      <c r="AD43" s="4">
        <v>0.68194444444444302</v>
      </c>
      <c r="AE43" s="5">
        <f t="shared" si="2"/>
        <v>59</v>
      </c>
      <c r="AF43" s="5">
        <f>DEGREES(ASIN(SIN(RADIANS('Solar Calendar'!$C$6))*SIN(RADIANS('Array Configuration'!$D$5))+COS(RADIANS('Solar Calendar'!$C$6))*COS(RADIANS('Array Configuration'!$D$5))*COS(RADIANS(AE43))))</f>
        <v>11.698823348638102</v>
      </c>
      <c r="AG43" s="5">
        <f>IFERROR(DEGREES(ACOS((SIN(RADIANS(AF43))*SIN(RADIANS('Array Configuration'!$D$5))-SIN(RADIANS('Solar Calendar'!$C$6)))/(COS(RADIANS('Solar Calendar'!AF43))*COS(RADIANS('Array Configuration'!$D$5)))))*SIGN(AE43), 0)</f>
        <v>59.299309209157876</v>
      </c>
      <c r="AH43" s="5">
        <f>ABS(AG43-'Array Configuration'!$D$4)</f>
        <v>59.299309209157876</v>
      </c>
      <c r="AI43" s="5">
        <f>DEGREES(ACOS((COS(RADIANS(AF43))*COS(RADIANS(AH43))*SIN(RADIANS('Array Configuration'!$D$3)))+SIN(RADIANS(AF43))*COS(RADIANS('Array Configuration'!$D$3))))</f>
        <v>68.591696926618084</v>
      </c>
      <c r="AJ43" s="5">
        <f t="shared" si="28"/>
        <v>215.08815867811256</v>
      </c>
      <c r="AL43" s="4">
        <v>0.66319444444444497</v>
      </c>
      <c r="AM43" s="5">
        <f t="shared" si="3"/>
        <v>52.75</v>
      </c>
      <c r="AN43" s="5">
        <f>DEGREES(ASIN(SIN(RADIANS('Solar Calendar'!$B$7))*SIN(RADIANS('Array Configuration'!$D$5))+COS(RADIANS('Solar Calendar'!$B$7))*COS(RADIANS('Array Configuration'!$D$5))*COS(RADIANS(AM43))))</f>
        <v>19.849050724192406</v>
      </c>
      <c r="AO43" s="5">
        <f>IFERROR(DEGREES(ACOS((SIN(RADIANS(AN43))*SIN(RADIANS('Array Configuration'!$D$5))-SIN(RADIANS('Solar Calendar'!$B$7)))/(COS(RADIANS('Solar Calendar'!AN43))*COS(RADIANS('Array Configuration'!$D$5)))))*SIGN(AM43), 0)</f>
        <v>57.43657263856533</v>
      </c>
      <c r="AP43" s="5">
        <f>ABS(AO43-'Array Configuration'!$D$4)</f>
        <v>57.43657263856533</v>
      </c>
      <c r="AQ43" s="5">
        <f>DEGREES(ACOS((COS(RADIANS(AN43))*COS(RADIANS(AP43))*SIN(RADIANS('Array Configuration'!$D$3)))+SIN(RADIANS(AN43))*COS(RADIANS('Array Configuration'!$D$3))))</f>
        <v>60.30811766032825</v>
      </c>
      <c r="AR43" s="5">
        <f t="shared" si="29"/>
        <v>371.76914728840268</v>
      </c>
      <c r="AT43" s="4">
        <v>0.68472222222222301</v>
      </c>
      <c r="AU43" s="5">
        <f t="shared" si="49"/>
        <v>46.5</v>
      </c>
      <c r="AV43" s="5">
        <f>DEGREES(ASIN(SIN(RADIANS('Solar Calendar'!$C$7))*SIN(RADIANS('Array Configuration'!$D$5))+COS(RADIANS('Solar Calendar'!$C$7))*COS(RADIANS('Array Configuration'!$D$5))*COS(RADIANS(AU43))))</f>
        <v>27.655816205095597</v>
      </c>
      <c r="AW43" s="5">
        <f>IFERROR(DEGREES(ACOS((SIN(RADIANS(AV43))*SIN(RADIANS('Array Configuration'!$D$5))-SIN(RADIANS('Solar Calendar'!$C$7)))/(COS(RADIANS('Solar Calendar'!AV43))*COS(RADIANS('Array Configuration'!$D$5)))))*SIGN(AU43), 0)</f>
        <v>54.978459965162912</v>
      </c>
      <c r="AX43" s="5">
        <f>ABS(AW43-'Array Configuration'!$D$4)</f>
        <v>54.978459965162912</v>
      </c>
      <c r="AY43" s="5">
        <f>DEGREES(ACOS((COS(RADIANS(AV43))*COS(RADIANS(AX43))*SIN(RADIANS('Array Configuration'!$D$3)))+SIN(RADIANS(AV43))*COS(RADIANS('Array Configuration'!$D$3))))</f>
        <v>52.209063182031777</v>
      </c>
      <c r="AZ43" s="5">
        <f t="shared" si="30"/>
        <v>517.42319157809288</v>
      </c>
      <c r="BB43" s="4">
        <v>0.66041666666666698</v>
      </c>
      <c r="BC43" s="5">
        <f t="shared" si="50"/>
        <v>39</v>
      </c>
      <c r="BD43" s="5">
        <f>DEGREES(ASIN(SIN(RADIANS('Solar Calendar'!$B$8))*SIN(RADIANS('Array Configuration'!$D$5))+COS(RADIANS('Solar Calendar'!$B$8))*COS(RADIANS('Array Configuration'!$D$5))*COS(RADIANS(BC43))))</f>
        <v>37.513741683068922</v>
      </c>
      <c r="BE43" s="5">
        <f>IFERROR(DEGREES(ACOS((SIN(RADIANS(BD43))*SIN(RADIANS('Array Configuration'!$D$5))-SIN(RADIANS('Solar Calendar'!$B$8)))/(COS(RADIANS('Solar Calendar'!BD43))*COS(RADIANS('Array Configuration'!$D$5)))))*SIGN(BC43), 0)</f>
        <v>51.965583433981806</v>
      </c>
      <c r="BF43" s="5">
        <f>ABS(BE43-'Array Configuration'!$D$4)</f>
        <v>51.965583433981806</v>
      </c>
      <c r="BG43" s="5">
        <f>DEGREES(ACOS((COS(RADIANS(BD43))*COS(RADIANS(BF43))*SIN(RADIANS('Array Configuration'!$D$3)))+SIN(RADIANS(BD43))*COS(RADIANS('Array Configuration'!$D$3))))</f>
        <v>42.137033017876618</v>
      </c>
      <c r="BH43" s="5">
        <f t="shared" si="31"/>
        <v>640.10653705236541</v>
      </c>
      <c r="BJ43" s="4">
        <v>0.64166666666666505</v>
      </c>
      <c r="BK43" s="5">
        <f t="shared" si="51"/>
        <v>33.25</v>
      </c>
      <c r="BL43" s="5">
        <f>DEGREES(ASIN(SIN(RADIANS('Solar Calendar'!$C$8))*SIN(RADIANS('Array Configuration'!$D$5))+COS(RADIANS('Solar Calendar'!$C$8))*COS(RADIANS('Array Configuration'!$D$5))*COS(RADIANS(BK43))))</f>
        <v>44.497576970095466</v>
      </c>
      <c r="BM43" s="5">
        <f>IFERROR(DEGREES(ACOS((SIN(RADIANS(BL43))*SIN(RADIANS('Array Configuration'!$D$5))-SIN(RADIANS('Solar Calendar'!$C$8)))/(COS(RADIANS('Solar Calendar'!BL43))*COS(RADIANS('Array Configuration'!$D$5)))))*SIGN(BK43), 0)</f>
        <v>48.850256796314021</v>
      </c>
      <c r="BN43" s="5">
        <f>ABS(BM43-'Array Configuration'!$D$4)</f>
        <v>48.850256796314021</v>
      </c>
      <c r="BO43" s="5">
        <f>DEGREES(ACOS((COS(RADIANS(BL43))*COS(RADIANS(BN43))*SIN(RADIANS('Array Configuration'!$D$3)))+SIN(RADIANS(BL43))*COS(RADIANS('Array Configuration'!$D$3))))</f>
        <v>34.828321891815207</v>
      </c>
      <c r="BP43" s="5">
        <f t="shared" si="32"/>
        <v>734.05714277200639</v>
      </c>
      <c r="BR43" s="4">
        <v>0.62291666666666601</v>
      </c>
      <c r="BS43" s="5">
        <f t="shared" si="52"/>
        <v>27</v>
      </c>
      <c r="BT43" s="5">
        <f>DEGREES(ASIN(SIN(RADIANS('Solar Calendar'!$B$9))*SIN(RADIANS('Array Configuration'!$D$5))+COS(RADIANS('Solar Calendar'!$B$9))*COS(RADIANS('Array Configuration'!$D$5))*COS(RADIANS(BS43))))</f>
        <v>52.141767528672744</v>
      </c>
      <c r="BU43" s="5">
        <f>IFERROR(DEGREES(ACOS((SIN(RADIANS(BT43))*SIN(RADIANS('Array Configuration'!$D$5))-SIN(RADIANS('Solar Calendar'!$B$9)))/(COS(RADIANS('Solar Calendar'!BT43))*COS(RADIANS('Array Configuration'!$D$5)))))*SIGN(BS43), 0)</f>
        <v>45.056260655655379</v>
      </c>
      <c r="BV43" s="5">
        <f>ABS(BU43-'Array Configuration'!$D$4)</f>
        <v>45.056260655655379</v>
      </c>
      <c r="BW43" s="5">
        <f>DEGREES(ACOS((COS(RADIANS(BT43))*COS(RADIANS(BV43))*SIN(RADIANS('Array Configuration'!$D$3)))+SIN(RADIANS(BT43))*COS(RADIANS('Array Configuration'!$D$3))))</f>
        <v>26.955546969002761</v>
      </c>
      <c r="BX43" s="5">
        <f t="shared" si="33"/>
        <v>787.85420848247202</v>
      </c>
      <c r="BZ43" s="4">
        <v>0.61041666666666705</v>
      </c>
      <c r="CA43" s="5">
        <f t="shared" si="53"/>
        <v>22.25</v>
      </c>
      <c r="CB43" s="5">
        <f>DEGREES(ASIN(SIN(RADIANS('Solar Calendar'!$C$9))*SIN(RADIANS('Array Configuration'!$D$5))+COS(RADIANS('Solar Calendar'!$C$9))*COS(RADIANS('Array Configuration'!$D$5))*COS(RADIANS(CA43))))</f>
        <v>57.037124642273241</v>
      </c>
      <c r="CC43" s="5">
        <f>IFERROR(DEGREES(ACOS((SIN(RADIANS(CB43))*SIN(RADIANS('Array Configuration'!$D$5))-SIN(RADIANS('Solar Calendar'!$C$9)))/(COS(RADIANS('Solar Calendar'!CB43))*COS(RADIANS('Array Configuration'!$D$5)))))*SIGN(CA43), 0)</f>
        <v>40.84036732987542</v>
      </c>
      <c r="CD43" s="5">
        <f>ABS(CC43-'Array Configuration'!$D$4)</f>
        <v>40.84036732987542</v>
      </c>
      <c r="CE43" s="5">
        <f>DEGREES(ACOS((COS(RADIANS(CB43))*COS(RADIANS(CD43))*SIN(RADIANS('Array Configuration'!$D$3)))+SIN(RADIANS(CB43))*COS(RADIANS('Array Configuration'!$D$3))))</f>
        <v>21.558231079229738</v>
      </c>
      <c r="CF43" s="5">
        <f t="shared" si="34"/>
        <v>832.99102658592449</v>
      </c>
      <c r="CH43" s="4">
        <v>0.60208333333333297</v>
      </c>
      <c r="CI43" s="5">
        <f t="shared" si="54"/>
        <v>18.75</v>
      </c>
      <c r="CJ43" s="5">
        <f>DEGREES(ASIN(SIN(RADIANS('Solar Calendar'!$B$10))*SIN(RADIANS('Array Configuration'!$D$5))+COS(RADIANS('Solar Calendar'!$B$10))*COS(RADIANS('Array Configuration'!$D$5))*COS(RADIANS(CI43))))</f>
        <v>61.019951739478152</v>
      </c>
      <c r="CK43" s="5">
        <f>IFERROR(DEGREES(ACOS((SIN(RADIANS(CJ43))*SIN(RADIANS('Array Configuration'!$D$5))-SIN(RADIANS('Solar Calendar'!$B$10)))/(COS(RADIANS('Solar Calendar'!CJ43))*COS(RADIANS('Array Configuration'!$D$5)))))*SIGN(CI43), 0)</f>
        <v>37.705272091378227</v>
      </c>
      <c r="CL43" s="5">
        <f>ABS(CK43-'Array Configuration'!$D$4)</f>
        <v>37.705272091378227</v>
      </c>
      <c r="CM43" s="5">
        <f>DEGREES(ACOS((COS(RADIANS(CJ43))*COS(RADIANS(CL43))*SIN(RADIANS('Array Configuration'!$D$3)))+SIN(RADIANS(CJ43))*COS(RADIANS('Array Configuration'!$D$3))))</f>
        <v>17.515967427896268</v>
      </c>
      <c r="CN43" s="5">
        <f t="shared" si="48"/>
        <v>842.86786428818323</v>
      </c>
      <c r="CP43" s="4">
        <v>0.60208333333333297</v>
      </c>
      <c r="CQ43" s="5">
        <f t="shared" si="55"/>
        <v>18</v>
      </c>
      <c r="CR43" s="5">
        <f>DEGREES(ASIN(SIN(RADIANS('Solar Calendar'!$C$10))*SIN(RADIANS('Array Configuration'!$D$5))+COS(RADIANS('Solar Calendar'!$C$10))*COS(RADIANS('Array Configuration'!$D$5))*COS(RADIANS(CQ43))))</f>
        <v>61.953795160700025</v>
      </c>
      <c r="CS43" s="5">
        <f>IFERROR(DEGREES(ACOS((SIN(RADIANS(CR43))*SIN(RADIANS('Array Configuration'!$D$5))-SIN(RADIANS('Solar Calendar'!$C$10)))/(COS(RADIANS('Solar Calendar'!CR43))*COS(RADIANS('Array Configuration'!$D$5)))))*SIGN(CQ43), 0)</f>
        <v>37.064675268378828</v>
      </c>
      <c r="CT43" s="5">
        <f>ABS(CS43-'Array Configuration'!$D$4)</f>
        <v>37.064675268378828</v>
      </c>
      <c r="CU43" s="5">
        <f>DEGREES(ACOS((COS(RADIANS(CR43))*COS(RADIANS(CT43))*SIN(RADIANS('Array Configuration'!$D$3)))+SIN(RADIANS(CR43))*COS(RADIANS('Array Configuration'!$D$3))))</f>
        <v>16.650516861613941</v>
      </c>
      <c r="CV43" s="5">
        <f t="shared" si="35"/>
        <v>848.36981439273325</v>
      </c>
      <c r="CX43" s="4">
        <v>0.60833333333333295</v>
      </c>
      <c r="CY43" s="5">
        <f t="shared" si="56"/>
        <v>19.5</v>
      </c>
      <c r="CZ43" s="5">
        <f>DEGREES(ASIN(SIN(RADIANS('Solar Calendar'!$B$11))*SIN(RADIANS('Array Configuration'!$D$5))+COS(RADIANS('Solar Calendar'!$B$11))*COS(RADIANS('Array Configuration'!$D$5))*COS(RADIANS(CY43))))</f>
        <v>60.528532070029733</v>
      </c>
      <c r="DA43" s="5">
        <f>IFERROR(DEGREES(ACOS((SIN(RADIANS(CZ43))*SIN(RADIANS('Array Configuration'!$D$5))-SIN(RADIANS('Solar Calendar'!$B$11)))/(COS(RADIANS('Solar Calendar'!CZ43))*COS(RADIANS('Array Configuration'!$D$5)))))*SIGN(CY43), 0)</f>
        <v>38.783720365862884</v>
      </c>
      <c r="DB43" s="5">
        <f>ABS(DA43-'Array Configuration'!$D$4)</f>
        <v>38.783720365862884</v>
      </c>
      <c r="DC43" s="5">
        <f>DEGREES(ACOS((COS(RADIANS(CZ43))*COS(RADIANS(DB43))*SIN(RADIANS('Array Configuration'!$D$3)))+SIN(RADIANS(CZ43))*COS(RADIANS('Array Configuration'!$D$3))))</f>
        <v>18.23573982573313</v>
      </c>
      <c r="DD43" s="5">
        <f t="shared" si="36"/>
        <v>838.41055798391847</v>
      </c>
      <c r="DF43" s="4">
        <v>0.61875000000000002</v>
      </c>
      <c r="DG43" s="5">
        <f t="shared" si="57"/>
        <v>23</v>
      </c>
      <c r="DH43" s="5">
        <f>DEGREES(ASIN(SIN(RADIANS('Solar Calendar'!$C$11))*SIN(RADIANS('Array Configuration'!$D$5))+COS(RADIANS('Solar Calendar'!$C$11))*COS(RADIANS('Array Configuration'!$D$5))*COS(RADIANS(DG43))))</f>
        <v>57.227891519840391</v>
      </c>
      <c r="DI43" s="5">
        <f>IFERROR(DEGREES(ACOS((SIN(RADIANS(DH43))*SIN(RADIANS('Array Configuration'!$D$5))-SIN(RADIANS('Solar Calendar'!$C$11)))/(COS(RADIANS('Solar Calendar'!DH43))*COS(RADIANS('Array Configuration'!$D$5)))))*SIGN(DG43), 0)</f>
        <v>42.50736864577901</v>
      </c>
      <c r="DJ43" s="5">
        <f>ABS(DI43-'Array Configuration'!$D$4)</f>
        <v>42.50736864577901</v>
      </c>
      <c r="DK43" s="5">
        <f>DEGREES(ACOS((COS(RADIANS(DH43))*COS(RADIANS(DJ43))*SIN(RADIANS('Array Configuration'!$D$3)))+SIN(RADIANS(DH43))*COS(RADIANS('Array Configuration'!$D$3))))</f>
        <v>21.977763233877234</v>
      </c>
      <c r="DL43" s="5">
        <f t="shared" si="37"/>
        <v>812.42602540320468</v>
      </c>
      <c r="DN43" s="4">
        <v>0.63402777777777797</v>
      </c>
      <c r="DO43" s="5">
        <f t="shared" si="58"/>
        <v>28.5</v>
      </c>
      <c r="DP43" s="5">
        <f>DEGREES(ASIN(SIN(RADIANS('Solar Calendar'!$B$12))*SIN(RADIANS('Array Configuration'!$D$5))+COS(RADIANS('Solar Calendar'!$B$12))*COS(RADIANS('Array Configuration'!$D$5))*COS(RADIANS(DO43))))</f>
        <v>50.984434347978159</v>
      </c>
      <c r="DQ43" s="5">
        <f>IFERROR(DEGREES(ACOS((SIN(RADIANS(DP43))*SIN(RADIANS('Array Configuration'!$D$5))-SIN(RADIANS('Solar Calendar'!$B$12)))/(COS(RADIANS('Solar Calendar'!DP43))*COS(RADIANS('Array Configuration'!$D$5)))))*SIGN(DO43), 0)</f>
        <v>46.645510312933105</v>
      </c>
      <c r="DR43" s="5">
        <f>ABS(DQ43-'Array Configuration'!$D$4)</f>
        <v>46.645510312933105</v>
      </c>
      <c r="DS43" s="5">
        <f>DEGREES(ACOS((COS(RADIANS(DP43))*COS(RADIANS(DR43))*SIN(RADIANS('Array Configuration'!$D$3)))+SIN(RADIANS(DP43))*COS(RADIANS('Array Configuration'!$D$3))))</f>
        <v>28.463201582673747</v>
      </c>
      <c r="DT43" s="5">
        <f t="shared" si="38"/>
        <v>769.95889727426311</v>
      </c>
      <c r="DV43" s="4">
        <v>0.64722222222222103</v>
      </c>
      <c r="DW43" s="5">
        <f t="shared" si="59"/>
        <v>34</v>
      </c>
      <c r="DX43" s="5">
        <f>DEGREES(ASIN(SIN(RADIANS('Solar Calendar'!$C$12))*SIN(RADIANS('Array Configuration'!$D$5))+COS(RADIANS('Solar Calendar'!$C$12))*COS(RADIANS('Array Configuration'!$D$5))*COS(RADIANS(DW43))))</f>
        <v>44.708763425450456</v>
      </c>
      <c r="DY43" s="5">
        <f>IFERROR(DEGREES(ACOS((SIN(RADIANS(DX43))*SIN(RADIANS('Array Configuration'!$D$5))-SIN(RADIANS('Solar Calendar'!$C$12)))/(COS(RADIANS('Solar Calendar'!DX43))*COS(RADIANS('Array Configuration'!$D$5)))))*SIGN(DW43), 0)</f>
        <v>50.243356593403135</v>
      </c>
      <c r="DZ43" s="5">
        <f>ABS(DY43-'Array Configuration'!$D$4)</f>
        <v>50.243356593403135</v>
      </c>
      <c r="EA43" s="5">
        <f>DEGREES(ACOS((COS(RADIANS(DX43))*COS(RADIANS(DZ43))*SIN(RADIANS('Array Configuration'!$D$3)))+SIN(RADIANS(DX43))*COS(RADIANS('Array Configuration'!$D$3))))</f>
        <v>35.102567670351846</v>
      </c>
      <c r="EB43" s="5">
        <f t="shared" si="39"/>
        <v>699.21780700170689</v>
      </c>
      <c r="ED43" s="4">
        <v>0.66388888888888897</v>
      </c>
      <c r="EE43" s="5">
        <f t="shared" si="60"/>
        <v>41.5</v>
      </c>
      <c r="EF43" s="5">
        <f>DEGREES(ASIN(SIN(RADIANS('Solar Calendar'!$B$13))*SIN(RADIANS('Array Configuration'!$D$5))+COS(RADIANS('Solar Calendar'!$B$13))*COS(RADIANS('Array Configuration'!$D$5))*COS(RADIANS(EE43))))</f>
        <v>35.411563168596381</v>
      </c>
      <c r="EG43" s="5">
        <f>IFERROR(DEGREES(ACOS((SIN(RADIANS(EF43))*SIN(RADIANS('Array Configuration'!$D$5))-SIN(RADIANS('Solar Calendar'!$B$13)))/(COS(RADIANS('Solar Calendar'!EF43))*COS(RADIANS('Array Configuration'!$D$5)))))*SIGN(EE43), 0)</f>
        <v>53.956069322476083</v>
      </c>
      <c r="EH43" s="5">
        <f>ABS(EG43-'Array Configuration'!$D$4)</f>
        <v>53.956069322476083</v>
      </c>
      <c r="EI43" s="5">
        <f>DEGREES(ACOS((COS(RADIANS(EF43))*COS(RADIANS(EH43))*SIN(RADIANS('Array Configuration'!$D$3)))+SIN(RADIANS(EF43))*COS(RADIANS('Array Configuration'!$D$3))))</f>
        <v>44.708512221696417</v>
      </c>
      <c r="EJ43" s="5">
        <f t="shared" si="40"/>
        <v>607.2871377229884</v>
      </c>
      <c r="EL43" s="4">
        <v>0.67708333333333204</v>
      </c>
      <c r="EM43" s="5">
        <f t="shared" si="61"/>
        <v>47.5</v>
      </c>
      <c r="EN43" s="5">
        <f>DEGREES(ASIN(SIN(RADIANS('Solar Calendar'!$C$13))*SIN(RADIANS('Array Configuration'!$D$5))+COS(RADIANS('Solar Calendar'!$C$13))*COS(RADIANS('Array Configuration'!$D$5))*COS(RADIANS(EM43))))</f>
        <v>27.100462298895643</v>
      </c>
      <c r="EO43" s="5">
        <f>IFERROR(DEGREES(ACOS((SIN(RADIANS(EN43))*SIN(RADIANS('Array Configuration'!$D$5))-SIN(RADIANS('Solar Calendar'!$C$13)))/(COS(RADIANS('Solar Calendar'!EN43))*COS(RADIANS('Array Configuration'!$D$5)))))*SIGN(EM43), 0)</f>
        <v>55.91498075989422</v>
      </c>
      <c r="EP43" s="5">
        <f>ABS(EO43-'Array Configuration'!$D$4)</f>
        <v>55.91498075989422</v>
      </c>
      <c r="EQ43" s="5">
        <f>DEGREES(ACOS((COS(RADIANS(EN43))*COS(RADIANS(EP43))*SIN(RADIANS('Array Configuration'!$D$3)))+SIN(RADIANS(EN43))*COS(RADIANS('Array Configuration'!$D$3))))</f>
        <v>53.028402386953786</v>
      </c>
      <c r="ER43" s="5">
        <f t="shared" si="41"/>
        <v>475.61437767160737</v>
      </c>
      <c r="ET43" s="4">
        <v>0.69305555555555398</v>
      </c>
      <c r="EU43" s="5">
        <f t="shared" si="17"/>
        <v>54.5</v>
      </c>
      <c r="EV43" s="5">
        <f>DEGREES(ASIN(SIN(RADIANS('Solar Calendar'!$B$14))*SIN(RADIANS('Array Configuration'!$D$5))+COS(RADIANS('Solar Calendar'!$B$14))*COS(RADIANS('Array Configuration'!$D$5))*COS(RADIANS(EU43))))</f>
        <v>18.520260280136089</v>
      </c>
      <c r="EW43" s="5">
        <f>IFERROR(DEGREES(ACOS((SIN(RADIANS(EV43))*SIN(RADIANS('Array Configuration'!$D$5))-SIN(RADIANS('Solar Calendar'!$B$14)))/(COS(RADIANS('Solar Calendar'!EV43))*COS(RADIANS('Array Configuration'!$D$5)))))*SIGN(EU43), 0)</f>
        <v>58.702613804468257</v>
      </c>
      <c r="EX43" s="5">
        <f>ABS(EW43-'Array Configuration'!$D$4)</f>
        <v>58.702613804468257</v>
      </c>
      <c r="EY43" s="5">
        <f>DEGREES(ACOS((COS(RADIANS(EV43))*COS(RADIANS(EX43))*SIN(RADIANS('Array Configuration'!$D$3)))+SIN(RADIANS(EV43))*COS(RADIANS('Array Configuration'!$D$3))))</f>
        <v>61.963845530960924</v>
      </c>
      <c r="EZ43" s="5">
        <f t="shared" si="24"/>
        <v>339.62548098918188</v>
      </c>
      <c r="FB43" s="4">
        <v>0.70763888888888704</v>
      </c>
      <c r="FC43" s="5">
        <f t="shared" si="18"/>
        <v>60.5</v>
      </c>
      <c r="FD43" s="5">
        <f>DEGREES(ASIN(SIN(RADIANS('Solar Calendar'!$C$14))*SIN(RADIANS('Array Configuration'!$D$5))+COS(RADIANS('Solar Calendar'!$C$14))*COS(RADIANS('Array Configuration'!$D$5))*COS(RADIANS(FC43))))</f>
        <v>11.064241734626689</v>
      </c>
      <c r="FE43" s="5">
        <f>IFERROR(DEGREES(ACOS((SIN(RADIANS(FD43))*SIN(RADIANS('Array Configuration'!$D$5))-SIN(RADIANS('Solar Calendar'!$C$14)))/(COS(RADIANS('Solar Calendar'!FD43))*COS(RADIANS('Array Configuration'!$D$5)))))*SIGN(FC43), 0)</f>
        <v>60.690662324722688</v>
      </c>
      <c r="FF43" s="5">
        <f>ABS(FE43-'Array Configuration'!$D$4)</f>
        <v>60.690662324722688</v>
      </c>
      <c r="FG43" s="5">
        <f>DEGREES(ACOS((COS(RADIANS(FD43))*COS(RADIANS(FF43))*SIN(RADIANS('Array Configuration'!$D$3)))+SIN(RADIANS(FD43))*COS(RADIANS('Array Configuration'!$D$3))))</f>
        <v>69.63466658588905</v>
      </c>
      <c r="FH43" s="5">
        <f t="shared" si="42"/>
        <v>183.78298391608189</v>
      </c>
      <c r="FJ43" s="4">
        <v>0.68402777777777801</v>
      </c>
      <c r="FK43" s="5">
        <f t="shared" si="19"/>
        <v>67</v>
      </c>
      <c r="FL43" s="5">
        <f>DEGREES(ASIN(SIN(RADIANS('Solar Calendar'!$B$15))*SIN(RADIANS('Array Configuration'!$D$5))+COS(RADIANS('Solar Calendar'!$B$15))*COS(RADIANS('Array Configuration'!$D$5))*COS(RADIANS(FK43))))</f>
        <v>2.5364411427584321</v>
      </c>
      <c r="FM43" s="5">
        <f>IFERROR(DEGREES(ACOS((SIN(RADIANS(FL43))*SIN(RADIANS('Array Configuration'!$D$5))-SIN(RADIANS('Solar Calendar'!$B$15)))/(COS(RADIANS('Solar Calendar'!FL43))*COS(RADIANS('Array Configuration'!$D$5)))))*SIGN(FK43), 0)</f>
        <v>62.118805529111334</v>
      </c>
      <c r="FN43" s="5">
        <f>ABS(FM43-'Array Configuration'!$D$4)</f>
        <v>62.118805529111334</v>
      </c>
      <c r="FO43" s="5">
        <f>DEGREES(ACOS((COS(RADIANS(FL43))*COS(RADIANS(FN43))*SIN(RADIANS('Array Configuration'!$D$3)))+SIN(RADIANS(FL43))*COS(RADIANS('Array Configuration'!$D$3))))</f>
        <v>78.166832639886309</v>
      </c>
      <c r="FP43" s="5">
        <f t="shared" si="43"/>
        <v>9.8608935057258194</v>
      </c>
      <c r="FU43" s="5"/>
      <c r="FV43" s="5"/>
      <c r="FW43" s="5"/>
      <c r="FX43" s="5"/>
      <c r="GD43" s="5"/>
      <c r="GE43" s="5"/>
      <c r="GF43" s="5"/>
      <c r="GK43" s="5"/>
      <c r="GL43" s="5"/>
      <c r="GM43" s="5"/>
      <c r="GN43" s="5"/>
    </row>
    <row r="44" spans="5:196" x14ac:dyDescent="0.25">
      <c r="E44" s="12"/>
      <c r="F44" s="4"/>
      <c r="G44" s="5"/>
      <c r="H44" s="5"/>
      <c r="I44" s="5"/>
      <c r="J44" s="5"/>
      <c r="K44" s="5"/>
      <c r="L44" s="5"/>
      <c r="Q44" s="5"/>
      <c r="R44" s="5"/>
      <c r="S44" s="5"/>
      <c r="T44" s="5"/>
      <c r="V44" s="4">
        <v>0.70902777777777803</v>
      </c>
      <c r="W44" s="5">
        <f t="shared" si="1"/>
        <v>68.5</v>
      </c>
      <c r="X44" s="5">
        <f>DEGREES(ASIN(SIN(RADIANS('Solar Calendar'!$B$6))*SIN(RADIANS('Array Configuration'!$D$5))+COS(RADIANS('Solar Calendar'!$B$6))*COS(RADIANS('Array Configuration'!$D$5))*COS(RADIANS(W44))))</f>
        <v>2.571844737601114</v>
      </c>
      <c r="Y44" s="5">
        <f>IFERROR(DEGREES(ACOS((SIN(RADIANS(X44))*SIN(RADIANS('Array Configuration'!$D$5))-SIN(RADIANS('Solar Calendar'!$B$6)))/(COS(RADIANS('Solar Calendar'!X44))*COS(RADIANS('Array Configuration'!$D$5)))))*SIGN(W44), 0)</f>
        <v>63.997327499622983</v>
      </c>
      <c r="Z44" s="5">
        <f>ABS(Y44-'Array Configuration'!$D$4)</f>
        <v>63.997327499622983</v>
      </c>
      <c r="AA44" s="5">
        <f>DEGREES(ACOS((COS(RADIANS(X44))*COS(RADIANS(Z44))*SIN(RADIANS('Array Configuration'!$D$3)))+SIN(RADIANS(X44))*COS(RADIANS('Array Configuration'!$D$3))))</f>
        <v>78.731249669407831</v>
      </c>
      <c r="AB44" s="5">
        <f t="shared" si="27"/>
        <v>9.7961035735940776</v>
      </c>
      <c r="AD44" s="4">
        <v>0.69236111111110998</v>
      </c>
      <c r="AE44" s="5">
        <f t="shared" si="2"/>
        <v>62.75</v>
      </c>
      <c r="AF44" s="5">
        <f>DEGREES(ASIN(SIN(RADIANS('Solar Calendar'!$C$6))*SIN(RADIANS('Array Configuration'!$D$5))+COS(RADIANS('Solar Calendar'!$C$6))*COS(RADIANS('Array Configuration'!$D$5))*COS(RADIANS(AE44))))</f>
        <v>9.4916582913330103</v>
      </c>
      <c r="AG44" s="5">
        <f>IFERROR(DEGREES(ACOS((SIN(RADIANS(AF44))*SIN(RADIANS('Array Configuration'!$D$5))-SIN(RADIANS('Solar Calendar'!$C$6)))/(COS(RADIANS('Solar Calendar'!AF44))*COS(RADIANS('Array Configuration'!$D$5)))))*SIGN(AE44), 0)</f>
        <v>62.299744167068454</v>
      </c>
      <c r="AH44" s="5">
        <f>ABS(AG44-'Array Configuration'!$D$4)</f>
        <v>62.299744167068454</v>
      </c>
      <c r="AI44" s="5">
        <f>DEGREES(ACOS((COS(RADIANS(AF44))*COS(RADIANS(AH44))*SIN(RADIANS('Array Configuration'!$D$3)))+SIN(RADIANS(AF44))*COS(RADIANS('Array Configuration'!$D$3))))</f>
        <v>71.637688475424071</v>
      </c>
      <c r="AJ44" s="5">
        <f t="shared" si="28"/>
        <v>158.05980879818335</v>
      </c>
      <c r="AL44" s="4">
        <v>0.67361111111111205</v>
      </c>
      <c r="AM44" s="5">
        <f t="shared" si="3"/>
        <v>56.5</v>
      </c>
      <c r="AN44" s="5">
        <f>DEGREES(ASIN(SIN(RADIANS('Solar Calendar'!$B$7))*SIN(RADIANS('Array Configuration'!$D$5))+COS(RADIANS('Solar Calendar'!$B$7))*COS(RADIANS('Array Configuration'!$D$5))*COS(RADIANS(AM44))))</f>
        <v>17.68072764506454</v>
      </c>
      <c r="AO44" s="5">
        <f>IFERROR(DEGREES(ACOS((SIN(RADIANS(AN44))*SIN(RADIANS('Array Configuration'!$D$5))-SIN(RADIANS('Solar Calendar'!$B$7)))/(COS(RADIANS('Solar Calendar'!AN44))*COS(RADIANS('Array Configuration'!$D$5)))))*SIGN(AM44), 0)</f>
        <v>60.64817798862147</v>
      </c>
      <c r="AP44" s="5">
        <f>ABS(AO44-'Array Configuration'!$D$4)</f>
        <v>60.64817798862147</v>
      </c>
      <c r="AQ44" s="5">
        <f>DEGREES(ACOS((COS(RADIANS(AN44))*COS(RADIANS(AP44))*SIN(RADIANS('Array Configuration'!$D$3)))+SIN(RADIANS(AN44))*COS(RADIANS('Array Configuration'!$D$3))))</f>
        <v>63.382511197707004</v>
      </c>
      <c r="AR44" s="5">
        <f t="shared" si="29"/>
        <v>319.30016453058977</v>
      </c>
      <c r="AT44" s="4">
        <v>0.69513888888888997</v>
      </c>
      <c r="AU44" s="5">
        <f t="shared" si="49"/>
        <v>50.25</v>
      </c>
      <c r="AV44" s="5">
        <f>DEGREES(ASIN(SIN(RADIANS('Solar Calendar'!$C$7))*SIN(RADIANS('Array Configuration'!$D$5))+COS(RADIANS('Solar Calendar'!$C$7))*COS(RADIANS('Array Configuration'!$D$5))*COS(RADIANS(AU44))))</f>
        <v>25.542167333679956</v>
      </c>
      <c r="AW44" s="5">
        <f>IFERROR(DEGREES(ACOS((SIN(RADIANS(AV44))*SIN(RADIANS('Array Configuration'!$D$5))-SIN(RADIANS('Solar Calendar'!$C$7)))/(COS(RADIANS('Solar Calendar'!AV44))*COS(RADIANS('Array Configuration'!$D$5)))))*SIGN(AU44), 0)</f>
        <v>58.443134104410284</v>
      </c>
      <c r="AX44" s="5">
        <f>ABS(AW44-'Array Configuration'!$D$4)</f>
        <v>58.443134104410284</v>
      </c>
      <c r="AY44" s="5">
        <f>DEGREES(ACOS((COS(RADIANS(AV44))*COS(RADIANS(AX44))*SIN(RADIANS('Array Configuration'!$D$3)))+SIN(RADIANS(AV44))*COS(RADIANS('Array Configuration'!$D$3))))</f>
        <v>55.302978254386893</v>
      </c>
      <c r="AZ44" s="5">
        <f t="shared" si="30"/>
        <v>468.9948066920856</v>
      </c>
      <c r="BB44" s="4">
        <v>0.67083333333333395</v>
      </c>
      <c r="BC44" s="5">
        <f t="shared" si="50"/>
        <v>42.75</v>
      </c>
      <c r="BD44" s="5">
        <f>DEGREES(ASIN(SIN(RADIANS('Solar Calendar'!$B$8))*SIN(RADIANS('Array Configuration'!$D$5))+COS(RADIANS('Solar Calendar'!$B$8))*COS(RADIANS('Array Configuration'!$D$5))*COS(RADIANS(BC44))))</f>
        <v>35.47058138582122</v>
      </c>
      <c r="BE44" s="5">
        <f>IFERROR(DEGREES(ACOS((SIN(RADIANS(BD44))*SIN(RADIANS('Array Configuration'!$D$5))-SIN(RADIANS('Solar Calendar'!$B$8)))/(COS(RADIANS('Solar Calendar'!BD44))*COS(RADIANS('Array Configuration'!$D$5)))))*SIGN(BC44), 0)</f>
        <v>55.837413933261118</v>
      </c>
      <c r="BF44" s="5">
        <f>ABS(BE44-'Array Configuration'!$D$4)</f>
        <v>55.837413933261118</v>
      </c>
      <c r="BG44" s="5">
        <f>DEGREES(ACOS((COS(RADIANS(BD44))*COS(RADIANS(BF44))*SIN(RADIANS('Array Configuration'!$D$3)))+SIN(RADIANS(BD44))*COS(RADIANS('Array Configuration'!$D$3))))</f>
        <v>45.275669681659842</v>
      </c>
      <c r="BH44" s="5">
        <f t="shared" si="31"/>
        <v>599.40946394383309</v>
      </c>
      <c r="BJ44" s="4">
        <v>0.65208333333333202</v>
      </c>
      <c r="BK44" s="5">
        <f t="shared" si="51"/>
        <v>37</v>
      </c>
      <c r="BL44" s="5">
        <f>DEGREES(ASIN(SIN(RADIANS('Solar Calendar'!$C$8))*SIN(RADIANS('Array Configuration'!$D$5))+COS(RADIANS('Solar Calendar'!$C$8))*COS(RADIANS('Array Configuration'!$D$5))*COS(RADIANS(BK44))))</f>
        <v>42.532610081948079</v>
      </c>
      <c r="BM44" s="5">
        <f>IFERROR(DEGREES(ACOS((SIN(RADIANS(BL44))*SIN(RADIANS('Array Configuration'!$D$5))-SIN(RADIANS('Solar Calendar'!$C$8)))/(COS(RADIANS('Solar Calendar'!BL44))*COS(RADIANS('Array Configuration'!$D$5)))))*SIGN(BK44), 0)</f>
        <v>53.131260776195319</v>
      </c>
      <c r="BN44" s="5">
        <f>ABS(BM44-'Array Configuration'!$D$4)</f>
        <v>53.131260776195319</v>
      </c>
      <c r="BO44" s="5">
        <f>DEGREES(ACOS((COS(RADIANS(BL44))*COS(RADIANS(BN44))*SIN(RADIANS('Array Configuration'!$D$3)))+SIN(RADIANS(BL44))*COS(RADIANS('Array Configuration'!$D$3))))</f>
        <v>37.997790910577542</v>
      </c>
      <c r="BP44" s="5">
        <f t="shared" si="32"/>
        <v>698.65665699721558</v>
      </c>
      <c r="BR44" s="4">
        <v>0.63333333333333297</v>
      </c>
      <c r="BS44" s="5">
        <f t="shared" si="52"/>
        <v>30.75</v>
      </c>
      <c r="BT44" s="5">
        <f>DEGREES(ASIN(SIN(RADIANS('Solar Calendar'!$B$9))*SIN(RADIANS('Array Configuration'!$D$5))+COS(RADIANS('Solar Calendar'!$B$9))*COS(RADIANS('Array Configuration'!$D$5))*COS(RADIANS(BS44))))</f>
        <v>50.277070661322206</v>
      </c>
      <c r="BU44" s="5">
        <f>IFERROR(DEGREES(ACOS((SIN(RADIANS(BT44))*SIN(RADIANS('Array Configuration'!$D$5))-SIN(RADIANS('Solar Calendar'!$B$9)))/(COS(RADIANS('Solar Calendar'!BT44))*COS(RADIANS('Array Configuration'!$D$5)))))*SIGN(BS44), 0)</f>
        <v>49.951458746952078</v>
      </c>
      <c r="BV44" s="5">
        <f>ABS(BU44-'Array Configuration'!$D$4)</f>
        <v>49.951458746952078</v>
      </c>
      <c r="BW44" s="5">
        <f>DEGREES(ACOS((COS(RADIANS(BT44))*COS(RADIANS(BV44))*SIN(RADIANS('Array Configuration'!$D$3)))+SIN(RADIANS(BT44))*COS(RADIANS('Array Configuration'!$D$3))))</f>
        <v>30.180889710863369</v>
      </c>
      <c r="BX44" s="5">
        <f t="shared" si="33"/>
        <v>759.53676601891857</v>
      </c>
      <c r="BZ44" s="4">
        <v>0.62083333333333401</v>
      </c>
      <c r="CA44" s="5">
        <f t="shared" si="53"/>
        <v>26</v>
      </c>
      <c r="CB44" s="5">
        <f>DEGREES(ASIN(SIN(RADIANS('Solar Calendar'!$C$9))*SIN(RADIANS('Array Configuration'!$D$5))+COS(RADIANS('Solar Calendar'!$C$9))*COS(RADIANS('Array Configuration'!$D$5))*COS(RADIANS(CA44))))</f>
        <v>55.293126823447793</v>
      </c>
      <c r="CC44" s="5">
        <f>IFERROR(DEGREES(ACOS((SIN(RADIANS(CB44))*SIN(RADIANS('Array Configuration'!$D$5))-SIN(RADIANS('Solar Calendar'!$C$9)))/(COS(RADIANS('Solar Calendar'!CB44))*COS(RADIANS('Array Configuration'!$D$5)))))*SIGN(CA44), 0)</f>
        <v>46.342611258046716</v>
      </c>
      <c r="CD44" s="5">
        <f>ABS(CC44-'Array Configuration'!$D$4)</f>
        <v>46.342611258046716</v>
      </c>
      <c r="CE44" s="5">
        <f>DEGREES(ACOS((COS(RADIANS(CB44))*COS(RADIANS(CD44))*SIN(RADIANS('Array Configuration'!$D$3)))+SIN(RADIANS(CB44))*COS(RADIANS('Array Configuration'!$D$3))))</f>
        <v>24.814610875349263</v>
      </c>
      <c r="CF44" s="5">
        <f t="shared" si="34"/>
        <v>809.42384099773983</v>
      </c>
      <c r="CH44" s="4">
        <v>0.61250000000000004</v>
      </c>
      <c r="CI44" s="5">
        <f t="shared" si="54"/>
        <v>22.5</v>
      </c>
      <c r="CJ44" s="5">
        <f>DEGREES(ASIN(SIN(RADIANS('Solar Calendar'!$B$10))*SIN(RADIANS('Array Configuration'!$D$5))+COS(RADIANS('Solar Calendar'!$B$10))*COS(RADIANS('Array Configuration'!$D$5))*COS(RADIANS(CI44))))</f>
        <v>59.368258629692953</v>
      </c>
      <c r="CK44" s="5">
        <f>IFERROR(DEGREES(ACOS((SIN(RADIANS(CJ44))*SIN(RADIANS('Array Configuration'!$D$5))-SIN(RADIANS('Solar Calendar'!$B$10)))/(COS(RADIANS('Solar Calendar'!CJ44))*COS(RADIANS('Array Configuration'!$D$5)))))*SIGN(CI44), 0)</f>
        <v>43.819045625561088</v>
      </c>
      <c r="CL44" s="5">
        <f>ABS(CK44-'Array Configuration'!$D$4)</f>
        <v>43.819045625561088</v>
      </c>
      <c r="CM44" s="5">
        <f>DEGREES(ACOS((COS(RADIANS(CJ44))*COS(RADIANS(CL44))*SIN(RADIANS('Array Configuration'!$D$3)))+SIN(RADIANS(CJ44))*COS(RADIANS('Array Configuration'!$D$3))))</f>
        <v>20.817602082532112</v>
      </c>
      <c r="CN44" s="5">
        <f t="shared" si="48"/>
        <v>823.24420933398824</v>
      </c>
      <c r="CP44" s="4">
        <v>0.61250000000000004</v>
      </c>
      <c r="CQ44" s="5">
        <f t="shared" si="55"/>
        <v>21.75</v>
      </c>
      <c r="CR44" s="5">
        <f>DEGREES(ASIN(SIN(RADIANS('Solar Calendar'!$C$10))*SIN(RADIANS('Array Configuration'!$D$5))+COS(RADIANS('Solar Calendar'!$C$10))*COS(RADIANS('Array Configuration'!$D$5))*COS(RADIANS(CQ44))))</f>
        <v>60.32084685269222</v>
      </c>
      <c r="CS44" s="5">
        <f>IFERROR(DEGREES(ACOS((SIN(RADIANS(CR44))*SIN(RADIANS('Array Configuration'!$D$5))-SIN(RADIANS('Solar Calendar'!$C$10)))/(COS(RADIANS('Solar Calendar'!CR44))*COS(RADIANS('Array Configuration'!$D$5)))))*SIGN(CQ44), 0)</f>
        <v>43.339056136039837</v>
      </c>
      <c r="CT44" s="5">
        <f>ABS(CS44-'Array Configuration'!$D$4)</f>
        <v>43.339056136039837</v>
      </c>
      <c r="CU44" s="5">
        <f>DEGREES(ACOS((COS(RADIANS(CR44))*COS(RADIANS(CT44))*SIN(RADIANS('Array Configuration'!$D$3)))+SIN(RADIANS(CR44))*COS(RADIANS('Array Configuration'!$D$3))))</f>
        <v>19.963826061302235</v>
      </c>
      <c r="CV44" s="5">
        <f t="shared" si="35"/>
        <v>829.52957077252483</v>
      </c>
      <c r="CX44" s="4">
        <v>0.61875000000000002</v>
      </c>
      <c r="CY44" s="5">
        <f t="shared" si="56"/>
        <v>23.25</v>
      </c>
      <c r="CZ44" s="5">
        <f>DEGREES(ASIN(SIN(RADIANS('Solar Calendar'!$B$11))*SIN(RADIANS('Array Configuration'!$D$5))+COS(RADIANS('Solar Calendar'!$B$11))*COS(RADIANS('Array Configuration'!$D$5))*COS(RADIANS(CY44))))</f>
        <v>58.8430736753132</v>
      </c>
      <c r="DA44" s="5">
        <f>IFERROR(DEGREES(ACOS((SIN(RADIANS(CZ44))*SIN(RADIANS('Array Configuration'!$D$5))-SIN(RADIANS('Solar Calendar'!$B$11)))/(COS(RADIANS('Solar Calendar'!CZ44))*COS(RADIANS('Array Configuration'!$D$5)))))*SIGN(CY44), 0)</f>
        <v>44.778969361584842</v>
      </c>
      <c r="DB44" s="5">
        <f>ABS(DA44-'Array Configuration'!$D$4)</f>
        <v>44.778969361584842</v>
      </c>
      <c r="DC44" s="5">
        <f>DEGREES(ACOS((COS(RADIANS(CZ44))*COS(RADIANS(DB44))*SIN(RADIANS('Array Configuration'!$D$3)))+SIN(RADIANS(CZ44))*COS(RADIANS('Array Configuration'!$D$3))))</f>
        <v>21.537795484057732</v>
      </c>
      <c r="DD44" s="5">
        <f t="shared" si="36"/>
        <v>818.06948294886661</v>
      </c>
      <c r="DF44" s="4">
        <v>0.62916666666666698</v>
      </c>
      <c r="DG44" s="5">
        <f t="shared" si="57"/>
        <v>26.75</v>
      </c>
      <c r="DH44" s="5">
        <f>DEGREES(ASIN(SIN(RADIANS('Solar Calendar'!$C$11))*SIN(RADIANS('Array Configuration'!$D$5))+COS(RADIANS('Solar Calendar'!$C$11))*COS(RADIANS('Array Configuration'!$D$5))*COS(RADIANS(DG44))))</f>
        <v>55.432284910651632</v>
      </c>
      <c r="DI44" s="5">
        <f>IFERROR(DEGREES(ACOS((SIN(RADIANS(DH44))*SIN(RADIANS('Array Configuration'!$D$5))-SIN(RADIANS('Solar Calendar'!$C$11)))/(COS(RADIANS('Solar Calendar'!DH44))*COS(RADIANS('Array Configuration'!$D$5)))))*SIGN(DG44), 0)</f>
        <v>47.950756492596476</v>
      </c>
      <c r="DJ44" s="5">
        <f>ABS(DI44-'Array Configuration'!$D$4)</f>
        <v>47.950756492596476</v>
      </c>
      <c r="DK44" s="5">
        <f>DEGREES(ACOS((COS(RADIANS(DH44))*COS(RADIANS(DJ44))*SIN(RADIANS('Array Configuration'!$D$3)))+SIN(RADIANS(DH44))*COS(RADIANS('Array Configuration'!$D$3))))</f>
        <v>25.258474101054048</v>
      </c>
      <c r="DL44" s="5">
        <f t="shared" si="37"/>
        <v>788.6415690218347</v>
      </c>
      <c r="DN44" s="4">
        <v>0.64444444444444504</v>
      </c>
      <c r="DO44" s="5">
        <f t="shared" si="58"/>
        <v>32.25</v>
      </c>
      <c r="DP44" s="5">
        <f>DEGREES(ASIN(SIN(RADIANS('Solar Calendar'!$B$12))*SIN(RADIANS('Array Configuration'!$D$5))+COS(RADIANS('Solar Calendar'!$B$12))*COS(RADIANS('Array Configuration'!$D$5))*COS(RADIANS(DO44))))</f>
        <v>49.075249960436437</v>
      </c>
      <c r="DQ44" s="5">
        <f>IFERROR(DEGREES(ACOS((SIN(RADIANS(DP44))*SIN(RADIANS('Array Configuration'!$D$5))-SIN(RADIANS('Solar Calendar'!$B$12)))/(COS(RADIANS('Solar Calendar'!DP44))*COS(RADIANS('Array Configuration'!$D$5)))))*SIGN(DO44), 0)</f>
        <v>51.39374612253841</v>
      </c>
      <c r="DR44" s="5">
        <f>ABS(DQ44-'Array Configuration'!$D$4)</f>
        <v>51.39374612253841</v>
      </c>
      <c r="DS44" s="5">
        <f>DEGREES(ACOS((COS(RADIANS(DP44))*COS(RADIANS(DR44))*SIN(RADIANS('Array Configuration'!$D$3)))+SIN(RADIANS(DP44))*COS(RADIANS('Array Configuration'!$D$3))))</f>
        <v>31.694085706292821</v>
      </c>
      <c r="DT44" s="5">
        <f t="shared" si="38"/>
        <v>740.28109601649385</v>
      </c>
      <c r="DV44" s="4">
        <v>0.657638888888888</v>
      </c>
      <c r="DW44" s="5">
        <f t="shared" si="59"/>
        <v>37.75</v>
      </c>
      <c r="DX44" s="5">
        <f>DEGREES(ASIN(SIN(RADIANS('Solar Calendar'!$C$12))*SIN(RADIANS('Array Configuration'!$D$5))+COS(RADIANS('Solar Calendar'!$C$12))*COS(RADIANS('Array Configuration'!$D$5))*COS(RADIANS(DW44))))</f>
        <v>42.706171326843894</v>
      </c>
      <c r="DY44" s="5">
        <f>IFERROR(DEGREES(ACOS((SIN(RADIANS(DX44))*SIN(RADIANS('Array Configuration'!$D$5))-SIN(RADIANS('Solar Calendar'!$C$12)))/(COS(RADIANS('Solar Calendar'!DX44))*COS(RADIANS('Array Configuration'!$D$5)))))*SIGN(DW44), 0)</f>
        <v>54.489028716402835</v>
      </c>
      <c r="DZ44" s="5">
        <f>ABS(DY44-'Array Configuration'!$D$4)</f>
        <v>54.489028716402835</v>
      </c>
      <c r="EA44" s="5">
        <f>DEGREES(ACOS((COS(RADIANS(DX44))*COS(RADIANS(DZ44))*SIN(RADIANS('Array Configuration'!$D$3)))+SIN(RADIANS(DX44))*COS(RADIANS('Array Configuration'!$D$3))))</f>
        <v>38.30061813681759</v>
      </c>
      <c r="EB44" s="5">
        <f t="shared" si="39"/>
        <v>664.27875745134895</v>
      </c>
      <c r="ED44" s="4">
        <v>0.67430555555555605</v>
      </c>
      <c r="EE44" s="5">
        <f t="shared" si="60"/>
        <v>45.25</v>
      </c>
      <c r="EF44" s="5">
        <f>DEGREES(ASIN(SIN(RADIANS('Solar Calendar'!$B$13))*SIN(RADIANS('Array Configuration'!$D$5))+COS(RADIANS('Solar Calendar'!$B$13))*COS(RADIANS('Array Configuration'!$D$5))*COS(RADIANS(EE44))))</f>
        <v>33.319541690281696</v>
      </c>
      <c r="EG44" s="5">
        <f>IFERROR(DEGREES(ACOS((SIN(RADIANS(EF44))*SIN(RADIANS('Array Configuration'!$D$5))-SIN(RADIANS('Solar Calendar'!$B$13)))/(COS(RADIANS('Solar Calendar'!EF44))*COS(RADIANS('Array Configuration'!$D$5)))))*SIGN(EE44), 0)</f>
        <v>57.697069684676087</v>
      </c>
      <c r="EH44" s="5">
        <f>ABS(EG44-'Array Configuration'!$D$4)</f>
        <v>57.697069684676087</v>
      </c>
      <c r="EI44" s="5">
        <f>DEGREES(ACOS((COS(RADIANS(EF44))*COS(RADIANS(EH44))*SIN(RADIANS('Array Configuration'!$D$3)))+SIN(RADIANS(EF44))*COS(RADIANS('Array Configuration'!$D$3))))</f>
        <v>47.862887850496215</v>
      </c>
      <c r="EJ44" s="5">
        <f t="shared" si="40"/>
        <v>564.4015428156797</v>
      </c>
      <c r="EL44" s="4">
        <v>0.687499999999999</v>
      </c>
      <c r="EM44" s="5">
        <f t="shared" si="61"/>
        <v>51.25</v>
      </c>
      <c r="EN44" s="5">
        <f>DEGREES(ASIN(SIN(RADIANS('Solar Calendar'!$C$13))*SIN(RADIANS('Array Configuration'!$D$5))+COS(RADIANS('Solar Calendar'!$C$13))*COS(RADIANS('Array Configuration'!$D$5))*COS(RADIANS(EM44))))</f>
        <v>24.964819292106743</v>
      </c>
      <c r="EO44" s="5">
        <f>IFERROR(DEGREES(ACOS((SIN(RADIANS(EN44))*SIN(RADIANS('Array Configuration'!$D$5))-SIN(RADIANS('Solar Calendar'!$C$13)))/(COS(RADIANS('Solar Calendar'!EN44))*COS(RADIANS('Array Configuration'!$D$5)))))*SIGN(EM44), 0)</f>
        <v>59.345919542643458</v>
      </c>
      <c r="EP44" s="5">
        <f>ABS(EO44-'Array Configuration'!$D$4)</f>
        <v>59.345919542643458</v>
      </c>
      <c r="EQ44" s="5">
        <f>DEGREES(ACOS((COS(RADIANS(EN44))*COS(RADIANS(EP44))*SIN(RADIANS('Array Configuration'!$D$3)))+SIN(RADIANS(EN44))*COS(RADIANS('Array Configuration'!$D$3))))</f>
        <v>56.13726941254864</v>
      </c>
      <c r="ER44" s="5">
        <f t="shared" si="41"/>
        <v>428.16497916838284</v>
      </c>
      <c r="ET44" s="4">
        <v>0.70347222222222106</v>
      </c>
      <c r="EU44" s="5">
        <f t="shared" si="17"/>
        <v>58.25</v>
      </c>
      <c r="EV44" s="5">
        <f>DEGREES(ASIN(SIN(RADIANS('Solar Calendar'!$B$14))*SIN(RADIANS('Array Configuration'!$D$5))+COS(RADIANS('Solar Calendar'!$B$14))*COS(RADIANS('Array Configuration'!$D$5))*COS(RADIANS(EU44))))</f>
        <v>16.324269630410818</v>
      </c>
      <c r="EW44" s="5">
        <f>IFERROR(DEGREES(ACOS((SIN(RADIANS(EV44))*SIN(RADIANS('Array Configuration'!$D$5))-SIN(RADIANS('Solar Calendar'!$B$14)))/(COS(RADIANS('Solar Calendar'!EV44))*COS(RADIANS('Array Configuration'!$D$5)))))*SIGN(EU44), 0)</f>
        <v>61.865637089577021</v>
      </c>
      <c r="EX44" s="5">
        <f>ABS(EW44-'Array Configuration'!$D$4)</f>
        <v>61.865637089577021</v>
      </c>
      <c r="EY44" s="5">
        <f>DEGREES(ACOS((COS(RADIANS(EV44))*COS(RADIANS(EX44))*SIN(RADIANS('Array Configuration'!$D$3)))+SIN(RADIANS(EV44))*COS(RADIANS('Array Configuration'!$D$3))))</f>
        <v>65.054670298273862</v>
      </c>
      <c r="EZ44" s="5">
        <f t="shared" si="24"/>
        <v>286.3501329232443</v>
      </c>
      <c r="FB44" s="4">
        <v>0.718055555555554</v>
      </c>
      <c r="FC44" s="5">
        <f t="shared" si="18"/>
        <v>64.25</v>
      </c>
      <c r="FD44" s="5">
        <f>DEGREES(ASIN(SIN(RADIANS('Solar Calendar'!$C$14))*SIN(RADIANS('Array Configuration'!$D$5))+COS(RADIANS('Solar Calendar'!$C$14))*COS(RADIANS('Array Configuration'!$D$5))*COS(RADIANS(FC44))))</f>
        <v>8.8280282529124463</v>
      </c>
      <c r="FE44" s="5">
        <f>IFERROR(DEGREES(ACOS((SIN(RADIANS(FD44))*SIN(RADIANS('Array Configuration'!$D$5))-SIN(RADIANS('Solar Calendar'!$C$14)))/(COS(RADIANS('Solar Calendar'!FD44))*COS(RADIANS('Array Configuration'!$D$5)))))*SIGN(FC44), 0)</f>
        <v>63.66727999680603</v>
      </c>
      <c r="FF44" s="5">
        <f>ABS(FE44-'Array Configuration'!$D$4)</f>
        <v>63.66727999680603</v>
      </c>
      <c r="FG44" s="5">
        <f>DEGREES(ACOS((COS(RADIANS(FD44))*COS(RADIANS(FF44))*SIN(RADIANS('Array Configuration'!$D$3)))+SIN(RADIANS(FD44))*COS(RADIANS('Array Configuration'!$D$3))))</f>
        <v>72.707126232512053</v>
      </c>
      <c r="FH44" s="5">
        <f t="shared" si="42"/>
        <v>128.73380751533227</v>
      </c>
      <c r="FJ44" s="4">
        <v>0.69444444444444497</v>
      </c>
      <c r="FK44" s="5">
        <f t="shared" si="19"/>
        <v>70.75</v>
      </c>
      <c r="FL44" s="5">
        <v>0</v>
      </c>
      <c r="FM44" s="5">
        <f>IFERROR(DEGREES(ACOS((SIN(RADIANS(FL44))*SIN(RADIANS('Array Configuration'!$D$5))-SIN(RADIANS('Solar Calendar'!$B$15)))/(COS(RADIANS('Solar Calendar'!FL44))*COS(RADIANS('Array Configuration'!$D$5)))))*SIGN(FK44), 0)</f>
        <v>65.246426116206464</v>
      </c>
      <c r="FN44" s="5">
        <f>ABS(FM44-'Array Configuration'!$D$4)</f>
        <v>65.246426116206464</v>
      </c>
      <c r="FO44" s="5">
        <f>DEGREES(ACOS((COS(RADIANS(FL44))*COS(RADIANS(FN44))*SIN(RADIANS('Array Configuration'!$D$3)))+SIN(RADIANS(FL44))*COS(RADIANS('Array Configuration'!$D$3))))</f>
        <v>81.567881354895235</v>
      </c>
      <c r="FP44" s="5">
        <f t="shared" si="43"/>
        <v>0</v>
      </c>
      <c r="FU44" s="5"/>
      <c r="FV44" s="5"/>
      <c r="FW44" s="5"/>
      <c r="FX44" s="5"/>
      <c r="GD44" s="5"/>
      <c r="GE44" s="5"/>
      <c r="GF44" s="5"/>
      <c r="GK44" s="5"/>
      <c r="GL44" s="5"/>
      <c r="GM44" s="5"/>
      <c r="GN44" s="5"/>
    </row>
    <row r="45" spans="5:196" x14ac:dyDescent="0.25">
      <c r="E45" s="12"/>
      <c r="F45" s="4"/>
      <c r="G45" s="5"/>
      <c r="H45" s="5"/>
      <c r="I45" s="5"/>
      <c r="J45" s="5"/>
      <c r="K45" s="5"/>
      <c r="L45" s="5"/>
      <c r="Q45" s="5"/>
      <c r="R45" s="5"/>
      <c r="S45" s="5"/>
      <c r="T45" s="5"/>
      <c r="V45" s="4">
        <v>0.719444444444445</v>
      </c>
      <c r="W45" s="5">
        <f t="shared" si="1"/>
        <v>72.25</v>
      </c>
      <c r="X45" s="5">
        <v>0</v>
      </c>
      <c r="Y45" s="5">
        <f>IFERROR(DEGREES(ACOS((SIN(RADIANS(X45))*SIN(RADIANS('Array Configuration'!$D$5))-SIN(RADIANS('Solar Calendar'!$B$6)))/(COS(RADIANS('Solar Calendar'!X45))*COS(RADIANS('Array Configuration'!$D$5)))))*SIGN(W45), 0)</f>
        <v>67.118265125099512</v>
      </c>
      <c r="Z45" s="5">
        <f>ABS(Y45-'Array Configuration'!$D$4)</f>
        <v>67.118265125099512</v>
      </c>
      <c r="AA45" s="5">
        <f>DEGREES(ACOS((COS(RADIANS(X45))*COS(RADIANS(Z45))*SIN(RADIANS('Array Configuration'!$D$3)))+SIN(RADIANS(X45))*COS(RADIANS('Array Configuration'!$D$3))))</f>
        <v>82.173648097567039</v>
      </c>
      <c r="AB45" s="5">
        <f t="shared" si="27"/>
        <v>0</v>
      </c>
      <c r="AD45" s="4">
        <v>0.70277777777777695</v>
      </c>
      <c r="AE45" s="5">
        <f t="shared" si="2"/>
        <v>66.5</v>
      </c>
      <c r="AF45" s="5">
        <f>DEGREES(ASIN(SIN(RADIANS('Solar Calendar'!$C$6))*SIN(RADIANS('Array Configuration'!$D$5))+COS(RADIANS('Solar Calendar'!$C$6))*COS(RADIANS('Array Configuration'!$D$5))*COS(RADIANS(AE45))))</f>
        <v>7.2236164716731954</v>
      </c>
      <c r="AG45" s="5">
        <f>IFERROR(DEGREES(ACOS((SIN(RADIANS(AF45))*SIN(RADIANS('Array Configuration'!$D$5))-SIN(RADIANS('Solar Calendar'!$C$6)))/(COS(RADIANS('Solar Calendar'!AF45))*COS(RADIANS('Array Configuration'!$D$5)))))*SIGN(AE45), 0)</f>
        <v>65.23361897862894</v>
      </c>
      <c r="AH45" s="5">
        <f>ABS(AG45-'Array Configuration'!$D$4)</f>
        <v>65.23361897862894</v>
      </c>
      <c r="AI45" s="5">
        <f>DEGREES(ACOS((COS(RADIANS(AF45))*COS(RADIANS(AH45))*SIN(RADIANS('Array Configuration'!$D$3)))+SIN(RADIANS(AF45))*COS(RADIANS('Array Configuration'!$D$3))))</f>
        <v>74.732647169859007</v>
      </c>
      <c r="AJ45" s="5">
        <f t="shared" si="28"/>
        <v>101.04005060590596</v>
      </c>
      <c r="AL45" s="4">
        <v>0.68402777777777901</v>
      </c>
      <c r="AM45" s="5">
        <f t="shared" si="3"/>
        <v>60.25</v>
      </c>
      <c r="AN45" s="5">
        <f>DEGREES(ASIN(SIN(RADIANS('Solar Calendar'!$B$7))*SIN(RADIANS('Array Configuration'!$D$5))+COS(RADIANS('Solar Calendar'!$B$7))*COS(RADIANS('Array Configuration'!$D$5))*COS(RADIANS(AM45))))</f>
        <v>15.443903047581525</v>
      </c>
      <c r="AO45" s="5">
        <f>IFERROR(DEGREES(ACOS((SIN(RADIANS(AN45))*SIN(RADIANS('Array Configuration'!$D$5))-SIN(RADIANS('Solar Calendar'!$B$7)))/(COS(RADIANS('Solar Calendar'!AN45))*COS(RADIANS('Array Configuration'!$D$5)))))*SIGN(AM45), 0)</f>
        <v>63.768488043478619</v>
      </c>
      <c r="AP45" s="5">
        <f>ABS(AO45-'Array Configuration'!$D$4)</f>
        <v>63.768488043478619</v>
      </c>
      <c r="AQ45" s="5">
        <f>DEGREES(ACOS((COS(RADIANS(AN45))*COS(RADIANS(AP45))*SIN(RADIANS('Array Configuration'!$D$3)))+SIN(RADIANS(AN45))*COS(RADIANS('Array Configuration'!$D$3))))</f>
        <v>66.507247993707722</v>
      </c>
      <c r="AR45" s="5">
        <f t="shared" si="29"/>
        <v>265.17059625599256</v>
      </c>
      <c r="AT45" s="4">
        <v>0.70555555555555705</v>
      </c>
      <c r="AU45" s="5">
        <f t="shared" si="49"/>
        <v>54</v>
      </c>
      <c r="AV45" s="5">
        <f>DEGREES(ASIN(SIN(RADIANS('Solar Calendar'!$C$7))*SIN(RADIANS('Array Configuration'!$D$5))+COS(RADIANS('Solar Calendar'!$C$7))*COS(RADIANS('Array Configuration'!$D$5))*COS(RADIANS(AU45))))</f>
        <v>23.349884640416736</v>
      </c>
      <c r="AW45" s="5">
        <f>IFERROR(DEGREES(ACOS((SIN(RADIANS(AV45))*SIN(RADIANS('Array Configuration'!$D$5))-SIN(RADIANS('Solar Calendar'!$C$7)))/(COS(RADIANS('Solar Calendar'!AV45))*COS(RADIANS('Array Configuration'!$D$5)))))*SIGN(AU45), 0)</f>
        <v>61.785587297393775</v>
      </c>
      <c r="AX45" s="5">
        <f>ABS(AW45-'Array Configuration'!$D$4)</f>
        <v>61.785587297393775</v>
      </c>
      <c r="AY45" s="5">
        <f>DEGREES(ACOS((COS(RADIANS(AV45))*COS(RADIANS(AX45))*SIN(RADIANS('Array Configuration'!$D$3)))+SIN(RADIANS(AV45))*COS(RADIANS('Array Configuration'!$D$3))))</f>
        <v>58.449225233635346</v>
      </c>
      <c r="AZ45" s="5">
        <f t="shared" si="30"/>
        <v>418.21437787985064</v>
      </c>
      <c r="BB45" s="4">
        <v>0.68125000000000102</v>
      </c>
      <c r="BC45" s="5">
        <f t="shared" si="50"/>
        <v>46.5</v>
      </c>
      <c r="BD45" s="5">
        <f>DEGREES(ASIN(SIN(RADIANS('Solar Calendar'!$B$8))*SIN(RADIANS('Array Configuration'!$D$5))+COS(RADIANS('Solar Calendar'!$B$8))*COS(RADIANS('Array Configuration'!$D$5))*COS(RADIANS(BC45))))</f>
        <v>33.333614513748991</v>
      </c>
      <c r="BE45" s="5">
        <f>IFERROR(DEGREES(ACOS((SIN(RADIANS(BD45))*SIN(RADIANS('Array Configuration'!$D$5))-SIN(RADIANS('Solar Calendar'!$B$8)))/(COS(RADIANS('Solar Calendar'!BD45))*COS(RADIANS('Array Configuration'!$D$5)))))*SIGN(BC45), 0)</f>
        <v>59.532767914341036</v>
      </c>
      <c r="BF45" s="5">
        <f>ABS(BE45-'Array Configuration'!$D$4)</f>
        <v>59.532767914341036</v>
      </c>
      <c r="BG45" s="5">
        <f>DEGREES(ACOS((COS(RADIANS(BD45))*COS(RADIANS(BF45))*SIN(RADIANS('Array Configuration'!$D$3)))+SIN(RADIANS(BD45))*COS(RADIANS('Array Configuration'!$D$3))))</f>
        <v>48.465445779707196</v>
      </c>
      <c r="BH45" s="5">
        <f t="shared" si="31"/>
        <v>555.93678535986294</v>
      </c>
      <c r="BJ45" s="4">
        <v>0.66249999999999898</v>
      </c>
      <c r="BK45" s="5">
        <f t="shared" si="51"/>
        <v>40.75</v>
      </c>
      <c r="BL45" s="5">
        <f>DEGREES(ASIN(SIN(RADIANS('Solar Calendar'!$C$8))*SIN(RADIANS('Array Configuration'!$D$5))+COS(RADIANS('Solar Calendar'!$C$8))*COS(RADIANS('Array Configuration'!$D$5))*COS(RADIANS(BK45))))</f>
        <v>40.457318022552151</v>
      </c>
      <c r="BM45" s="5">
        <f>IFERROR(DEGREES(ACOS((SIN(RADIANS(BL45))*SIN(RADIANS('Array Configuration'!$D$5))-SIN(RADIANS('Solar Calendar'!$C$8)))/(COS(RADIANS('Solar Calendar'!BL45))*COS(RADIANS('Array Configuration'!$D$5)))))*SIGN(BK45), 0)</f>
        <v>57.179008803396449</v>
      </c>
      <c r="BN45" s="5">
        <f>ABS(BM45-'Array Configuration'!$D$4)</f>
        <v>57.179008803396449</v>
      </c>
      <c r="BO45" s="5">
        <f>DEGREES(ACOS((COS(RADIANS(BL45))*COS(RADIANS(BN45))*SIN(RADIANS('Array Configuration'!$D$3)))+SIN(RADIANS(BL45))*COS(RADIANS('Array Configuration'!$D$3))))</f>
        <v>41.216973605192635</v>
      </c>
      <c r="BP45" s="5">
        <f t="shared" si="32"/>
        <v>660.17403229792296</v>
      </c>
      <c r="BR45" s="4">
        <v>0.64375000000000004</v>
      </c>
      <c r="BS45" s="5">
        <f t="shared" si="52"/>
        <v>34.5</v>
      </c>
      <c r="BT45" s="5">
        <f>DEGREES(ASIN(SIN(RADIANS('Solar Calendar'!$B$9))*SIN(RADIANS('Array Configuration'!$D$5))+COS(RADIANS('Solar Calendar'!$B$9))*COS(RADIANS('Array Configuration'!$D$5))*COS(RADIANS(BS45))))</f>
        <v>48.277914995525634</v>
      </c>
      <c r="BU45" s="5">
        <f>IFERROR(DEGREES(ACOS((SIN(RADIANS(BT45))*SIN(RADIANS('Array Configuration'!$D$5))-SIN(RADIANS('Solar Calendar'!$B$9)))/(COS(RADIANS('Solar Calendar'!BT45))*COS(RADIANS('Array Configuration'!$D$5)))))*SIGN(BS45), 0)</f>
        <v>54.520251798499615</v>
      </c>
      <c r="BV45" s="5">
        <f>ABS(BU45-'Array Configuration'!$D$4)</f>
        <v>54.520251798499615</v>
      </c>
      <c r="BW45" s="5">
        <f>DEGREES(ACOS((COS(RADIANS(BT45))*COS(RADIANS(BV45))*SIN(RADIANS('Array Configuration'!$D$3)))+SIN(RADIANS(BT45))*COS(RADIANS('Array Configuration'!$D$3))))</f>
        <v>33.447420494588364</v>
      </c>
      <c r="BX45" s="5">
        <f t="shared" si="33"/>
        <v>728.00587249694809</v>
      </c>
      <c r="BZ45" s="4">
        <v>0.63125000000000098</v>
      </c>
      <c r="CA45" s="5">
        <f t="shared" si="53"/>
        <v>29.75</v>
      </c>
      <c r="CB45" s="5">
        <f>DEGREES(ASIN(SIN(RADIANS('Solar Calendar'!$C$9))*SIN(RADIANS('Array Configuration'!$D$5))+COS(RADIANS('Solar Calendar'!$C$9))*COS(RADIANS('Array Configuration'!$D$5))*COS(RADIANS(CA45))))</f>
        <v>53.387701206049222</v>
      </c>
      <c r="CC45" s="5">
        <f>IFERROR(DEGREES(ACOS((SIN(RADIANS(CB45))*SIN(RADIANS('Array Configuration'!$D$5))-SIN(RADIANS('Solar Calendar'!$C$9)))/(COS(RADIANS('Solar Calendar'!CB45))*COS(RADIANS('Array Configuration'!$D$5)))))*SIGN(CA45), 0)</f>
        <v>51.429940941056131</v>
      </c>
      <c r="CD45" s="5">
        <f>ABS(CC45-'Array Configuration'!$D$4)</f>
        <v>51.429940941056131</v>
      </c>
      <c r="CE45" s="5">
        <f>DEGREES(ACOS((COS(RADIANS(CB45))*COS(RADIANS(CD45))*SIN(RADIANS('Array Configuration'!$D$3)))+SIN(RADIANS(CB45))*COS(RADIANS('Array Configuration'!$D$3))))</f>
        <v>28.106093736022594</v>
      </c>
      <c r="CF45" s="5">
        <f t="shared" si="34"/>
        <v>782.5206465248001</v>
      </c>
      <c r="CH45" s="4">
        <v>0.62291666666666701</v>
      </c>
      <c r="CI45" s="5">
        <f t="shared" si="54"/>
        <v>26.25</v>
      </c>
      <c r="CJ45" s="5">
        <f>DEGREES(ASIN(SIN(RADIANS('Solar Calendar'!$B$10))*SIN(RADIANS('Array Configuration'!$D$5))+COS(RADIANS('Solar Calendar'!$B$10))*COS(RADIANS('Array Configuration'!$D$5))*COS(RADIANS(CI45))))</f>
        <v>57.529937804118049</v>
      </c>
      <c r="CK45" s="5">
        <f>IFERROR(DEGREES(ACOS((SIN(RADIANS(CJ45))*SIN(RADIANS('Array Configuration'!$D$5))-SIN(RADIANS('Solar Calendar'!$B$10)))/(COS(RADIANS('Solar Calendar'!CJ45))*COS(RADIANS('Array Configuration'!$D$5)))))*SIGN(CI45), 0)</f>
        <v>49.417734997708955</v>
      </c>
      <c r="CL45" s="5">
        <f>ABS(CK45-'Array Configuration'!$D$4)</f>
        <v>49.417734997708955</v>
      </c>
      <c r="CM45" s="5">
        <f>DEGREES(ACOS((COS(RADIANS(CJ45))*COS(RADIANS(CL45))*SIN(RADIANS('Array Configuration'!$D$3)))+SIN(RADIANS(CJ45))*COS(RADIANS('Array Configuration'!$D$3))))</f>
        <v>24.139382069377742</v>
      </c>
      <c r="CN45" s="5">
        <f t="shared" si="48"/>
        <v>800.29295811546069</v>
      </c>
      <c r="CP45" s="4">
        <v>0.62291666666666701</v>
      </c>
      <c r="CQ45" s="5">
        <f t="shared" si="55"/>
        <v>25.5</v>
      </c>
      <c r="CR45" s="5">
        <f>DEGREES(ASIN(SIN(RADIANS('Solar Calendar'!$C$10))*SIN(RADIANS('Array Configuration'!$D$5))+COS(RADIANS('Solar Calendar'!$C$10))*COS(RADIANS('Array Configuration'!$D$5))*COS(RADIANS(CQ45))))</f>
        <v>58.495077870631832</v>
      </c>
      <c r="CS45" s="5">
        <f>IFERROR(DEGREES(ACOS((SIN(RADIANS(CR45))*SIN(RADIANS('Array Configuration'!$D$5))-SIN(RADIANS('Solar Calendar'!$C$10)))/(COS(RADIANS('Solar Calendar'!CR45))*COS(RADIANS('Array Configuration'!$D$5)))))*SIGN(CQ45), 0)</f>
        <v>49.069334812325025</v>
      </c>
      <c r="CT45" s="5">
        <f>ABS(CS45-'Array Configuration'!$D$4)</f>
        <v>49.069334812325025</v>
      </c>
      <c r="CU45" s="5">
        <f>DEGREES(ACOS((COS(RADIANS(CR45))*COS(RADIANS(CT45))*SIN(RADIANS('Array Configuration'!$D$3)))+SIN(RADIANS(CR45))*COS(RADIANS('Array Configuration'!$D$3))))</f>
        <v>23.29231352327502</v>
      </c>
      <c r="CV45" s="5">
        <f t="shared" si="35"/>
        <v>807.35834990049966</v>
      </c>
      <c r="CX45" s="4">
        <v>0.62916666666666698</v>
      </c>
      <c r="CY45" s="5">
        <f t="shared" si="56"/>
        <v>27</v>
      </c>
      <c r="CZ45" s="5">
        <f>DEGREES(ASIN(SIN(RADIANS('Solar Calendar'!$B$11))*SIN(RADIANS('Array Configuration'!$D$5))+COS(RADIANS('Solar Calendar'!$B$11))*COS(RADIANS('Array Configuration'!$D$5))*COS(RADIANS(CY45))))</f>
        <v>56.977524539891633</v>
      </c>
      <c r="DA45" s="5">
        <f>IFERROR(DEGREES(ACOS((SIN(RADIANS(CZ45))*SIN(RADIANS('Array Configuration'!$D$5))-SIN(RADIANS('Solar Calendar'!$B$11)))/(COS(RADIANS('Solar Calendar'!CZ45))*COS(RADIANS('Array Configuration'!$D$5)))))*SIGN(CY45), 0)</f>
        <v>50.272117606542871</v>
      </c>
      <c r="DB45" s="5">
        <f>ABS(DA45-'Array Configuration'!$D$4)</f>
        <v>50.272117606542871</v>
      </c>
      <c r="DC45" s="5">
        <f>DEGREES(ACOS((COS(RADIANS(CZ45))*COS(RADIANS(DB45))*SIN(RADIANS('Array Configuration'!$D$3)))+SIN(RADIANS(CZ45))*COS(RADIANS('Array Configuration'!$D$3))))</f>
        <v>24.859601175776668</v>
      </c>
      <c r="DD45" s="5">
        <f t="shared" si="36"/>
        <v>794.41665305199012</v>
      </c>
      <c r="DF45" s="4">
        <v>0.63958333333333395</v>
      </c>
      <c r="DG45" s="5">
        <f t="shared" si="57"/>
        <v>30.5</v>
      </c>
      <c r="DH45" s="5">
        <f>DEGREES(ASIN(SIN(RADIANS('Solar Calendar'!$C$11))*SIN(RADIANS('Array Configuration'!$D$5))+COS(RADIANS('Solar Calendar'!$C$11))*COS(RADIANS('Array Configuration'!$D$5))*COS(RADIANS(DG45))))</f>
        <v>53.481872167767655</v>
      </c>
      <c r="DI45" s="5">
        <f>IFERROR(DEGREES(ACOS((SIN(RADIANS(DH45))*SIN(RADIANS('Array Configuration'!$D$5))-SIN(RADIANS('Solar Calendar'!$C$11)))/(COS(RADIANS('Solar Calendar'!DH45))*COS(RADIANS('Array Configuration'!$D$5)))))*SIGN(DG45), 0)</f>
        <v>52.973838667507842</v>
      </c>
      <c r="DJ45" s="5">
        <f>ABS(DI45-'Array Configuration'!$D$4)</f>
        <v>52.973838667507842</v>
      </c>
      <c r="DK45" s="5">
        <f>DEGREES(ACOS((COS(RADIANS(DH45))*COS(RADIANS(DJ45))*SIN(RADIANS('Array Configuration'!$D$3)))+SIN(RADIANS(DH45))*COS(RADIANS('Array Configuration'!$D$3))))</f>
        <v>28.565804184388501</v>
      </c>
      <c r="DL45" s="5">
        <f t="shared" si="37"/>
        <v>761.61403408346803</v>
      </c>
      <c r="DN45" s="4">
        <v>0.654861111111112</v>
      </c>
      <c r="DO45" s="5">
        <f t="shared" si="58"/>
        <v>36</v>
      </c>
      <c r="DP45" s="5">
        <f>DEGREES(ASIN(SIN(RADIANS('Solar Calendar'!$B$12))*SIN(RADIANS('Array Configuration'!$D$5))+COS(RADIANS('Solar Calendar'!$B$12))*COS(RADIANS('Array Configuration'!$D$5))*COS(RADIANS(DO45))))</f>
        <v>47.039484951569627</v>
      </c>
      <c r="DQ45" s="5">
        <f>IFERROR(DEGREES(ACOS((SIN(RADIANS(DP45))*SIN(RADIANS('Array Configuration'!$D$5))-SIN(RADIANS('Solar Calendar'!$B$12)))/(COS(RADIANS('Solar Calendar'!DP45))*COS(RADIANS('Array Configuration'!$D$5)))))*SIGN(DO45), 0)</f>
        <v>55.832920389609512</v>
      </c>
      <c r="DR45" s="5">
        <f>ABS(DQ45-'Array Configuration'!$D$4)</f>
        <v>55.832920389609512</v>
      </c>
      <c r="DS45" s="5">
        <f>DEGREES(ACOS((COS(RADIANS(DP45))*COS(RADIANS(DR45))*SIN(RADIANS('Array Configuration'!$D$3)))+SIN(RADIANS(DP45))*COS(RADIANS('Array Configuration'!$D$3))))</f>
        <v>34.963773654952291</v>
      </c>
      <c r="DT45" s="5">
        <f t="shared" si="38"/>
        <v>707.45353389354989</v>
      </c>
      <c r="DV45" s="4">
        <v>0.66805555555555496</v>
      </c>
      <c r="DW45" s="5">
        <f t="shared" si="59"/>
        <v>41.5</v>
      </c>
      <c r="DX45" s="5">
        <f>DEGREES(ASIN(SIN(RADIANS('Solar Calendar'!$C$12))*SIN(RADIANS('Array Configuration'!$D$5))+COS(RADIANS('Solar Calendar'!$C$12))*COS(RADIANS('Array Configuration'!$D$5))*COS(RADIANS(DW45))))</f>
        <v>40.597686052143871</v>
      </c>
      <c r="DY45" s="5">
        <f>IFERROR(DEGREES(ACOS((SIN(RADIANS(DX45))*SIN(RADIANS('Array Configuration'!$D$5))-SIN(RADIANS('Solar Calendar'!$C$12)))/(COS(RADIANS('Solar Calendar'!DX45))*COS(RADIANS('Array Configuration'!$D$5)))))*SIGN(DW45), 0)</f>
        <v>58.500341504032576</v>
      </c>
      <c r="DZ45" s="5">
        <f>ABS(DY45-'Array Configuration'!$D$4)</f>
        <v>58.500341504032576</v>
      </c>
      <c r="EA45" s="5">
        <f>DEGREES(ACOS((COS(RADIANS(DX45))*COS(RADIANS(DZ45))*SIN(RADIANS('Array Configuration'!$D$3)))+SIN(RADIANS(DX45))*COS(RADIANS('Array Configuration'!$D$3))))</f>
        <v>41.541940989848939</v>
      </c>
      <c r="EB45" s="5">
        <f t="shared" si="39"/>
        <v>626.41014939421086</v>
      </c>
      <c r="ED45" s="4">
        <v>0.68472222222222301</v>
      </c>
      <c r="EE45" s="5">
        <f t="shared" si="60"/>
        <v>49</v>
      </c>
      <c r="EF45" s="5">
        <f>DEGREES(ASIN(SIN(RADIANS('Solar Calendar'!$B$13))*SIN(RADIANS('Array Configuration'!$D$5))+COS(RADIANS('Solar Calendar'!$B$13))*COS(RADIANS('Array Configuration'!$D$5))*COS(RADIANS(EE45))))</f>
        <v>31.141162491814889</v>
      </c>
      <c r="EG45" s="5">
        <f>IFERROR(DEGREES(ACOS((SIN(RADIANS(EF45))*SIN(RADIANS('Array Configuration'!$D$5))-SIN(RADIANS('Solar Calendar'!$B$13)))/(COS(RADIANS('Solar Calendar'!EF45))*COS(RADIANS('Array Configuration'!$D$5)))))*SIGN(EE45), 0)</f>
        <v>61.276242426521037</v>
      </c>
      <c r="EH45" s="5">
        <f>ABS(EG45-'Array Configuration'!$D$4)</f>
        <v>61.276242426521037</v>
      </c>
      <c r="EI45" s="5">
        <f>DEGREES(ACOS((COS(RADIANS(EF45))*COS(RADIANS(EH45))*SIN(RADIANS('Array Configuration'!$D$3)))+SIN(RADIANS(EF45))*COS(RADIANS('Array Configuration'!$D$3))))</f>
        <v>51.064128916883845</v>
      </c>
      <c r="EJ45" s="5">
        <f t="shared" si="40"/>
        <v>518.90077352834521</v>
      </c>
      <c r="EL45" s="4">
        <v>0.69791666666666596</v>
      </c>
      <c r="EM45" s="5">
        <f t="shared" si="61"/>
        <v>55</v>
      </c>
      <c r="EN45" s="5">
        <f>DEGREES(ASIN(SIN(RADIANS('Solar Calendar'!$C$13))*SIN(RADIANS('Array Configuration'!$D$5))+COS(RADIANS('Solar Calendar'!$C$13))*COS(RADIANS('Array Configuration'!$D$5))*COS(RADIANS(EM45))))</f>
        <v>22.753292826053666</v>
      </c>
      <c r="EO45" s="5">
        <f>IFERROR(DEGREES(ACOS((SIN(RADIANS(EN45))*SIN(RADIANS('Array Configuration'!$D$5))-SIN(RADIANS('Solar Calendar'!$C$13)))/(COS(RADIANS('Solar Calendar'!EN45))*COS(RADIANS('Array Configuration'!$D$5)))))*SIGN(EM45), 0)</f>
        <v>62.657781273828178</v>
      </c>
      <c r="EP45" s="5">
        <f>ABS(EO45-'Array Configuration'!$D$4)</f>
        <v>62.657781273828178</v>
      </c>
      <c r="EQ45" s="5">
        <f>DEGREES(ACOS((COS(RADIANS(EN45))*COS(RADIANS(EP45))*SIN(RADIANS('Array Configuration'!$D$3)))+SIN(RADIANS(EN45))*COS(RADIANS('Array Configuration'!$D$3))))</f>
        <v>59.295857237496186</v>
      </c>
      <c r="ER45" s="5">
        <f t="shared" si="41"/>
        <v>378.60483073080877</v>
      </c>
      <c r="ET45" s="4">
        <v>0.71388888888888802</v>
      </c>
      <c r="EU45" s="5">
        <f t="shared" si="17"/>
        <v>62</v>
      </c>
      <c r="EV45" s="5">
        <f>DEGREES(ASIN(SIN(RADIANS('Solar Calendar'!$B$14))*SIN(RADIANS('Array Configuration'!$D$5))+COS(RADIANS('Solar Calendar'!$B$14))*COS(RADIANS('Array Configuration'!$D$5))*COS(RADIANS(EU45))))</f>
        <v>14.063336397434897</v>
      </c>
      <c r="EW45" s="5">
        <f>IFERROR(DEGREES(ACOS((SIN(RADIANS(EV45))*SIN(RADIANS('Array Configuration'!$D$5))-SIN(RADIANS('Solar Calendar'!$B$14)))/(COS(RADIANS('Solar Calendar'!EV45))*COS(RADIANS('Array Configuration'!$D$5)))))*SIGN(EU45), 0)</f>
        <v>64.942755042913078</v>
      </c>
      <c r="EX45" s="5">
        <f>ABS(EW45-'Array Configuration'!$D$4)</f>
        <v>64.942755042913078</v>
      </c>
      <c r="EY45" s="5">
        <f>DEGREES(ACOS((COS(RADIANS(EV45))*COS(RADIANS(EX45))*SIN(RADIANS('Array Configuration'!$D$3)))+SIN(RADIANS(EV45))*COS(RADIANS('Array Configuration'!$D$3))))</f>
        <v>68.192980002112691</v>
      </c>
      <c r="EZ45" s="5">
        <f t="shared" si="24"/>
        <v>231.72456116411587</v>
      </c>
      <c r="FB45" s="4">
        <v>0.72847222222222097</v>
      </c>
      <c r="FC45" s="5">
        <f t="shared" si="18"/>
        <v>68</v>
      </c>
      <c r="FD45" s="5">
        <f>DEGREES(ASIN(SIN(RADIANS('Solar Calendar'!$C$14))*SIN(RADIANS('Array Configuration'!$D$5))+COS(RADIANS('Solar Calendar'!$C$14))*COS(RADIANS('Array Configuration'!$D$5))*COS(RADIANS(FC45))))</f>
        <v>6.5341587786483757</v>
      </c>
      <c r="FE45" s="5">
        <f>IFERROR(DEGREES(ACOS((SIN(RADIANS(FD45))*SIN(RADIANS('Array Configuration'!$D$5))-SIN(RADIANS('Solar Calendar'!$C$14)))/(COS(RADIANS('Solar Calendar'!FD45))*COS(RADIANS('Array Configuration'!$D$5)))))*SIGN(FC45), 0)</f>
        <v>66.580405641282155</v>
      </c>
      <c r="FF45" s="5">
        <f>ABS(FE45-'Array Configuration'!$D$4)</f>
        <v>66.580405641282155</v>
      </c>
      <c r="FG45" s="5">
        <f>DEGREES(ACOS((COS(RADIANS(FD45))*COS(RADIANS(FF45))*SIN(RADIANS('Array Configuration'!$D$3)))+SIN(RADIANS(FD45))*COS(RADIANS('Array Configuration'!$D$3))))</f>
        <v>75.825318410550878</v>
      </c>
      <c r="FH45" s="5">
        <f t="shared" si="42"/>
        <v>75.084509315928756</v>
      </c>
      <c r="FJ45" s="7">
        <v>0.6958333333333333</v>
      </c>
      <c r="FK45" s="5">
        <f t="shared" si="19"/>
        <v>71.25</v>
      </c>
      <c r="FL45" s="5">
        <v>0</v>
      </c>
      <c r="FM45" s="5">
        <f>IFERROR(DEGREES(ACOS((SIN(RADIANS(FL45))*SIN(RADIANS('Array Configuration'!$D$5))-SIN(RADIANS('Solar Calendar'!$B$15)))/(COS(RADIANS('Solar Calendar'!FL45))*COS(RADIANS('Array Configuration'!$D$5)))))*SIGN(FK45), 0)</f>
        <v>65.246426116206464</v>
      </c>
      <c r="FN45" s="5">
        <f>ABS(FM45-'Array Configuration'!$D$4)</f>
        <v>65.246426116206464</v>
      </c>
      <c r="FO45" s="5">
        <f>DEGREES(ACOS((COS(RADIANS(FL45))*COS(RADIANS(FN45))*SIN(RADIANS('Array Configuration'!$D$3)))+SIN(RADIANS(FL45))*COS(RADIANS('Array Configuration'!$D$3))))</f>
        <v>81.567881354895235</v>
      </c>
      <c r="FP45" s="5">
        <f t="shared" si="43"/>
        <v>0</v>
      </c>
      <c r="FU45" s="5"/>
      <c r="FV45" s="5"/>
      <c r="FW45" s="5"/>
      <c r="FX45" s="5"/>
      <c r="GD45" s="5"/>
      <c r="GE45" s="5"/>
      <c r="GF45" s="5"/>
      <c r="GK45" s="5"/>
      <c r="GL45" s="5"/>
      <c r="GM45" s="5"/>
      <c r="GN45" s="5"/>
    </row>
    <row r="46" spans="5:196" x14ac:dyDescent="0.25">
      <c r="E46" s="12"/>
      <c r="F46" s="4"/>
      <c r="G46" s="5"/>
      <c r="H46" s="5"/>
      <c r="I46" s="5"/>
      <c r="J46" s="5"/>
      <c r="K46" s="5"/>
      <c r="L46" s="5"/>
      <c r="Q46" s="5"/>
      <c r="R46" s="5"/>
      <c r="S46" s="5"/>
      <c r="T46" s="5"/>
      <c r="V46" s="7">
        <v>0.72499999999999998</v>
      </c>
      <c r="W46" s="5">
        <f t="shared" si="1"/>
        <v>74.25</v>
      </c>
      <c r="X46" s="5">
        <v>0</v>
      </c>
      <c r="Y46" s="5">
        <f>IFERROR(DEGREES(ACOS((SIN(RADIANS(X46))*SIN(RADIANS('Array Configuration'!$D$5))-SIN(RADIANS('Solar Calendar'!$B$6)))/(COS(RADIANS('Solar Calendar'!X46))*COS(RADIANS('Array Configuration'!$D$5)))))*SIGN(W46), 0)</f>
        <v>67.118265125099512</v>
      </c>
      <c r="Z46" s="5">
        <f>ABS(Y46-'Array Configuration'!$D$4)</f>
        <v>67.118265125099512</v>
      </c>
      <c r="AA46" s="5">
        <f>DEGREES(ACOS((COS(RADIANS(X46))*COS(RADIANS(Z46))*SIN(RADIANS('Array Configuration'!$D$3)))+SIN(RADIANS(X46))*COS(RADIANS('Array Configuration'!$D$3))))</f>
        <v>82.173648097567039</v>
      </c>
      <c r="AB46" s="5">
        <f t="shared" si="27"/>
        <v>0</v>
      </c>
      <c r="AD46" s="4">
        <v>0.71319444444444302</v>
      </c>
      <c r="AE46" s="5">
        <f t="shared" si="2"/>
        <v>70.25</v>
      </c>
      <c r="AF46" s="5">
        <f>DEGREES(ASIN(SIN(RADIANS('Solar Calendar'!$C$6))*SIN(RADIANS('Array Configuration'!$D$5))+COS(RADIANS('Solar Calendar'!$C$6))*COS(RADIANS('Array Configuration'!$D$5))*COS(RADIANS(AE46))))</f>
        <v>4.9018632885839386</v>
      </c>
      <c r="AG46" s="5">
        <f>IFERROR(DEGREES(ACOS((SIN(RADIANS(AF46))*SIN(RADIANS('Array Configuration'!$D$5))-SIN(RADIANS('Solar Calendar'!$C$6)))/(COS(RADIANS('Solar Calendar'!AF46))*COS(RADIANS('Array Configuration'!$D$5)))))*SIGN(AE46), 0)</f>
        <v>68.109636702081986</v>
      </c>
      <c r="AH46" s="5">
        <f>ABS(AG46-'Array Configuration'!$D$4)</f>
        <v>68.109636702081986</v>
      </c>
      <c r="AI46" s="5">
        <f>DEGREES(ACOS((COS(RADIANS(AF46))*COS(RADIANS(AH46))*SIN(RADIANS('Array Configuration'!$D$3)))+SIN(RADIANS(AF46))*COS(RADIANS('Array Configuration'!$D$3))))</f>
        <v>77.870095210791163</v>
      </c>
      <c r="AJ46" s="5">
        <f t="shared" si="28"/>
        <v>47.339568961488212</v>
      </c>
      <c r="AL46" s="4">
        <v>0.69444444444444497</v>
      </c>
      <c r="AM46" s="5">
        <f t="shared" si="3"/>
        <v>64</v>
      </c>
      <c r="AN46" s="5">
        <f>DEGREES(ASIN(SIN(RADIANS('Solar Calendar'!$B$7))*SIN(RADIANS('Array Configuration'!$D$5))+COS(RADIANS('Solar Calendar'!$B$7))*COS(RADIANS('Array Configuration'!$D$5))*COS(RADIANS(AM46))))</f>
        <v>13.146991753467018</v>
      </c>
      <c r="AO46" s="5">
        <f>IFERROR(DEGREES(ACOS((SIN(RADIANS(AN46))*SIN(RADIANS('Array Configuration'!$D$5))-SIN(RADIANS('Solar Calendar'!$B$7)))/(COS(RADIANS('Solar Calendar'!AN46))*COS(RADIANS('Array Configuration'!$D$5)))))*SIGN(AM46), 0)</f>
        <v>66.807528260829244</v>
      </c>
      <c r="AP46" s="5">
        <f>ABS(AO46-'Array Configuration'!$D$4)</f>
        <v>66.807528260829244</v>
      </c>
      <c r="AQ46" s="5">
        <f>DEGREES(ACOS((COS(RADIANS(AN46))*COS(RADIANS(AP46))*SIN(RADIANS('Array Configuration'!$D$3)))+SIN(RADIANS(AN46))*COS(RADIANS('Array Configuration'!$D$3))))</f>
        <v>69.674666345303152</v>
      </c>
      <c r="AR46" s="5">
        <f t="shared" si="29"/>
        <v>209.99994491008323</v>
      </c>
      <c r="AT46" s="4">
        <v>0.71597222222222301</v>
      </c>
      <c r="AU46" s="5">
        <f t="shared" si="49"/>
        <v>57.75</v>
      </c>
      <c r="AV46" s="5">
        <f>DEGREES(ASIN(SIN(RADIANS('Solar Calendar'!$C$7))*SIN(RADIANS('Array Configuration'!$D$5))+COS(RADIANS('Solar Calendar'!$C$7))*COS(RADIANS('Array Configuration'!$D$5))*COS(RADIANS(AU46))))</f>
        <v>21.08899108744011</v>
      </c>
      <c r="AW46" s="5">
        <f>IFERROR(DEGREES(ACOS((SIN(RADIANS(AV46))*SIN(RADIANS('Array Configuration'!$D$5))-SIN(RADIANS('Solar Calendar'!$C$7)))/(COS(RADIANS('Solar Calendar'!AV46))*COS(RADIANS('Array Configuration'!$D$5)))))*SIGN(AU46), 0)</f>
        <v>65.017746837883379</v>
      </c>
      <c r="AX46" s="5">
        <f>ABS(AW46-'Array Configuration'!$D$4)</f>
        <v>65.017746837883379</v>
      </c>
      <c r="AY46" s="5">
        <f>DEGREES(ACOS((COS(RADIANS(AV46))*COS(RADIANS(AX46))*SIN(RADIANS('Array Configuration'!$D$3)))+SIN(RADIANS(AV46))*COS(RADIANS('Array Configuration'!$D$3))))</f>
        <v>61.638665742741317</v>
      </c>
      <c r="AZ46" s="5">
        <f t="shared" si="30"/>
        <v>365.4547773129226</v>
      </c>
      <c r="BB46" s="4">
        <v>0.69166666666666698</v>
      </c>
      <c r="BC46" s="5">
        <f t="shared" si="50"/>
        <v>50.25</v>
      </c>
      <c r="BD46" s="5">
        <f>DEGREES(ASIN(SIN(RADIANS('Solar Calendar'!$B$8))*SIN(RADIANS('Array Configuration'!$D$5))+COS(RADIANS('Solar Calendar'!$B$8))*COS(RADIANS('Array Configuration'!$D$5))*COS(RADIANS(BC46))))</f>
        <v>31.115709381034918</v>
      </c>
      <c r="BE46" s="5">
        <f>IFERROR(DEGREES(ACOS((SIN(RADIANS(BD46))*SIN(RADIANS('Array Configuration'!$D$5))-SIN(RADIANS('Solar Calendar'!$B$8)))/(COS(RADIANS('Solar Calendar'!BD46))*COS(RADIANS('Array Configuration'!$D$5)))))*SIGN(BC46), 0)</f>
        <v>63.067893893617892</v>
      </c>
      <c r="BF46" s="5">
        <f>ABS(BE46-'Array Configuration'!$D$4)</f>
        <v>63.067893893617892</v>
      </c>
      <c r="BG46" s="5">
        <f>DEGREES(ACOS((COS(RADIANS(BD46))*COS(RADIANS(BF46))*SIN(RADIANS('Array Configuration'!$D$3)))+SIN(RADIANS(BD46))*COS(RADIANS('Array Configuration'!$D$3))))</f>
        <v>51.695422682534165</v>
      </c>
      <c r="BH46" s="5">
        <f t="shared" si="31"/>
        <v>509.95614604353261</v>
      </c>
      <c r="BJ46" s="4">
        <v>0.67291666666666505</v>
      </c>
      <c r="BK46" s="5">
        <f t="shared" si="51"/>
        <v>44.5</v>
      </c>
      <c r="BL46" s="5">
        <f>DEGREES(ASIN(SIN(RADIANS('Solar Calendar'!$C$8))*SIN(RADIANS('Array Configuration'!$D$5))+COS(RADIANS('Solar Calendar'!$C$8))*COS(RADIANS('Array Configuration'!$D$5))*COS(RADIANS(BK46))))</f>
        <v>38.287684559639118</v>
      </c>
      <c r="BM46" s="5">
        <f>IFERROR(DEGREES(ACOS((SIN(RADIANS(BL46))*SIN(RADIANS('Array Configuration'!$D$5))-SIN(RADIANS('Solar Calendar'!$C$8)))/(COS(RADIANS('Solar Calendar'!BL46))*COS(RADIANS('Array Configuration'!$D$5)))))*SIGN(BK46), 0)</f>
        <v>61.014456068895527</v>
      </c>
      <c r="BN46" s="5">
        <f>ABS(BM46-'Array Configuration'!$D$4)</f>
        <v>61.014456068895527</v>
      </c>
      <c r="BO46" s="5">
        <f>DEGREES(ACOS((COS(RADIANS(BL46))*COS(RADIANS(BN46))*SIN(RADIANS('Array Configuration'!$D$3)))+SIN(RADIANS(BL46))*COS(RADIANS('Array Configuration'!$D$3))))</f>
        <v>44.473371842969527</v>
      </c>
      <c r="BP46" s="5">
        <f t="shared" si="32"/>
        <v>618.82608224758292</v>
      </c>
      <c r="BR46" s="4">
        <v>0.65416666666666601</v>
      </c>
      <c r="BS46" s="5">
        <f t="shared" si="52"/>
        <v>38.25</v>
      </c>
      <c r="BT46" s="5">
        <f>DEGREES(ASIN(SIN(RADIANS('Solar Calendar'!$B$9))*SIN(RADIANS('Array Configuration'!$D$5))+COS(RADIANS('Solar Calendar'!$B$9))*COS(RADIANS('Array Configuration'!$D$5))*COS(RADIANS(BS46))))</f>
        <v>46.165446750288254</v>
      </c>
      <c r="BU46" s="5">
        <f>IFERROR(DEGREES(ACOS((SIN(RADIANS(BT46))*SIN(RADIANS('Array Configuration'!$D$5))-SIN(RADIANS('Solar Calendar'!$B$9)))/(COS(RADIANS('Solar Calendar'!BT46))*COS(RADIANS('Array Configuration'!$D$5)))))*SIGN(BS46), 0)</f>
        <v>58.792137253330147</v>
      </c>
      <c r="BV46" s="5">
        <f>ABS(BU46-'Array Configuration'!$D$4)</f>
        <v>58.792137253330147</v>
      </c>
      <c r="BW46" s="5">
        <f>DEGREES(ACOS((COS(RADIANS(BT46))*COS(RADIANS(BV46))*SIN(RADIANS('Array Configuration'!$D$3)))+SIN(RADIANS(BT46))*COS(RADIANS('Array Configuration'!$D$3))))</f>
        <v>36.742176585051411</v>
      </c>
      <c r="BX46" s="5">
        <f t="shared" si="33"/>
        <v>693.43247862817054</v>
      </c>
      <c r="BZ46" s="4">
        <v>0.64166666666666705</v>
      </c>
      <c r="CA46" s="5">
        <f t="shared" si="53"/>
        <v>33.5</v>
      </c>
      <c r="CB46" s="5">
        <f>DEGREES(ASIN(SIN(RADIANS('Solar Calendar'!$C$9))*SIN(RADIANS('Array Configuration'!$D$5))+COS(RADIANS('Solar Calendar'!$C$9))*COS(RADIANS('Array Configuration'!$D$5))*COS(RADIANS(CA46))))</f>
        <v>51.347409063656798</v>
      </c>
      <c r="CC46" s="5">
        <f>IFERROR(DEGREES(ACOS((SIN(RADIANS(CB46))*SIN(RADIANS('Array Configuration'!$D$5))-SIN(RADIANS('Solar Calendar'!$C$9)))/(COS(RADIANS('Solar Calendar'!CB46))*COS(RADIANS('Array Configuration'!$D$5)))))*SIGN(CA46), 0)</f>
        <v>56.137549562912398</v>
      </c>
      <c r="CD46" s="5">
        <f>ABS(CC46-'Array Configuration'!$D$4)</f>
        <v>56.137549562912398</v>
      </c>
      <c r="CE46" s="5">
        <f>DEGREES(ACOS((COS(RADIANS(CB46))*COS(RADIANS(CD46))*SIN(RADIANS('Array Configuration'!$D$3)))+SIN(RADIANS(CB46))*COS(RADIANS('Array Configuration'!$D$3))))</f>
        <v>31.419542400785893</v>
      </c>
      <c r="CF46" s="5">
        <f t="shared" si="34"/>
        <v>752.42319472834004</v>
      </c>
      <c r="CH46" s="4">
        <v>0.63333333333333297</v>
      </c>
      <c r="CI46" s="5">
        <f t="shared" si="54"/>
        <v>30</v>
      </c>
      <c r="CJ46" s="5">
        <f>DEGREES(ASIN(SIN(RADIANS('Solar Calendar'!$B$10))*SIN(RADIANS('Array Configuration'!$D$5))+COS(RADIANS('Solar Calendar'!$B$10))*COS(RADIANS('Array Configuration'!$D$5))*COS(RADIANS(CI46))))</f>
        <v>55.537520206416872</v>
      </c>
      <c r="CK46" s="5">
        <f>IFERROR(DEGREES(ACOS((SIN(RADIANS(CJ46))*SIN(RADIANS('Array Configuration'!$D$5))-SIN(RADIANS('Solar Calendar'!$B$10)))/(COS(RADIANS('Solar Calendar'!CJ46))*COS(RADIANS('Array Configuration'!$D$5)))))*SIGN(CI46), 0)</f>
        <v>54.543776268295005</v>
      </c>
      <c r="CL46" s="5">
        <f>ABS(CK46-'Array Configuration'!$D$4)</f>
        <v>54.543776268295005</v>
      </c>
      <c r="CM46" s="5">
        <f>DEGREES(ACOS((COS(RADIANS(CJ46))*COS(RADIANS(CL46))*SIN(RADIANS('Array Configuration'!$D$3)))+SIN(RADIANS(CJ46))*COS(RADIANS('Array Configuration'!$D$3))))</f>
        <v>27.471762288412322</v>
      </c>
      <c r="CN46" s="5">
        <f t="shared" si="48"/>
        <v>774.13418713901922</v>
      </c>
      <c r="CP46" s="4">
        <v>0.63333333333333297</v>
      </c>
      <c r="CQ46" s="5">
        <f t="shared" si="55"/>
        <v>29.25</v>
      </c>
      <c r="CR46" s="5">
        <f>DEGREES(ASIN(SIN(RADIANS('Solar Calendar'!$C$10))*SIN(RADIANS('Array Configuration'!$D$5))+COS(RADIANS('Solar Calendar'!$C$10))*COS(RADIANS('Array Configuration'!$D$5))*COS(RADIANS(CQ46))))</f>
        <v>56.510690863351392</v>
      </c>
      <c r="CS46" s="5">
        <f>IFERROR(DEGREES(ACOS((SIN(RADIANS(CR46))*SIN(RADIANS('Array Configuration'!$D$5))-SIN(RADIANS('Solar Calendar'!$C$10)))/(COS(RADIANS('Solar Calendar'!CR46))*COS(RADIANS('Array Configuration'!$D$5)))))*SIGN(CQ46), 0)</f>
        <v>54.300438221666766</v>
      </c>
      <c r="CT46" s="5">
        <f>ABS(CS46-'Array Configuration'!$D$4)</f>
        <v>54.300438221666766</v>
      </c>
      <c r="CU46" s="5">
        <f>DEGREES(ACOS((COS(RADIANS(CR46))*COS(RADIANS(CT46))*SIN(RADIANS('Array Configuration'!$D$3)))+SIN(RADIANS(CR46))*COS(RADIANS('Array Configuration'!$D$3))))</f>
        <v>26.628015234736665</v>
      </c>
      <c r="CV46" s="5">
        <f t="shared" si="35"/>
        <v>781.97176831210595</v>
      </c>
      <c r="CX46" s="4">
        <v>0.63958333333333295</v>
      </c>
      <c r="CY46" s="5">
        <f t="shared" si="56"/>
        <v>30.75</v>
      </c>
      <c r="CZ46" s="5">
        <f>DEGREES(ASIN(SIN(RADIANS('Solar Calendar'!$B$11))*SIN(RADIANS('Array Configuration'!$D$5))+COS(RADIANS('Solar Calendar'!$B$11))*COS(RADIANS('Array Configuration'!$D$5))*COS(RADIANS(CY46))))</f>
        <v>54.963358394731038</v>
      </c>
      <c r="DA46" s="5">
        <f>IFERROR(DEGREES(ACOS((SIN(RADIANS(CZ46))*SIN(RADIANS('Array Configuration'!$D$5))-SIN(RADIANS('Solar Calendar'!$B$11)))/(COS(RADIANS('Solar Calendar'!CZ46))*COS(RADIANS('Array Configuration'!$D$5)))))*SIGN(CY46), 0)</f>
        <v>55.306655145410033</v>
      </c>
      <c r="DB46" s="5">
        <f>ABS(DA46-'Array Configuration'!$D$4)</f>
        <v>55.306655145410033</v>
      </c>
      <c r="DC46" s="5">
        <f>DEGREES(ACOS((COS(RADIANS(CZ46))*COS(RADIANS(DB46))*SIN(RADIANS('Array Configuration'!$D$3)))+SIN(RADIANS(CZ46))*COS(RADIANS('Array Configuration'!$D$3))))</f>
        <v>28.191930994394163</v>
      </c>
      <c r="DD46" s="5">
        <f t="shared" si="36"/>
        <v>767.57628814953569</v>
      </c>
      <c r="DF46" s="4">
        <v>0.65</v>
      </c>
      <c r="DG46" s="5">
        <f t="shared" si="57"/>
        <v>34.25</v>
      </c>
      <c r="DH46" s="5">
        <f>DEGREES(ASIN(SIN(RADIANS('Solar Calendar'!$C$11))*SIN(RADIANS('Array Configuration'!$D$5))+COS(RADIANS('Solar Calendar'!$C$11))*COS(RADIANS('Array Configuration'!$D$5))*COS(RADIANS(DG46))))</f>
        <v>51.402913609200034</v>
      </c>
      <c r="DI46" s="5">
        <f>IFERROR(DEGREES(ACOS((SIN(RADIANS(DH46))*SIN(RADIANS('Array Configuration'!$D$5))-SIN(RADIANS('Solar Calendar'!$C$11)))/(COS(RADIANS('Solar Calendar'!DH46))*COS(RADIANS('Array Configuration'!$D$5)))))*SIGN(DG46), 0)</f>
        <v>57.616031603962675</v>
      </c>
      <c r="DJ46" s="5">
        <f>ABS(DI46-'Array Configuration'!$D$4)</f>
        <v>57.616031603962675</v>
      </c>
      <c r="DK46" s="5">
        <f>DEGREES(ACOS((COS(RADIANS(DH46))*COS(RADIANS(DJ46))*SIN(RADIANS('Array Configuration'!$D$3)))+SIN(RADIANS(DH46))*COS(RADIANS('Array Configuration'!$D$3))))</f>
        <v>31.889290228969738</v>
      </c>
      <c r="DL46" s="5">
        <f t="shared" si="37"/>
        <v>731.48771595285928</v>
      </c>
      <c r="DN46" s="4">
        <v>0.66527777777777797</v>
      </c>
      <c r="DO46" s="5">
        <f t="shared" si="58"/>
        <v>39.75</v>
      </c>
      <c r="DP46" s="5">
        <f>DEGREES(ASIN(SIN(RADIANS('Solar Calendar'!$B$12))*SIN(RADIANS('Array Configuration'!$D$5))+COS(RADIANS('Solar Calendar'!$B$12))*COS(RADIANS('Array Configuration'!$D$5))*COS(RADIANS(DO46))))</f>
        <v>44.897082970891553</v>
      </c>
      <c r="DQ46" s="5">
        <f>IFERROR(DEGREES(ACOS((SIN(RADIANS(DP46))*SIN(RADIANS('Array Configuration'!$D$5))-SIN(RADIANS('Solar Calendar'!$B$12)))/(COS(RADIANS('Solar Calendar'!DP46))*COS(RADIANS('Array Configuration'!$D$5)))))*SIGN(DO46), 0)</f>
        <v>59.992131762707714</v>
      </c>
      <c r="DR46" s="5">
        <f>ABS(DQ46-'Array Configuration'!$D$4)</f>
        <v>59.992131762707714</v>
      </c>
      <c r="DS46" s="5">
        <f>DEGREES(ACOS((COS(RADIANS(DP46))*COS(RADIANS(DR46))*SIN(RADIANS('Array Configuration'!$D$3)))+SIN(RADIANS(DP46))*COS(RADIANS('Array Configuration'!$D$3))))</f>
        <v>38.260338865737637</v>
      </c>
      <c r="DT46" s="5">
        <f t="shared" si="38"/>
        <v>671.65733913453391</v>
      </c>
      <c r="DV46" s="4">
        <v>0.67847222222222103</v>
      </c>
      <c r="DW46" s="5">
        <f t="shared" si="59"/>
        <v>45.25</v>
      </c>
      <c r="DX46" s="5">
        <f>DEGREES(ASIN(SIN(RADIANS('Solar Calendar'!$C$12))*SIN(RADIANS('Array Configuration'!$D$5))+COS(RADIANS('Solar Calendar'!$C$12))*COS(RADIANS('Array Configuration'!$D$5))*COS(RADIANS(DW46))))</f>
        <v>38.399090386342415</v>
      </c>
      <c r="DY46" s="5">
        <f>IFERROR(DEGREES(ACOS((SIN(RADIANS(DX46))*SIN(RADIANS('Array Configuration'!$D$5))-SIN(RADIANS('Solar Calendar'!$C$12)))/(COS(RADIANS('Solar Calendar'!DX46))*COS(RADIANS('Array Configuration'!$D$5)))))*SIGN(DW46), 0)</f>
        <v>62.299615565796501</v>
      </c>
      <c r="DZ46" s="5">
        <f>ABS(DY46-'Array Configuration'!$D$4)</f>
        <v>62.299615565796501</v>
      </c>
      <c r="EA46" s="5">
        <f>DEGREES(ACOS((COS(RADIANS(DX46))*COS(RADIANS(DZ46))*SIN(RADIANS('Array Configuration'!$D$3)))+SIN(RADIANS(DX46))*COS(RADIANS('Array Configuration'!$D$3))))</f>
        <v>44.815363711783498</v>
      </c>
      <c r="EB46" s="5">
        <f t="shared" si="39"/>
        <v>585.83352652307644</v>
      </c>
      <c r="ED46" s="4">
        <v>0.69513888888888897</v>
      </c>
      <c r="EE46" s="5">
        <f t="shared" si="60"/>
        <v>52.75</v>
      </c>
      <c r="EF46" s="5">
        <f>DEGREES(ASIN(SIN(RADIANS('Solar Calendar'!$B$13))*SIN(RADIANS('Array Configuration'!$D$5))+COS(RADIANS('Solar Calendar'!$B$13))*COS(RADIANS('Array Configuration'!$D$5))*COS(RADIANS(EE46))))</f>
        <v>28.888384295519153</v>
      </c>
      <c r="EG46" s="5">
        <f>IFERROR(DEGREES(ACOS((SIN(RADIANS(EF46))*SIN(RADIANS('Array Configuration'!$D$5))-SIN(RADIANS('Solar Calendar'!$B$13)))/(COS(RADIANS('Solar Calendar'!EF46))*COS(RADIANS('Array Configuration'!$D$5)))))*SIGN(EE46), 0)</f>
        <v>64.709289431026349</v>
      </c>
      <c r="EH46" s="5">
        <f>ABS(EG46-'Array Configuration'!$D$4)</f>
        <v>64.709289431026349</v>
      </c>
      <c r="EI46" s="5">
        <f>DEGREES(ACOS((COS(RADIANS(EF46))*COS(RADIANS(EH46))*SIN(RADIANS('Array Configuration'!$D$3)))+SIN(RADIANS(EF46))*COS(RADIANS('Array Configuration'!$D$3))))</f>
        <v>54.302481203045289</v>
      </c>
      <c r="EJ46" s="5">
        <f t="shared" si="40"/>
        <v>471.07974580110545</v>
      </c>
      <c r="EL46" s="4">
        <v>0.70833333333333204</v>
      </c>
      <c r="EM46" s="5">
        <f t="shared" si="61"/>
        <v>58.75</v>
      </c>
      <c r="EN46" s="5">
        <f>DEGREES(ASIN(SIN(RADIANS('Solar Calendar'!$C$13))*SIN(RADIANS('Array Configuration'!$D$5))+COS(RADIANS('Solar Calendar'!$C$13))*COS(RADIANS('Array Configuration'!$D$5))*COS(RADIANS(EM46))))</f>
        <v>20.475697159164806</v>
      </c>
      <c r="EO46" s="5">
        <f>IFERROR(DEGREES(ACOS((SIN(RADIANS(EN46))*SIN(RADIANS('Array Configuration'!$D$5))-SIN(RADIANS('Solar Calendar'!$C$13)))/(COS(RADIANS('Solar Calendar'!EN46))*COS(RADIANS('Array Configuration'!$D$5)))))*SIGN(EM46), 0)</f>
        <v>65.862576714593629</v>
      </c>
      <c r="EP46" s="5">
        <f>ABS(EO46-'Array Configuration'!$D$4)</f>
        <v>65.862576714593629</v>
      </c>
      <c r="EQ46" s="5">
        <f>DEGREES(ACOS((COS(RADIANS(EN46))*COS(RADIANS(EP46))*SIN(RADIANS('Array Configuration'!$D$3)))+SIN(RADIANS(EN46))*COS(RADIANS('Array Configuration'!$D$3))))</f>
        <v>62.495479353185971</v>
      </c>
      <c r="ER46" s="5">
        <f t="shared" si="41"/>
        <v>327.34050255344283</v>
      </c>
      <c r="ET46" s="4">
        <v>0.72430555555555398</v>
      </c>
      <c r="EU46" s="5">
        <f t="shared" si="17"/>
        <v>65.75</v>
      </c>
      <c r="EV46" s="5">
        <f>DEGREES(ASIN(SIN(RADIANS('Solar Calendar'!$B$14))*SIN(RADIANS('Array Configuration'!$D$5))+COS(RADIANS('Solar Calendar'!$B$14))*COS(RADIANS('Array Configuration'!$D$5))*COS(RADIANS(EU46))))</f>
        <v>11.745585886597725</v>
      </c>
      <c r="EW46" s="5">
        <f>IFERROR(DEGREES(ACOS((SIN(RADIANS(EV46))*SIN(RADIANS('Array Configuration'!$D$5))-SIN(RADIANS('Solar Calendar'!$B$14)))/(COS(RADIANS('Solar Calendar'!EV46))*COS(RADIANS('Array Configuration'!$D$5)))))*SIGN(EU46), 0)</f>
        <v>67.943964334637187</v>
      </c>
      <c r="EX46" s="5">
        <f>ABS(EW46-'Array Configuration'!$D$4)</f>
        <v>67.943964334637187</v>
      </c>
      <c r="EY46" s="5">
        <f>DEGREES(ACOS((COS(RADIANS(EV46))*COS(RADIANS(EX46))*SIN(RADIANS('Array Configuration'!$D$3)))+SIN(RADIANS(EV46))*COS(RADIANS('Array Configuration'!$D$3))))</f>
        <v>71.371615563817329</v>
      </c>
      <c r="EZ46" s="5">
        <f t="shared" si="24"/>
        <v>176.51892382975939</v>
      </c>
      <c r="FB46" s="4">
        <v>0.73888888888888704</v>
      </c>
      <c r="FC46" s="5">
        <f t="shared" si="18"/>
        <v>71.75</v>
      </c>
      <c r="FD46" s="5">
        <f>DEGREES(ASIN(SIN(RADIANS('Solar Calendar'!$C$14))*SIN(RADIANS('Array Configuration'!$D$5))+COS(RADIANS('Solar Calendar'!$C$14))*COS(RADIANS('Array Configuration'!$D$5))*COS(RADIANS(FC46))))</f>
        <v>4.1896645486203692</v>
      </c>
      <c r="FE46" s="5">
        <f>IFERROR(DEGREES(ACOS((SIN(RADIANS(FD46))*SIN(RADIANS('Array Configuration'!$D$5))-SIN(RADIANS('Solar Calendar'!$C$14)))/(COS(RADIANS('Solar Calendar'!FD46))*COS(RADIANS('Array Configuration'!$D$5)))))*SIGN(FC46), 0)</f>
        <v>69.438936849257402</v>
      </c>
      <c r="FF46" s="5">
        <f>ABS(FE46-'Array Configuration'!$D$4)</f>
        <v>69.438936849257402</v>
      </c>
      <c r="FG46" s="5">
        <f>DEGREES(ACOS((COS(RADIANS(FD46))*COS(RADIANS(FF46))*SIN(RADIANS('Array Configuration'!$D$3)))+SIN(RADIANS(FD46))*COS(RADIANS('Array Configuration'!$D$3))))</f>
        <v>78.983146761882864</v>
      </c>
      <c r="FH46" s="5">
        <f t="shared" si="42"/>
        <v>27.822182453648928</v>
      </c>
      <c r="FJ46" s="4"/>
      <c r="FM46" s="5"/>
      <c r="FN46" s="5"/>
      <c r="FO46" s="5"/>
      <c r="FP46" s="5"/>
      <c r="FU46" s="5"/>
      <c r="FV46" s="5"/>
      <c r="FW46" s="5"/>
      <c r="FX46" s="5"/>
      <c r="GD46" s="5"/>
      <c r="GE46" s="5"/>
      <c r="GF46" s="5"/>
      <c r="GK46" s="5"/>
      <c r="GL46" s="5"/>
      <c r="GM46" s="5"/>
      <c r="GN46" s="5"/>
    </row>
    <row r="47" spans="5:196" x14ac:dyDescent="0.25">
      <c r="E47" s="12"/>
      <c r="F47" s="4"/>
      <c r="G47" s="5"/>
      <c r="H47" s="5"/>
      <c r="I47" s="5"/>
      <c r="J47" s="5"/>
      <c r="K47" s="5"/>
      <c r="L47" s="5"/>
      <c r="Q47" s="5"/>
      <c r="R47" s="5"/>
      <c r="S47" s="5"/>
      <c r="T47" s="5"/>
      <c r="Y47" s="5"/>
      <c r="Z47" s="5"/>
      <c r="AA47" s="5"/>
      <c r="AB47" s="5"/>
      <c r="AD47" s="4">
        <v>0.72361111111110998</v>
      </c>
      <c r="AE47" s="5">
        <f t="shared" si="2"/>
        <v>74</v>
      </c>
      <c r="AF47" s="5">
        <f>DEGREES(ASIN(SIN(RADIANS('Solar Calendar'!$C$6))*SIN(RADIANS('Array Configuration'!$D$5))+COS(RADIANS('Solar Calendar'!$C$6))*COS(RADIANS('Array Configuration'!$D$5))*COS(RADIANS(AE47))))</f>
        <v>2.5331870042929272</v>
      </c>
      <c r="AG47" s="5">
        <f>IFERROR(DEGREES(ACOS((SIN(RADIANS(AF47))*SIN(RADIANS('Array Configuration'!$D$5))-SIN(RADIANS('Solar Calendar'!$C$6)))/(COS(RADIANS('Solar Calendar'!AF47))*COS(RADIANS('Array Configuration'!$D$5)))))*SIGN(AE47), 0)</f>
        <v>70.936772849396334</v>
      </c>
      <c r="AH47" s="5">
        <f>ABS(AG47-'Array Configuration'!$D$4)</f>
        <v>70.936772849396334</v>
      </c>
      <c r="AI47" s="5">
        <f>DEGREES(ACOS((COS(RADIANS(AF47))*COS(RADIANS(AH47))*SIN(RADIANS('Array Configuration'!$D$3)))+SIN(RADIANS(AF47))*COS(RADIANS('Array Configuration'!$D$3))))</f>
        <v>81.044400837332702</v>
      </c>
      <c r="AJ47" s="5">
        <f t="shared" si="28"/>
        <v>7.4361248080243953</v>
      </c>
      <c r="AL47" s="4">
        <v>0.70486111111111205</v>
      </c>
      <c r="AM47" s="5">
        <f t="shared" si="3"/>
        <v>67.75</v>
      </c>
      <c r="AN47" s="5">
        <f>DEGREES(ASIN(SIN(RADIANS('Solar Calendar'!$B$7))*SIN(RADIANS('Array Configuration'!$D$5))+COS(RADIANS('Solar Calendar'!$B$7))*COS(RADIANS('Array Configuration'!$D$5))*COS(RADIANS(AM47))))</f>
        <v>10.797866849929575</v>
      </c>
      <c r="AO47" s="5">
        <f>IFERROR(DEGREES(ACOS((SIN(RADIANS(AN47))*SIN(RADIANS('Array Configuration'!$D$5))-SIN(RADIANS('Solar Calendar'!$B$7)))/(COS(RADIANS('Solar Calendar'!AN47))*COS(RADIANS('Array Configuration'!$D$5)))))*SIGN(AM47), 0)</f>
        <v>69.775532391189572</v>
      </c>
      <c r="AP47" s="5">
        <f>ABS(AO47-'Array Configuration'!$D$4)</f>
        <v>69.775532391189572</v>
      </c>
      <c r="AQ47" s="5">
        <f>DEGREES(ACOS((COS(RADIANS(AN47))*COS(RADIANS(AP47))*SIN(RADIANS('Array Configuration'!$D$3)))+SIN(RADIANS(AN47))*COS(RADIANS('Array Configuration'!$D$3))))</f>
        <v>72.878236364014967</v>
      </c>
      <c r="AR47" s="5">
        <f t="shared" si="29"/>
        <v>154.70002553254594</v>
      </c>
      <c r="AT47" s="4">
        <v>0.72638888888888997</v>
      </c>
      <c r="AU47" s="5">
        <f t="shared" si="49"/>
        <v>61.5</v>
      </c>
      <c r="AV47" s="5">
        <f>DEGREES(ASIN(SIN(RADIANS('Solar Calendar'!$C$7))*SIN(RADIANS('Array Configuration'!$D$5))+COS(RADIANS('Solar Calendar'!$C$7))*COS(RADIANS('Array Configuration'!$D$5))*COS(RADIANS(AU47))))</f>
        <v>18.768747643206144</v>
      </c>
      <c r="AW47" s="5">
        <f>IFERROR(DEGREES(ACOS((SIN(RADIANS(AV47))*SIN(RADIANS('Array Configuration'!$D$5))-SIN(RADIANS('Solar Calendar'!$C$7)))/(COS(RADIANS('Solar Calendar'!AV47))*COS(RADIANS('Array Configuration'!$D$5)))))*SIGN(AU47), 0)</f>
        <v>68.151754880679633</v>
      </c>
      <c r="AX47" s="5">
        <f>ABS(AW47-'Array Configuration'!$D$4)</f>
        <v>68.151754880679633</v>
      </c>
      <c r="AY47" s="5">
        <f>DEGREES(ACOS((COS(RADIANS(AV47))*COS(RADIANS(AX47))*SIN(RADIANS('Array Configuration'!$D$3)))+SIN(RADIANS(AV47))*COS(RADIANS('Array Configuration'!$D$3))))</f>
        <v>64.863714338879618</v>
      </c>
      <c r="AZ47" s="5">
        <f t="shared" si="30"/>
        <v>311.1650235822234</v>
      </c>
      <c r="BB47" s="4">
        <v>0.70208333333333395</v>
      </c>
      <c r="BC47" s="5">
        <f t="shared" si="50"/>
        <v>54</v>
      </c>
      <c r="BD47" s="5">
        <f>DEGREES(ASIN(SIN(RADIANS('Solar Calendar'!$B$8))*SIN(RADIANS('Array Configuration'!$D$5))+COS(RADIANS('Solar Calendar'!$B$8))*COS(RADIANS('Array Configuration'!$D$5))*COS(RADIANS(BC47))))</f>
        <v>28.828538718186181</v>
      </c>
      <c r="BE47" s="5">
        <f>IFERROR(DEGREES(ACOS((SIN(RADIANS(BD47))*SIN(RADIANS('Array Configuration'!$D$5))-SIN(RADIANS('Solar Calendar'!$B$8)))/(COS(RADIANS('Solar Calendar'!BD47))*COS(RADIANS('Array Configuration'!$D$5)))))*SIGN(BC47), 0)</f>
        <v>66.459332350053771</v>
      </c>
      <c r="BF47" s="5">
        <f>ABS(BE47-'Array Configuration'!$D$4)</f>
        <v>66.459332350053771</v>
      </c>
      <c r="BG47" s="5">
        <f>DEGREES(ACOS((COS(RADIANS(BD47))*COS(RADIANS(BF47))*SIN(RADIANS('Array Configuration'!$D$3)))+SIN(RADIANS(BD47))*COS(RADIANS('Array Configuration'!$D$3))))</f>
        <v>54.956937570478253</v>
      </c>
      <c r="BH47" s="5">
        <f t="shared" si="31"/>
        <v>461.76981397939568</v>
      </c>
      <c r="BJ47" s="4">
        <v>0.68333333333333202</v>
      </c>
      <c r="BK47" s="5">
        <f t="shared" si="51"/>
        <v>48.25</v>
      </c>
      <c r="BL47" s="5">
        <f>DEGREES(ASIN(SIN(RADIANS('Solar Calendar'!$C$8))*SIN(RADIANS('Array Configuration'!$D$5))+COS(RADIANS('Solar Calendar'!$C$8))*COS(RADIANS('Array Configuration'!$D$5))*COS(RADIANS(BK47))))</f>
        <v>36.038010724975514</v>
      </c>
      <c r="BM47" s="5">
        <f>IFERROR(DEGREES(ACOS((SIN(RADIANS(BL47))*SIN(RADIANS('Array Configuration'!$D$5))-SIN(RADIANS('Solar Calendar'!$C$8)))/(COS(RADIANS('Solar Calendar'!BL47))*COS(RADIANS('Array Configuration'!$D$5)))))*SIGN(BK47), 0)</f>
        <v>64.659226621869308</v>
      </c>
      <c r="BN47" s="5">
        <f>ABS(BM47-'Array Configuration'!$D$4)</f>
        <v>64.659226621869308</v>
      </c>
      <c r="BO47" s="5">
        <f>DEGREES(ACOS((COS(RADIANS(BL47))*COS(RADIANS(BN47))*SIN(RADIANS('Array Configuration'!$D$3)))+SIN(RADIANS(BL47))*COS(RADIANS('Array Configuration'!$D$3))))</f>
        <v>47.757562589006426</v>
      </c>
      <c r="BP47" s="5">
        <f t="shared" si="32"/>
        <v>574.85472015063567</v>
      </c>
      <c r="BR47" s="4">
        <v>0.66458333333333297</v>
      </c>
      <c r="BS47" s="5">
        <f t="shared" si="52"/>
        <v>42</v>
      </c>
      <c r="BT47" s="5">
        <f>DEGREES(ASIN(SIN(RADIANS('Solar Calendar'!$B$9))*SIN(RADIANS('Array Configuration'!$D$5))+COS(RADIANS('Solar Calendar'!$B$9))*COS(RADIANS('Array Configuration'!$D$5))*COS(RADIANS(BS47))))</f>
        <v>43.958249707046811</v>
      </c>
      <c r="BU47" s="5">
        <f>IFERROR(DEGREES(ACOS((SIN(RADIANS(BT47))*SIN(RADIANS('Array Configuration'!$D$5))-SIN(RADIANS('Solar Calendar'!$B$9)))/(COS(RADIANS('Solar Calendar'!BT47))*COS(RADIANS('Array Configuration'!$D$5)))))*SIGN(BS47), 0)</f>
        <v>62.798366548916363</v>
      </c>
      <c r="BV47" s="5">
        <f>ABS(BU47-'Array Configuration'!$D$4)</f>
        <v>62.798366548916363</v>
      </c>
      <c r="BW47" s="5">
        <f>DEGREES(ACOS((COS(RADIANS(BT47))*COS(RADIANS(BV47))*SIN(RADIANS('Array Configuration'!$D$3)))+SIN(RADIANS(BT47))*COS(RADIANS('Array Configuration'!$D$3))))</f>
        <v>40.056103374861337</v>
      </c>
      <c r="BX47" s="5">
        <f t="shared" si="33"/>
        <v>656.00843730703343</v>
      </c>
      <c r="BZ47" s="4">
        <v>0.65208333333333401</v>
      </c>
      <c r="CA47" s="5">
        <f t="shared" si="53"/>
        <v>37.25</v>
      </c>
      <c r="CB47" s="5">
        <f>DEGREES(ASIN(SIN(RADIANS('Solar Calendar'!$C$9))*SIN(RADIANS('Array Configuration'!$D$5))+COS(RADIANS('Solar Calendar'!$C$9))*COS(RADIANS('Array Configuration'!$D$5))*COS(RADIANS(CA47))))</f>
        <v>49.195427302692103</v>
      </c>
      <c r="CC47" s="5">
        <f>IFERROR(DEGREES(ACOS((SIN(RADIANS(CB47))*SIN(RADIANS('Array Configuration'!$D$5))-SIN(RADIANS('Solar Calendar'!$C$9)))/(COS(RADIANS('Solar Calendar'!CB47))*COS(RADIANS('Array Configuration'!$D$5)))))*SIGN(CA47), 0)</f>
        <v>60.505229669387326</v>
      </c>
      <c r="CD47" s="5">
        <f>ABS(CC47-'Array Configuration'!$D$4)</f>
        <v>60.505229669387326</v>
      </c>
      <c r="CE47" s="5">
        <f>DEGREES(ACOS((COS(RADIANS(CB47))*COS(RADIANS(CD47))*SIN(RADIANS('Array Configuration'!$D$3)))+SIN(RADIANS(CB47))*COS(RADIANS('Array Configuration'!$D$3))))</f>
        <v>34.746452627954298</v>
      </c>
      <c r="CF47" s="5">
        <f t="shared" si="34"/>
        <v>719.29265097013206</v>
      </c>
      <c r="CH47" s="4">
        <v>0.64375000000000004</v>
      </c>
      <c r="CI47" s="5">
        <f t="shared" si="54"/>
        <v>33.75</v>
      </c>
      <c r="CJ47" s="5">
        <f>DEGREES(ASIN(SIN(RADIANS('Solar Calendar'!$B$10))*SIN(RADIANS('Array Configuration'!$D$5))+COS(RADIANS('Solar Calendar'!$B$10))*COS(RADIANS('Array Configuration'!$D$5))*COS(RADIANS(CI47))))</f>
        <v>53.419134123877832</v>
      </c>
      <c r="CK47" s="5">
        <f>IFERROR(DEGREES(ACOS((SIN(RADIANS(CJ47))*SIN(RADIANS('Array Configuration'!$D$5))-SIN(RADIANS('Solar Calendar'!$B$10)))/(COS(RADIANS('Solar Calendar'!CJ47))*COS(RADIANS('Array Configuration'!$D$5)))))*SIGN(CI47), 0)</f>
        <v>59.248248367105226</v>
      </c>
      <c r="CL47" s="5">
        <f>ABS(CK47-'Array Configuration'!$D$4)</f>
        <v>59.248248367105226</v>
      </c>
      <c r="CM47" s="5">
        <f>DEGREES(ACOS((COS(RADIANS(CJ47))*COS(RADIANS(CL47))*SIN(RADIANS('Array Configuration'!$D$3)))+SIN(RADIANS(CJ47))*COS(RADIANS('Array Configuration'!$D$3))))</f>
        <v>30.808946573153126</v>
      </c>
      <c r="CN47" s="5">
        <f t="shared" si="48"/>
        <v>744.90649995630758</v>
      </c>
      <c r="CP47" s="4">
        <v>0.64375000000000004</v>
      </c>
      <c r="CQ47" s="5">
        <f t="shared" si="55"/>
        <v>33</v>
      </c>
      <c r="CR47" s="5">
        <f>DEGREES(ASIN(SIN(RADIANS('Solar Calendar'!$C$10))*SIN(RADIANS('Array Configuration'!$D$5))+COS(RADIANS('Solar Calendar'!$C$10))*COS(RADIANS('Array Configuration'!$D$5))*COS(RADIANS(CQ47))))</f>
        <v>54.397165436313237</v>
      </c>
      <c r="CS47" s="5">
        <f>IFERROR(DEGREES(ACOS((SIN(RADIANS(CR47))*SIN(RADIANS('Array Configuration'!$D$5))-SIN(RADIANS('Solar Calendar'!$C$10)))/(COS(RADIANS('Solar Calendar'!CR47))*COS(RADIANS('Array Configuration'!$D$5)))))*SIGN(CQ47), 0)</f>
        <v>59.087144118722527</v>
      </c>
      <c r="CT47" s="5">
        <f>ABS(CS47-'Array Configuration'!$D$4)</f>
        <v>59.087144118722527</v>
      </c>
      <c r="CU47" s="5">
        <f>DEGREES(ACOS((COS(RADIANS(CR47))*COS(RADIANS(CT47))*SIN(RADIANS('Array Configuration'!$D$3)))+SIN(RADIANS(CR47))*COS(RADIANS('Array Configuration'!$D$3))))</f>
        <v>29.966129399967375</v>
      </c>
      <c r="CV47" s="5">
        <f t="shared" si="35"/>
        <v>753.50379442801943</v>
      </c>
      <c r="CX47" s="4">
        <v>0.65</v>
      </c>
      <c r="CY47" s="5">
        <f t="shared" si="56"/>
        <v>34.5</v>
      </c>
      <c r="CZ47" s="5">
        <f>DEGREES(ASIN(SIN(RADIANS('Solar Calendar'!$B$11))*SIN(RADIANS('Array Configuration'!$D$5))+COS(RADIANS('Solar Calendar'!$B$11))*COS(RADIANS('Array Configuration'!$D$5))*COS(RADIANS(CY47))))</f>
        <v>52.827718773681092</v>
      </c>
      <c r="DA47" s="5">
        <f>IFERROR(DEGREES(ACOS((SIN(RADIANS(CZ47))*SIN(RADIANS('Array Configuration'!$D$5))-SIN(RADIANS('Solar Calendar'!$B$11)))/(COS(RADIANS('Solar Calendar'!CZ47))*COS(RADIANS('Array Configuration'!$D$5)))))*SIGN(CY47), 0)</f>
        <v>59.933236141571278</v>
      </c>
      <c r="DB47" s="5">
        <f>ABS(DA47-'Array Configuration'!$D$4)</f>
        <v>59.933236141571278</v>
      </c>
      <c r="DC47" s="5">
        <f>DEGREES(ACOS((COS(RADIANS(CZ47))*COS(RADIANS(DB47))*SIN(RADIANS('Array Configuration'!$D$3)))+SIN(RADIANS(CZ47))*COS(RADIANS('Array Configuration'!$D$3))))</f>
        <v>31.529085300440201</v>
      </c>
      <c r="DD47" s="5">
        <f t="shared" si="36"/>
        <v>737.69124394661389</v>
      </c>
      <c r="DF47" s="4">
        <v>0.66041666666666698</v>
      </c>
      <c r="DG47" s="5">
        <f t="shared" si="57"/>
        <v>38</v>
      </c>
      <c r="DH47" s="5">
        <f>DEGREES(ASIN(SIN(RADIANS('Solar Calendar'!$C$11))*SIN(RADIANS('Array Configuration'!$D$5))+COS(RADIANS('Solar Calendar'!$C$11))*COS(RADIANS('Array Configuration'!$D$5))*COS(RADIANS(DG47))))</f>
        <v>49.21811694255085</v>
      </c>
      <c r="DI47" s="5">
        <f>IFERROR(DEGREES(ACOS((SIN(RADIANS(DH47))*SIN(RADIANS('Array Configuration'!$D$5))-SIN(RADIANS('Solar Calendar'!$C$11)))/(COS(RADIANS('Solar Calendar'!DH47))*COS(RADIANS('Array Configuration'!$D$5)))))*SIGN(DG47), 0)</f>
        <v>61.919952397058147</v>
      </c>
      <c r="DJ47" s="5">
        <f>ABS(DI47-'Array Configuration'!$D$4)</f>
        <v>61.919952397058147</v>
      </c>
      <c r="DK47" s="5">
        <f>DEGREES(ACOS((COS(RADIANS(DH47))*COS(RADIANS(DJ47))*SIN(RADIANS('Array Configuration'!$D$3)))+SIN(RADIANS(DH47))*COS(RADIANS('Array Configuration'!$D$3))))</f>
        <v>35.222062640110146</v>
      </c>
      <c r="DL47" s="5">
        <f t="shared" si="37"/>
        <v>698.42624861310094</v>
      </c>
      <c r="DN47" s="4">
        <v>0.67569444444444504</v>
      </c>
      <c r="DO47" s="5">
        <f t="shared" si="58"/>
        <v>43.5</v>
      </c>
      <c r="DP47" s="5">
        <f>DEGREES(ASIN(SIN(RADIANS('Solar Calendar'!$B$12))*SIN(RADIANS('Array Configuration'!$D$5))+COS(RADIANS('Solar Calendar'!$B$12))*COS(RADIANS('Array Configuration'!$D$5))*COS(RADIANS(DO47))))</f>
        <v>42.665561065874499</v>
      </c>
      <c r="DQ47" s="5">
        <f>IFERROR(DEGREES(ACOS((SIN(RADIANS(DP47))*SIN(RADIANS('Array Configuration'!$D$5))-SIN(RADIANS('Solar Calendar'!$B$12)))/(COS(RADIANS('Solar Calendar'!DP47))*COS(RADIANS('Array Configuration'!$D$5)))))*SIGN(DO47), 0)</f>
        <v>63.901532763990652</v>
      </c>
      <c r="DR47" s="5">
        <f>ABS(DQ47-'Array Configuration'!$D$4)</f>
        <v>63.901532763990652</v>
      </c>
      <c r="DS47" s="5">
        <f>DEGREES(ACOS((COS(RADIANS(DP47))*COS(RADIANS(DR47))*SIN(RADIANS('Array Configuration'!$D$3)))+SIN(RADIANS(DP47))*COS(RADIANS('Array Configuration'!$D$3))))</f>
        <v>41.575297039056188</v>
      </c>
      <c r="DT47" s="5">
        <f t="shared" si="38"/>
        <v>633.09528324898349</v>
      </c>
      <c r="DV47" s="4">
        <v>0.688888888888888</v>
      </c>
      <c r="DW47" s="5">
        <f t="shared" si="59"/>
        <v>49</v>
      </c>
      <c r="DX47" s="5">
        <f>DEGREES(ASIN(SIN(RADIANS('Solar Calendar'!$C$12))*SIN(RADIANS('Array Configuration'!$D$5))+COS(RADIANS('Solar Calendar'!$C$12))*COS(RADIANS('Array Configuration'!$D$5))*COS(RADIANS(DW47))))</f>
        <v>36.124440627912975</v>
      </c>
      <c r="DY47" s="5">
        <f>IFERROR(DEGREES(ACOS((SIN(RADIANS(DX47))*SIN(RADIANS('Array Configuration'!$D$5))-SIN(RADIANS('Solar Calendar'!$C$12)))/(COS(RADIANS('Solar Calendar'!DX47))*COS(RADIANS('Array Configuration'!$D$5)))))*SIGN(DW47), 0)</f>
        <v>65.909446172782069</v>
      </c>
      <c r="DZ47" s="5">
        <f>ABS(DY47-'Array Configuration'!$D$4)</f>
        <v>65.909446172782069</v>
      </c>
      <c r="EA47" s="5">
        <f>DEGREES(ACOS((COS(RADIANS(DX47))*COS(RADIANS(DZ47))*SIN(RADIANS('Array Configuration'!$D$3)))+SIN(RADIANS(DX47))*COS(RADIANS('Array Configuration'!$D$3))))</f>
        <v>48.112440178138186</v>
      </c>
      <c r="EB47" s="5">
        <f t="shared" si="39"/>
        <v>542.79641762620849</v>
      </c>
      <c r="ED47" s="4">
        <v>0.70555555555555605</v>
      </c>
      <c r="EE47" s="5">
        <f t="shared" si="60"/>
        <v>56.5</v>
      </c>
      <c r="EF47" s="5">
        <f>DEGREES(ASIN(SIN(RADIANS('Solar Calendar'!$B$13))*SIN(RADIANS('Array Configuration'!$D$5))+COS(RADIANS('Solar Calendar'!$B$13))*COS(RADIANS('Array Configuration'!$D$5))*COS(RADIANS(EE47))))</f>
        <v>26.572074392391549</v>
      </c>
      <c r="EG47" s="5">
        <f>IFERROR(DEGREES(ACOS((SIN(RADIANS(EF47))*SIN(RADIANS('Array Configuration'!$D$5))-SIN(RADIANS('Solar Calendar'!$B$13)))/(COS(RADIANS('Solar Calendar'!EF47))*COS(RADIANS('Array Configuration'!$D$5)))))*SIGN(EE47), 0)</f>
        <v>68.011989552443694</v>
      </c>
      <c r="EH47" s="5">
        <f>ABS(EG47-'Array Configuration'!$D$4)</f>
        <v>68.011989552443694</v>
      </c>
      <c r="EI47" s="5">
        <f>DEGREES(ACOS((COS(RADIANS(EF47))*COS(RADIANS(EH47))*SIN(RADIANS('Array Configuration'!$D$3)))+SIN(RADIANS(EF47))*COS(RADIANS('Array Configuration'!$D$3))))</f>
        <v>57.570111954972063</v>
      </c>
      <c r="EJ47" s="5">
        <f t="shared" si="40"/>
        <v>421.27465242946408</v>
      </c>
      <c r="EL47" s="4">
        <v>0.718749999999999</v>
      </c>
      <c r="EM47" s="5">
        <f t="shared" si="61"/>
        <v>62.5</v>
      </c>
      <c r="EN47" s="5">
        <f>DEGREES(ASIN(SIN(RADIANS('Solar Calendar'!$C$13))*SIN(RADIANS('Array Configuration'!$D$5))+COS(RADIANS('Solar Calendar'!$C$13))*COS(RADIANS('Array Configuration'!$D$5))*COS(RADIANS(EM47))))</f>
        <v>18.14110054085544</v>
      </c>
      <c r="EO47" s="5">
        <f>IFERROR(DEGREES(ACOS((SIN(RADIANS(EN47))*SIN(RADIANS('Array Configuration'!$D$5))-SIN(RADIANS('Solar Calendar'!$C$13)))/(COS(RADIANS('Solar Calendar'!EN47))*COS(RADIANS('Array Configuration'!$D$5)))))*SIGN(EM47), 0)</f>
        <v>68.972465413940228</v>
      </c>
      <c r="EP47" s="5">
        <f>ABS(EO47-'Array Configuration'!$D$4)</f>
        <v>68.972465413940228</v>
      </c>
      <c r="EQ47" s="5">
        <f>DEGREES(ACOS((COS(RADIANS(EN47))*COS(RADIANS(EP47))*SIN(RADIANS('Array Configuration'!$D$3)))+SIN(RADIANS(EN47))*COS(RADIANS('Array Configuration'!$D$3))))</f>
        <v>65.728904167645055</v>
      </c>
      <c r="ER47" s="5">
        <f t="shared" si="41"/>
        <v>274.87128255688413</v>
      </c>
      <c r="ET47" s="4">
        <v>0.73472222222222106</v>
      </c>
      <c r="EU47" s="5">
        <f t="shared" si="17"/>
        <v>69.5</v>
      </c>
      <c r="EV47" s="5">
        <f>DEGREES(ASIN(SIN(RADIANS('Solar Calendar'!$B$14))*SIN(RADIANS('Array Configuration'!$D$5))+COS(RADIANS('Solar Calendar'!$B$14))*COS(RADIANS('Array Configuration'!$D$5))*COS(RADIANS(EU47))))</f>
        <v>9.3786328284109377</v>
      </c>
      <c r="EW47" s="5">
        <f>IFERROR(DEGREES(ACOS((SIN(RADIANS(EV47))*SIN(RADIANS('Array Configuration'!$D$5))-SIN(RADIANS('Solar Calendar'!$B$14)))/(COS(RADIANS('Solar Calendar'!EV47))*COS(RADIANS('Array Configuration'!$D$5)))))*SIGN(EU47), 0)</f>
        <v>70.879432040017733</v>
      </c>
      <c r="EX47" s="5">
        <f>ABS(EW47-'Array Configuration'!$D$4)</f>
        <v>70.879432040017733</v>
      </c>
      <c r="EY47" s="5">
        <f>DEGREES(ACOS((COS(RADIANS(EV47))*COS(RADIANS(EX47))*SIN(RADIANS('Array Configuration'!$D$3)))+SIN(RADIANS(EV47))*COS(RADIANS('Array Configuration'!$D$3))))</f>
        <v>74.584447703248145</v>
      </c>
      <c r="EZ47" s="5">
        <f t="shared" si="24"/>
        <v>121.95287503605999</v>
      </c>
      <c r="FB47" s="4">
        <v>0.749305555555554</v>
      </c>
      <c r="FC47" s="5">
        <f t="shared" si="18"/>
        <v>75.5</v>
      </c>
      <c r="FD47" s="5">
        <f>DEGREES(ASIN(SIN(RADIANS('Solar Calendar'!$C$14))*SIN(RADIANS('Array Configuration'!$D$5))+COS(RADIANS('Solar Calendar'!$C$14))*COS(RADIANS('Array Configuration'!$D$5))*COS(RADIANS(FC47))))</f>
        <v>1.8012137648089872</v>
      </c>
      <c r="FE47" s="5">
        <f>IFERROR(DEGREES(ACOS((SIN(RADIANS(FD47))*SIN(RADIANS('Array Configuration'!$D$5))-SIN(RADIANS('Solar Calendar'!$C$14)))/(COS(RADIANS('Solar Calendar'!FD47))*COS(RADIANS('Array Configuration'!$D$5)))))*SIGN(FC47), 0)</f>
        <v>72.252012572282098</v>
      </c>
      <c r="FF47" s="5">
        <f>ABS(FE47-'Array Configuration'!$D$4)</f>
        <v>72.252012572282098</v>
      </c>
      <c r="FG47" s="5">
        <f>DEGREES(ACOS((COS(RADIANS(FD47))*COS(RADIANS(FF47))*SIN(RADIANS('Array Configuration'!$D$3)))+SIN(RADIANS(FD47))*COS(RADIANS('Array Configuration'!$D$3))))</f>
        <v>82.175299191508671</v>
      </c>
      <c r="FH47" s="5">
        <f t="shared" si="42"/>
        <v>1.2604088152389705</v>
      </c>
      <c r="FM47" s="5"/>
      <c r="FN47" s="5"/>
      <c r="FO47" s="5"/>
      <c r="FP47" s="5"/>
      <c r="FU47" s="5"/>
      <c r="FV47" s="5"/>
      <c r="FW47" s="5"/>
      <c r="FX47" s="5"/>
      <c r="GD47" s="5"/>
      <c r="GE47" s="5"/>
      <c r="GF47" s="5"/>
      <c r="GK47" s="5"/>
      <c r="GL47" s="5"/>
      <c r="GM47" s="5"/>
      <c r="GN47" s="5"/>
    </row>
    <row r="48" spans="5:196" x14ac:dyDescent="0.25">
      <c r="E48" s="12"/>
      <c r="F48" s="4"/>
      <c r="G48" s="5"/>
      <c r="H48" s="5"/>
      <c r="I48" s="5"/>
      <c r="J48" s="5"/>
      <c r="K48" s="5"/>
      <c r="L48" s="5"/>
      <c r="Q48" s="5"/>
      <c r="R48" s="5"/>
      <c r="S48" s="5"/>
      <c r="T48" s="5"/>
      <c r="Y48" s="5"/>
      <c r="Z48" s="5"/>
      <c r="AA48" s="5"/>
      <c r="AB48" s="5"/>
      <c r="AD48" s="4">
        <v>0.73402777777777595</v>
      </c>
      <c r="AE48" s="5">
        <f t="shared" si="2"/>
        <v>77.75</v>
      </c>
      <c r="AF48" s="5">
        <v>0</v>
      </c>
      <c r="AG48" s="5">
        <f>IFERROR(DEGREES(ACOS((SIN(RADIANS(AF48))*SIN(RADIANS('Array Configuration'!$D$5))-SIN(RADIANS('Solar Calendar'!$C$6)))/(COS(RADIANS('Solar Calendar'!AF48))*COS(RADIANS('Array Configuration'!$D$5)))))*SIGN(AE48), 0)</f>
        <v>73.865737343681658</v>
      </c>
      <c r="AH48" s="5">
        <f>ABS(AG48-'Array Configuration'!$D$4)</f>
        <v>73.865737343681658</v>
      </c>
      <c r="AI48" s="5">
        <f>DEGREES(ACOS((COS(RADIANS(AF48))*COS(RADIANS(AH48))*SIN(RADIANS('Array Configuration'!$D$3)))+SIN(RADIANS(AF48))*COS(RADIANS('Array Configuration'!$D$3))))</f>
        <v>84.415202436780945</v>
      </c>
      <c r="AJ48" s="5">
        <f t="shared" si="28"/>
        <v>0</v>
      </c>
      <c r="AL48" s="4">
        <v>0.71527777777777901</v>
      </c>
      <c r="AM48" s="5">
        <f t="shared" si="3"/>
        <v>71.5</v>
      </c>
      <c r="AN48" s="5">
        <f>DEGREES(ASIN(SIN(RADIANS('Solar Calendar'!$B$7))*SIN(RADIANS('Array Configuration'!$D$5))+COS(RADIANS('Solar Calendar'!$B$7))*COS(RADIANS('Array Configuration'!$D$5))*COS(RADIANS(AM48))))</f>
        <v>8.4039137571063733</v>
      </c>
      <c r="AO48" s="5">
        <f>IFERROR(DEGREES(ACOS((SIN(RADIANS(AN48))*SIN(RADIANS('Array Configuration'!$D$5))-SIN(RADIANS('Solar Calendar'!$B$7)))/(COS(RADIANS('Solar Calendar'!AN48))*COS(RADIANS('Array Configuration'!$D$5)))))*SIGN(AM48), 0)</f>
        <v>72.682833828088491</v>
      </c>
      <c r="AP48" s="5">
        <f>ABS(AO48-'Array Configuration'!$D$4)</f>
        <v>72.682833828088491</v>
      </c>
      <c r="AQ48" s="5">
        <f>DEGREES(ACOS((COS(RADIANS(AN48))*COS(RADIANS(AP48))*SIN(RADIANS('Array Configuration'!$D$3)))+SIN(RADIANS(AN48))*COS(RADIANS('Array Configuration'!$D$3))))</f>
        <v>76.112342411635908</v>
      </c>
      <c r="AR48" s="5">
        <f t="shared" si="29"/>
        <v>100.79450472481696</v>
      </c>
      <c r="AT48" s="4">
        <v>0.73680555555555705</v>
      </c>
      <c r="AU48" s="5">
        <f t="shared" si="49"/>
        <v>65.25</v>
      </c>
      <c r="AV48" s="5">
        <f>DEGREES(ASIN(SIN(RADIANS('Solar Calendar'!$C$7))*SIN(RADIANS('Array Configuration'!$D$5))+COS(RADIANS('Solar Calendar'!$C$7))*COS(RADIANS('Array Configuration'!$D$5))*COS(RADIANS(AU48))))</f>
        <v>16.397718713201083</v>
      </c>
      <c r="AW48" s="5">
        <f>IFERROR(DEGREES(ACOS((SIN(RADIANS(AV48))*SIN(RADIANS('Array Configuration'!$D$5))-SIN(RADIANS('Solar Calendar'!$C$7)))/(COS(RADIANS('Solar Calendar'!AV48))*COS(RADIANS('Array Configuration'!$D$5)))))*SIGN(AU48), 0)</f>
        <v>71.199753214709972</v>
      </c>
      <c r="AX48" s="5">
        <f>ABS(AW48-'Array Configuration'!$D$4)</f>
        <v>71.199753214709972</v>
      </c>
      <c r="AY48" s="5">
        <f>DEGREES(ACOS((COS(RADIANS(AV48))*COS(RADIANS(AX48))*SIN(RADIANS('Array Configuration'!$D$3)))+SIN(RADIANS(AV48))*COS(RADIANS('Array Configuration'!$D$3))))</f>
        <v>68.118001030359778</v>
      </c>
      <c r="AZ48" s="5">
        <f t="shared" si="30"/>
        <v>255.90976900165074</v>
      </c>
      <c r="BB48" s="4">
        <v>0.71250000000000102</v>
      </c>
      <c r="BC48" s="5">
        <f t="shared" si="50"/>
        <v>57.75</v>
      </c>
      <c r="BD48" s="5">
        <f>DEGREES(ASIN(SIN(RADIANS('Solar Calendar'!$B$8))*SIN(RADIANS('Array Configuration'!$D$5))+COS(RADIANS('Solar Calendar'!$B$8))*COS(RADIANS('Array Configuration'!$D$5))*COS(RADIANS(BC48))))</f>
        <v>26.482675829492649</v>
      </c>
      <c r="BE48" s="5">
        <f>IFERROR(DEGREES(ACOS((SIN(RADIANS(BD48))*SIN(RADIANS('Array Configuration'!$D$5))-SIN(RADIANS('Solar Calendar'!$B$8)))/(COS(RADIANS('Solar Calendar'!BD48))*COS(RADIANS('Array Configuration'!$D$5)))))*SIGN(BC48), 0)</f>
        <v>69.723440648881947</v>
      </c>
      <c r="BF48" s="5">
        <f>ABS(BE48-'Array Configuration'!$D$4)</f>
        <v>69.723440648881947</v>
      </c>
      <c r="BG48" s="5">
        <f>DEGREES(ACOS((COS(RADIANS(BD48))*COS(RADIANS(BF48))*SIN(RADIANS('Array Configuration'!$D$3)))+SIN(RADIANS(BD48))*COS(RADIANS('Array Configuration'!$D$3))))</f>
        <v>58.243006283732669</v>
      </c>
      <c r="BH48" s="5">
        <f t="shared" si="31"/>
        <v>411.72252890894106</v>
      </c>
      <c r="BJ48" s="4">
        <v>0.69374999999999798</v>
      </c>
      <c r="BK48" s="5">
        <f t="shared" si="51"/>
        <v>52</v>
      </c>
      <c r="BL48" s="5">
        <f>DEGREES(ASIN(SIN(RADIANS('Solar Calendar'!$C$8))*SIN(RADIANS('Array Configuration'!$D$5))+COS(RADIANS('Solar Calendar'!$C$8))*COS(RADIANS('Array Configuration'!$D$5))*COS(RADIANS(BK48))))</f>
        <v>33.721039845971049</v>
      </c>
      <c r="BM48" s="5">
        <f>IFERROR(DEGREES(ACOS((SIN(RADIANS(BL48))*SIN(RADIANS('Array Configuration'!$D$5))-SIN(RADIANS('Solar Calendar'!$C$8)))/(COS(RADIANS('Solar Calendar'!BL48))*COS(RADIANS('Array Configuration'!$D$5)))))*SIGN(BK48), 0)</f>
        <v>68.134697403239684</v>
      </c>
      <c r="BN48" s="5">
        <f>ABS(BM48-'Array Configuration'!$D$4)</f>
        <v>68.134697403239684</v>
      </c>
      <c r="BO48" s="5">
        <f>DEGREES(ACOS((COS(RADIANS(BL48))*COS(RADIANS(BN48))*SIN(RADIANS('Array Configuration'!$D$3)))+SIN(RADIANS(BL48))*COS(RADIANS('Array Configuration'!$D$3))))</f>
        <v>51.062258237006084</v>
      </c>
      <c r="BP48" s="5">
        <f t="shared" si="32"/>
        <v>528.52973750330534</v>
      </c>
      <c r="BR48" s="4">
        <v>0.67500000000000004</v>
      </c>
      <c r="BS48" s="5">
        <f t="shared" si="52"/>
        <v>45.75</v>
      </c>
      <c r="BT48" s="5">
        <f>DEGREES(ASIN(SIN(RADIANS('Solar Calendar'!$B$9))*SIN(RADIANS('Array Configuration'!$D$5))+COS(RADIANS('Solar Calendar'!$B$9))*COS(RADIANS('Array Configuration'!$D$5))*COS(RADIANS(BS48))))</f>
        <v>41.672522555456673</v>
      </c>
      <c r="BU48" s="5">
        <f>IFERROR(DEGREES(ACOS((SIN(RADIANS(BT48))*SIN(RADIANS('Array Configuration'!$D$5))-SIN(RADIANS('Solar Calendar'!$B$9)))/(COS(RADIANS('Solar Calendar'!BT48))*COS(RADIANS('Array Configuration'!$D$5)))))*SIGN(BS48), 0)</f>
        <v>66.569902871917122</v>
      </c>
      <c r="BV48" s="5">
        <f>ABS(BU48-'Array Configuration'!$D$4)</f>
        <v>66.569902871917122</v>
      </c>
      <c r="BW48" s="5">
        <f>DEGREES(ACOS((COS(RADIANS(BT48))*COS(RADIANS(BV48))*SIN(RADIANS('Array Configuration'!$D$3)))+SIN(RADIANS(BT48))*COS(RADIANS('Array Configuration'!$D$3))))</f>
        <v>43.382601287287535</v>
      </c>
      <c r="BX48" s="5">
        <f t="shared" si="33"/>
        <v>615.94745914145687</v>
      </c>
      <c r="BZ48" s="4">
        <v>0.66250000000000098</v>
      </c>
      <c r="CA48" s="5">
        <f t="shared" si="53"/>
        <v>41</v>
      </c>
      <c r="CB48" s="5">
        <f>DEGREES(ASIN(SIN(RADIANS('Solar Calendar'!$C$9))*SIN(RADIANS('Array Configuration'!$D$5))+COS(RADIANS('Solar Calendar'!$C$9))*COS(RADIANS('Array Configuration'!$D$5))*COS(RADIANS(CA48))))</f>
        <v>46.95169812694008</v>
      </c>
      <c r="CC48" s="5">
        <f>IFERROR(DEGREES(ACOS((SIN(RADIANS(CB48))*SIN(RADIANS('Array Configuration'!$D$5))-SIN(RADIANS('Solar Calendar'!$C$9)))/(COS(RADIANS('Solar Calendar'!CB48))*COS(RADIANS('Array Configuration'!$D$5)))))*SIGN(CA48), 0)</f>
        <v>64.573381791320244</v>
      </c>
      <c r="CD48" s="5">
        <f>ABS(CC48-'Array Configuration'!$D$4)</f>
        <v>64.573381791320244</v>
      </c>
      <c r="CE48" s="5">
        <f>DEGREES(ACOS((COS(RADIANS(CB48))*COS(RADIANS(CD48))*SIN(RADIANS('Array Configuration'!$D$3)))+SIN(RADIANS(CB48))*COS(RADIANS('Array Configuration'!$D$3))))</f>
        <v>38.080960082550327</v>
      </c>
      <c r="CF48" s="5">
        <f t="shared" si="34"/>
        <v>683.30997778659219</v>
      </c>
      <c r="CH48" s="4">
        <v>0.65416666666666701</v>
      </c>
      <c r="CI48" s="5">
        <f t="shared" si="54"/>
        <v>37.5</v>
      </c>
      <c r="CJ48" s="5">
        <f>DEGREES(ASIN(SIN(RADIANS('Solar Calendar'!$B$10))*SIN(RADIANS('Array Configuration'!$D$5))+COS(RADIANS('Solar Calendar'!$B$10))*COS(RADIANS('Array Configuration'!$D$5))*COS(RADIANS(CI48))))</f>
        <v>51.198623737957043</v>
      </c>
      <c r="CK48" s="5">
        <f>IFERROR(DEGREES(ACOS((SIN(RADIANS(CJ48))*SIN(RADIANS('Array Configuration'!$D$5))-SIN(RADIANS('Solar Calendar'!$B$10)))/(COS(RADIANS('Solar Calendar'!CJ48))*COS(RADIANS('Array Configuration'!$D$5)))))*SIGN(CI48), 0)</f>
        <v>63.583873803132676</v>
      </c>
      <c r="CL48" s="5">
        <f>ABS(CK48-'Array Configuration'!$D$4)</f>
        <v>63.583873803132676</v>
      </c>
      <c r="CM48" s="5">
        <f>DEGREES(ACOS((COS(RADIANS(CJ48))*COS(RADIANS(CL48))*SIN(RADIANS('Array Configuration'!$D$3)))+SIN(RADIANS(CJ48))*COS(RADIANS('Array Configuration'!$D$3))))</f>
        <v>34.147052512837973</v>
      </c>
      <c r="CN48" s="5">
        <f t="shared" si="48"/>
        <v>712.76718932246126</v>
      </c>
      <c r="CP48" s="4">
        <v>0.65416666666666701</v>
      </c>
      <c r="CQ48" s="5">
        <f t="shared" si="55"/>
        <v>36.75</v>
      </c>
      <c r="CR48" s="5">
        <f>DEGREES(ASIN(SIN(RADIANS('Solar Calendar'!$C$10))*SIN(RADIANS('Array Configuration'!$D$5))+COS(RADIANS('Solar Calendar'!$C$10))*COS(RADIANS('Array Configuration'!$D$5))*COS(RADIANS(CQ48))))</f>
        <v>52.179376366810338</v>
      </c>
      <c r="CS48" s="5">
        <f>IFERROR(DEGREES(ACOS((SIN(RADIANS(CR48))*SIN(RADIANS('Array Configuration'!$D$5))-SIN(RADIANS('Solar Calendar'!$C$10)))/(COS(RADIANS('Solar Calendar'!CR48))*COS(RADIANS('Array Configuration'!$D$5)))))*SIGN(CQ48), 0)</f>
        <v>63.486082037866943</v>
      </c>
      <c r="CT48" s="5">
        <f>ABS(CS48-'Array Configuration'!$D$4)</f>
        <v>63.486082037866943</v>
      </c>
      <c r="CU48" s="5">
        <f>DEGREES(ACOS((COS(RADIANS(CR48))*COS(RADIANS(CT48))*SIN(RADIANS('Array Configuration'!$D$3)))+SIN(RADIANS(CR48))*COS(RADIANS('Array Configuration'!$D$3))))</f>
        <v>33.30341983550683</v>
      </c>
      <c r="CV48" s="5">
        <f t="shared" si="35"/>
        <v>722.10686929519852</v>
      </c>
      <c r="CX48" s="4">
        <v>0.66041666666666698</v>
      </c>
      <c r="CY48" s="5">
        <f t="shared" si="56"/>
        <v>38.25</v>
      </c>
      <c r="CZ48" s="5">
        <f>DEGREES(ASIN(SIN(RADIANS('Solar Calendar'!$B$11))*SIN(RADIANS('Array Configuration'!$D$5))+COS(RADIANS('Solar Calendar'!$B$11))*COS(RADIANS('Array Configuration'!$D$5))*COS(RADIANS(CY48))))</f>
        <v>50.593600146414126</v>
      </c>
      <c r="DA48" s="5">
        <f>IFERROR(DEGREES(ACOS((SIN(RADIANS(CZ48))*SIN(RADIANS('Array Configuration'!$D$5))-SIN(RADIANS('Solar Calendar'!$B$11)))/(COS(RADIANS('Solar Calendar'!CZ48))*COS(RADIANS('Array Configuration'!$D$5)))))*SIGN(CY48), 0)</f>
        <v>64.203392372228294</v>
      </c>
      <c r="DB48" s="5">
        <f>ABS(DA48-'Array Configuration'!$D$4)</f>
        <v>64.203392372228294</v>
      </c>
      <c r="DC48" s="5">
        <f>DEGREES(ACOS((COS(RADIANS(CZ48))*COS(RADIANS(DB48))*SIN(RADIANS('Array Configuration'!$D$3)))+SIN(RADIANS(CZ48))*COS(RADIANS('Array Configuration'!$D$3))))</f>
        <v>34.867198680628618</v>
      </c>
      <c r="DD48" s="5">
        <f t="shared" si="36"/>
        <v>704.92320701877509</v>
      </c>
      <c r="DF48" s="4">
        <v>0.67083333333333395</v>
      </c>
      <c r="DG48" s="5">
        <f t="shared" si="57"/>
        <v>41.75</v>
      </c>
      <c r="DH48" s="5">
        <f>DEGREES(ASIN(SIN(RADIANS('Solar Calendar'!$C$11))*SIN(RADIANS('Array Configuration'!$D$5))+COS(RADIANS('Solar Calendar'!$C$11))*COS(RADIANS('Array Configuration'!$D$5))*COS(RADIANS(DG48))))</f>
        <v>46.94688848354609</v>
      </c>
      <c r="DI48" s="5">
        <f>IFERROR(DEGREES(ACOS((SIN(RADIANS(DH48))*SIN(RADIANS('Array Configuration'!$D$5))-SIN(RADIANS('Solar Calendar'!$C$11)))/(COS(RADIANS('Solar Calendar'!DH48))*COS(RADIANS('Array Configuration'!$D$5)))))*SIGN(DG48), 0)</f>
        <v>65.927740041905153</v>
      </c>
      <c r="DJ48" s="5">
        <f>ABS(DI48-'Array Configuration'!$D$4)</f>
        <v>65.927740041905153</v>
      </c>
      <c r="DK48" s="5">
        <f>DEGREES(ACOS((COS(RADIANS(DH48))*COS(RADIANS(DJ48))*SIN(RADIANS('Array Configuration'!$D$3)))+SIN(RADIANS(DH48))*COS(RADIANS('Array Configuration'!$D$3))))</f>
        <v>38.559299676103123</v>
      </c>
      <c r="DL48" s="5">
        <f t="shared" si="37"/>
        <v>662.61303556672135</v>
      </c>
      <c r="DN48" s="4">
        <v>0.686111111111112</v>
      </c>
      <c r="DO48" s="5">
        <f t="shared" si="58"/>
        <v>47.25</v>
      </c>
      <c r="DP48" s="5">
        <f>DEGREES(ASIN(SIN(RADIANS('Solar Calendar'!$B$12))*SIN(RADIANS('Array Configuration'!$D$5))+COS(RADIANS('Solar Calendar'!$B$12))*COS(RADIANS('Array Configuration'!$D$5))*COS(RADIANS(DO48))))</f>
        <v>40.360206548587776</v>
      </c>
      <c r="DQ48" s="5">
        <f>IFERROR(DEGREES(ACOS((SIN(RADIANS(DP48))*SIN(RADIANS('Array Configuration'!$D$5))-SIN(RADIANS('Solar Calendar'!$B$12)))/(COS(RADIANS('Solar Calendar'!DP48))*COS(RADIANS('Array Configuration'!$D$5)))))*SIGN(DO48), 0)</f>
        <v>67.590653121446152</v>
      </c>
      <c r="DR48" s="5">
        <f>ABS(DQ48-'Array Configuration'!$D$4)</f>
        <v>67.590653121446152</v>
      </c>
      <c r="DS48" s="5">
        <f>DEGREES(ACOS((COS(RADIANS(DP48))*COS(RADIANS(DR48))*SIN(RADIANS('Array Configuration'!$D$3)))+SIN(RADIANS(DP48))*COS(RADIANS('Array Configuration'!$D$3))))</f>
        <v>44.902365545426349</v>
      </c>
      <c r="DT48" s="5">
        <f t="shared" si="38"/>
        <v>591.9930116485848</v>
      </c>
      <c r="DV48" s="4">
        <v>0.69930555555555396</v>
      </c>
      <c r="DW48" s="5">
        <f t="shared" si="59"/>
        <v>52.75</v>
      </c>
      <c r="DX48" s="5">
        <f>DEGREES(ASIN(SIN(RADIANS('Solar Calendar'!$C$12))*SIN(RADIANS('Array Configuration'!$D$5))+COS(RADIANS('Solar Calendar'!$C$12))*COS(RADIANS('Array Configuration'!$D$5))*COS(RADIANS(DW48))))</f>
        <v>33.786219277704994</v>
      </c>
      <c r="DY48" s="5">
        <f>IFERROR(DEGREES(ACOS((SIN(RADIANS(DX48))*SIN(RADIANS('Array Configuration'!$D$5))-SIN(RADIANS('Solar Calendar'!$C$12)))/(COS(RADIANS('Solar Calendar'!DX48))*COS(RADIANS('Array Configuration'!$D$5)))))*SIGN(DW48), 0)</f>
        <v>69.351868474858634</v>
      </c>
      <c r="DZ48" s="5">
        <f>ABS(DY48-'Array Configuration'!$D$4)</f>
        <v>69.351868474858634</v>
      </c>
      <c r="EA48" s="5">
        <f>DEGREES(ACOS((COS(RADIANS(DX48))*COS(RADIANS(DZ48))*SIN(RADIANS('Array Configuration'!$D$3)))+SIN(RADIANS(DX48))*COS(RADIANS('Array Configuration'!$D$3))))</f>
        <v>51.426608033738503</v>
      </c>
      <c r="EB48" s="5">
        <f t="shared" si="39"/>
        <v>497.57547469613542</v>
      </c>
      <c r="ED48" s="4">
        <v>0.71597222222222301</v>
      </c>
      <c r="EE48" s="5">
        <f t="shared" si="60"/>
        <v>60.25</v>
      </c>
      <c r="EF48" s="5">
        <f>DEGREES(ASIN(SIN(RADIANS('Solar Calendar'!$B$13))*SIN(RADIANS('Array Configuration'!$D$5))+COS(RADIANS('Solar Calendar'!$B$13))*COS(RADIANS('Array Configuration'!$D$5))*COS(RADIANS(EE48))))</f>
        <v>24.202108603215198</v>
      </c>
      <c r="EG48" s="5">
        <f>IFERROR(DEGREES(ACOS((SIN(RADIANS(EF48))*SIN(RADIANS('Array Configuration'!$D$5))-SIN(RADIANS('Solar Calendar'!$B$13)))/(COS(RADIANS('Solar Calendar'!EF48))*COS(RADIANS('Array Configuration'!$D$5)))))*SIGN(EE48), 0)</f>
        <v>71.199840004004244</v>
      </c>
      <c r="EH48" s="5">
        <f>ABS(EG48-'Array Configuration'!$D$4)</f>
        <v>71.199840004004244</v>
      </c>
      <c r="EI48" s="5">
        <f>DEGREES(ACOS((COS(RADIANS(EF48))*COS(RADIANS(EH48))*SIN(RADIANS('Array Configuration'!$D$3)))+SIN(RADIANS(EF48))*COS(RADIANS('Array Configuration'!$D$3))))</f>
        <v>60.860620818759188</v>
      </c>
      <c r="EJ48" s="5">
        <f t="shared" si="40"/>
        <v>369.87458635069282</v>
      </c>
      <c r="EL48" s="4">
        <v>0.72916666666666496</v>
      </c>
      <c r="EM48" s="5">
        <f t="shared" si="61"/>
        <v>66.25</v>
      </c>
      <c r="EN48" s="5">
        <f>DEGREES(ASIN(SIN(RADIANS('Solar Calendar'!$C$13))*SIN(RADIANS('Array Configuration'!$D$5))+COS(RADIANS('Solar Calendar'!$C$13))*COS(RADIANS('Array Configuration'!$D$5))*COS(RADIANS(EM48))))</f>
        <v>15.757894223960029</v>
      </c>
      <c r="EO48" s="5">
        <f>IFERROR(DEGREES(ACOS((SIN(RADIANS(EN48))*SIN(RADIANS('Array Configuration'!$D$5))-SIN(RADIANS('Solar Calendar'!$C$13)))/(COS(RADIANS('Solar Calendar'!EN48))*COS(RADIANS('Array Configuration'!$D$5)))))*SIGN(EM48), 0)</f>
        <v>71.999563108163571</v>
      </c>
      <c r="EP48" s="5">
        <f>ABS(EO48-'Array Configuration'!$D$4)</f>
        <v>71.999563108163571</v>
      </c>
      <c r="EQ48" s="5">
        <f>DEGREES(ACOS((COS(RADIANS(EN48))*COS(RADIANS(EP48))*SIN(RADIANS('Array Configuration'!$D$3)))+SIN(RADIANS(EN48))*COS(RADIANS('Array Configuration'!$D$3))))</f>
        <v>68.990038316050246</v>
      </c>
      <c r="ER48" s="5">
        <f t="shared" si="41"/>
        <v>221.83970291769967</v>
      </c>
      <c r="ET48" s="4">
        <v>0.74513888888888702</v>
      </c>
      <c r="EU48" s="5">
        <f t="shared" si="17"/>
        <v>73.25</v>
      </c>
      <c r="EV48" s="5">
        <f>DEGREES(ASIN(SIN(RADIANS('Solar Calendar'!$B$14))*SIN(RADIANS('Array Configuration'!$D$5))+COS(RADIANS('Solar Calendar'!$B$14))*COS(RADIANS('Array Configuration'!$D$5))*COS(RADIANS(EU48))))</f>
        <v>6.9696375756904239</v>
      </c>
      <c r="EW48" s="5">
        <f>IFERROR(DEGREES(ACOS((SIN(RADIANS(EV48))*SIN(RADIANS('Array Configuration'!$D$5))-SIN(RADIANS('Solar Calendar'!$B$14)))/(COS(RADIANS('Solar Calendar'!EV48))*COS(RADIANS('Array Configuration'!$D$5)))))*SIGN(EU48), 0)</f>
        <v>73.759408818059967</v>
      </c>
      <c r="EX48" s="5">
        <f>ABS(EW48-'Array Configuration'!$D$4)</f>
        <v>73.759408818059967</v>
      </c>
      <c r="EY48" s="5">
        <f>DEGREES(ACOS((COS(RADIANS(EV48))*COS(RADIANS(EX48))*SIN(RADIANS('Array Configuration'!$D$3)))+SIN(RADIANS(EV48))*COS(RADIANS('Array Configuration'!$D$3))))</f>
        <v>77.826179448899651</v>
      </c>
      <c r="EZ48" s="5">
        <f t="shared" si="24"/>
        <v>70.260929019467284</v>
      </c>
      <c r="FB48" s="7">
        <v>0.75694444444444453</v>
      </c>
      <c r="FC48" s="5">
        <f t="shared" si="18"/>
        <v>78.25</v>
      </c>
      <c r="FD48" s="5">
        <v>0</v>
      </c>
      <c r="FE48" s="5">
        <f>IFERROR(DEGREES(ACOS((SIN(RADIANS(FD48))*SIN(RADIANS('Array Configuration'!$D$5))-SIN(RADIANS('Solar Calendar'!$C$14)))/(COS(RADIANS('Solar Calendar'!FD48))*COS(RADIANS('Array Configuration'!$D$5)))))*SIGN(FC48), 0)</f>
        <v>74.320387943473008</v>
      </c>
      <c r="FF48" s="5">
        <f>ABS(FE48-'Array Configuration'!$D$4)</f>
        <v>74.320387943473008</v>
      </c>
      <c r="FG48" s="5">
        <f>DEGREES(ACOS((COS(RADIANS(FD48))*COS(RADIANS(FF48))*SIN(RADIANS('Array Configuration'!$D$3)))+SIN(RADIANS(FD48))*COS(RADIANS('Array Configuration'!$D$3))))</f>
        <v>84.569037424323298</v>
      </c>
      <c r="FH48" s="5">
        <f t="shared" si="42"/>
        <v>0</v>
      </c>
      <c r="FM48" s="5"/>
      <c r="FN48" s="5"/>
      <c r="FO48" s="5"/>
      <c r="FP48" s="5"/>
      <c r="FU48" s="5"/>
      <c r="FV48" s="5"/>
      <c r="FW48" s="5"/>
      <c r="FX48" s="5"/>
      <c r="GD48" s="5"/>
      <c r="GE48" s="5"/>
      <c r="GF48" s="5"/>
      <c r="GK48" s="5"/>
      <c r="GL48" s="5"/>
      <c r="GM48" s="5"/>
      <c r="GN48" s="5"/>
    </row>
    <row r="49" spans="5:196" x14ac:dyDescent="0.25">
      <c r="E49" s="12"/>
      <c r="G49" s="5"/>
      <c r="H49" s="5"/>
      <c r="I49" s="5"/>
      <c r="J49" s="5"/>
      <c r="K49" s="5"/>
      <c r="L49" s="5"/>
      <c r="Q49" s="5"/>
      <c r="R49" s="5"/>
      <c r="S49" s="5"/>
      <c r="T49" s="5"/>
      <c r="Y49" s="5"/>
      <c r="Z49" s="5"/>
      <c r="AA49" s="5"/>
      <c r="AB49" s="5"/>
      <c r="AD49" s="7">
        <v>0.74097222222222225</v>
      </c>
      <c r="AE49" s="5">
        <f t="shared" si="2"/>
        <v>80.25</v>
      </c>
      <c r="AF49" s="5">
        <v>0</v>
      </c>
      <c r="AG49" s="5">
        <f>IFERROR(DEGREES(ACOS((SIN(RADIANS(AF49))*SIN(RADIANS('Array Configuration'!$D$5))-SIN(RADIANS('Solar Calendar'!$C$6)))/(COS(RADIANS('Solar Calendar'!AF49))*COS(RADIANS('Array Configuration'!$D$5)))))*SIGN(AE49), 0)</f>
        <v>73.865737343681658</v>
      </c>
      <c r="AH49" s="5">
        <f>ABS(AG49-'Array Configuration'!$D$4)</f>
        <v>73.865737343681658</v>
      </c>
      <c r="AI49" s="5">
        <f>DEGREES(ACOS((COS(RADIANS(AF49))*COS(RADIANS(AH49))*SIN(RADIANS('Array Configuration'!$D$3)))+SIN(RADIANS(AF49))*COS(RADIANS('Array Configuration'!$D$3))))</f>
        <v>84.415202436780945</v>
      </c>
      <c r="AJ49" s="5">
        <f t="shared" si="28"/>
        <v>0</v>
      </c>
      <c r="AL49" s="4">
        <v>0.72569444444444497</v>
      </c>
      <c r="AM49" s="5">
        <f t="shared" si="3"/>
        <v>75.25</v>
      </c>
      <c r="AN49" s="5">
        <f>DEGREES(ASIN(SIN(RADIANS('Solar Calendar'!$B$7))*SIN(RADIANS('Array Configuration'!$D$5))+COS(RADIANS('Solar Calendar'!$B$7))*COS(RADIANS('Array Configuration'!$D$5))*COS(RADIANS(AM49))))</f>
        <v>5.9720917041755071</v>
      </c>
      <c r="AO49" s="5">
        <f>IFERROR(DEGREES(ACOS((SIN(RADIANS(AN49))*SIN(RADIANS('Array Configuration'!$D$5))-SIN(RADIANS('Solar Calendar'!$B$7)))/(COS(RADIANS('Solar Calendar'!AN49))*COS(RADIANS('Array Configuration'!$D$5)))))*SIGN(AM49), 0)</f>
        <v>75.539802326550827</v>
      </c>
      <c r="AP49" s="5">
        <f>ABS(AO49-'Array Configuration'!$D$4)</f>
        <v>75.539802326550827</v>
      </c>
      <c r="AQ49" s="5">
        <f>DEGREES(ACOS((COS(RADIANS(AN49))*COS(RADIANS(AP49))*SIN(RADIANS('Array Configuration'!$D$3)))+SIN(RADIANS(AN49))*COS(RADIANS('Array Configuration'!$D$3))))</f>
        <v>79.372103657259146</v>
      </c>
      <c r="AR49" s="5">
        <f t="shared" si="29"/>
        <v>51.266922950819279</v>
      </c>
      <c r="AT49" s="4">
        <v>0.74722222222222301</v>
      </c>
      <c r="AU49" s="5">
        <f t="shared" si="49"/>
        <v>69</v>
      </c>
      <c r="AV49" s="5">
        <f>DEGREES(ASIN(SIN(RADIANS('Solar Calendar'!$C$7))*SIN(RADIANS('Array Configuration'!$D$5))+COS(RADIANS('Solar Calendar'!$C$7))*COS(RADIANS('Array Configuration'!$D$5))*COS(RADIANS(AU49))))</f>
        <v>13.983848578747461</v>
      </c>
      <c r="AW49" s="5">
        <f>IFERROR(DEGREES(ACOS((SIN(RADIANS(AV49))*SIN(RADIANS('Array Configuration'!$D$5))-SIN(RADIANS('Solar Calendar'!$C$7)))/(COS(RADIANS('Solar Calendar'!AV49))*COS(RADIANS('Array Configuration'!$D$5)))))*SIGN(AU49), 0)</f>
        <v>74.173746228996961</v>
      </c>
      <c r="AX49" s="5">
        <f>ABS(AW49-'Array Configuration'!$D$4)</f>
        <v>74.173746228996961</v>
      </c>
      <c r="AY49" s="5">
        <f>DEGREES(ACOS((COS(RADIANS(AV49))*COS(RADIANS(AX49))*SIN(RADIANS('Array Configuration'!$D$3)))+SIN(RADIANS(AV49))*COS(RADIANS('Array Configuration'!$D$3))))</f>
        <v>71.396105057699501</v>
      </c>
      <c r="AZ49" s="5">
        <f t="shared" si="30"/>
        <v>200.44290419613671</v>
      </c>
      <c r="BB49" s="4">
        <v>0.72291666666666698</v>
      </c>
      <c r="BC49" s="5">
        <f t="shared" si="50"/>
        <v>61.5</v>
      </c>
      <c r="BD49" s="5">
        <f>DEGREES(ASIN(SIN(RADIANS('Solar Calendar'!$B$8))*SIN(RADIANS('Array Configuration'!$D$5))+COS(RADIANS('Solar Calendar'!$B$8))*COS(RADIANS('Array Configuration'!$D$5))*COS(RADIANS(BC49))))</f>
        <v>24.087710895248339</v>
      </c>
      <c r="BE49" s="5">
        <f>IFERROR(DEGREES(ACOS((SIN(RADIANS(BD49))*SIN(RADIANS('Array Configuration'!$D$5))-SIN(RADIANS('Solar Calendar'!$B$8)))/(COS(RADIANS('Solar Calendar'!BD49))*COS(RADIANS('Array Configuration'!$D$5)))))*SIGN(BC49), 0)</f>
        <v>72.876093803004224</v>
      </c>
      <c r="BF49" s="5">
        <f>ABS(BE49-'Array Configuration'!$D$4)</f>
        <v>72.876093803004224</v>
      </c>
      <c r="BG49" s="5">
        <f>DEGREES(ACOS((COS(RADIANS(BD49))*COS(RADIANS(BF49))*SIN(RADIANS('Array Configuration'!$D$3)))+SIN(RADIANS(BD49))*COS(RADIANS('Array Configuration'!$D$3))))</f>
        <v>61.547887776485716</v>
      </c>
      <c r="BH49" s="5">
        <f t="shared" si="31"/>
        <v>360.21383904843452</v>
      </c>
      <c r="BJ49" s="4">
        <v>0.70416666666666505</v>
      </c>
      <c r="BK49" s="5">
        <f t="shared" si="51"/>
        <v>55.75</v>
      </c>
      <c r="BL49" s="5">
        <f>DEGREES(ASIN(SIN(RADIANS('Solar Calendar'!$C$8))*SIN(RADIANS('Array Configuration'!$D$5))+COS(RADIANS('Solar Calendar'!$C$8))*COS(RADIANS('Array Configuration'!$D$5))*COS(RADIANS(BK49))))</f>
        <v>31.348121082201139</v>
      </c>
      <c r="BM49" s="5">
        <f>IFERROR(DEGREES(ACOS((SIN(RADIANS(BL49))*SIN(RADIANS('Array Configuration'!$D$5))-SIN(RADIANS('Solar Calendar'!$C$8)))/(COS(RADIANS('Solar Calendar'!BL49))*COS(RADIANS('Array Configuration'!$D$5)))))*SIGN(BK49), 0)</f>
        <v>71.46143198496236</v>
      </c>
      <c r="BN49" s="5">
        <f>ABS(BM49-'Array Configuration'!$D$4)</f>
        <v>71.46143198496236</v>
      </c>
      <c r="BO49" s="5">
        <f>DEGREES(ACOS((COS(RADIANS(BL49))*COS(RADIANS(BN49))*SIN(RADIANS('Array Configuration'!$D$3)))+SIN(RADIANS(BL49))*COS(RADIANS('Array Configuration'!$D$3))))</f>
        <v>54.381671440094188</v>
      </c>
      <c r="BP49" s="5">
        <f t="shared" si="32"/>
        <v>480.15300642656371</v>
      </c>
      <c r="BR49" s="4">
        <v>0.68541666666666601</v>
      </c>
      <c r="BS49" s="5">
        <f t="shared" si="52"/>
        <v>49.5</v>
      </c>
      <c r="BT49" s="5">
        <f>DEGREES(ASIN(SIN(RADIANS('Solar Calendar'!$B$9))*SIN(RADIANS('Array Configuration'!$D$5))+COS(RADIANS('Solar Calendar'!$B$9))*COS(RADIANS('Array Configuration'!$D$5))*COS(RADIANS(BS49))))</f>
        <v>39.322341716329909</v>
      </c>
      <c r="BU49" s="5">
        <f>IFERROR(DEGREES(ACOS((SIN(RADIANS(BT49))*SIN(RADIANS('Array Configuration'!$D$5))-SIN(RADIANS('Solar Calendar'!$B$9)))/(COS(RADIANS('Solar Calendar'!BT49))*COS(RADIANS('Array Configuration'!$D$5)))))*SIGN(BS49), 0)</f>
        <v>70.136213546457952</v>
      </c>
      <c r="BV49" s="5">
        <f>ABS(BU49-'Array Configuration'!$D$4)</f>
        <v>70.136213546457952</v>
      </c>
      <c r="BW49" s="5">
        <f>DEGREES(ACOS((COS(RADIANS(BT49))*COS(RADIANS(BV49))*SIN(RADIANS('Array Configuration'!$D$3)))+SIN(RADIANS(BT49))*COS(RADIANS('Array Configuration'!$D$3))))</f>
        <v>46.716654584683269</v>
      </c>
      <c r="BX49" s="5">
        <f t="shared" si="33"/>
        <v>573.4865571659434</v>
      </c>
      <c r="BZ49" s="4">
        <v>0.67291666666666705</v>
      </c>
      <c r="CA49" s="5">
        <f t="shared" si="53"/>
        <v>44.75</v>
      </c>
      <c r="CB49" s="5">
        <f>DEGREES(ASIN(SIN(RADIANS('Solar Calendar'!$C$9))*SIN(RADIANS('Array Configuration'!$D$5))+COS(RADIANS('Solar Calendar'!$C$9))*COS(RADIANS('Array Configuration'!$D$5))*COS(RADIANS(CA49))))</f>
        <v>44.633264284988286</v>
      </c>
      <c r="CC49" s="5">
        <f>IFERROR(DEGREES(ACOS((SIN(RADIANS(CB49))*SIN(RADIANS('Array Configuration'!$D$5))-SIN(RADIANS('Solar Calendar'!$C$9)))/(COS(RADIANS('Solar Calendar'!CB49))*COS(RADIANS('Array Configuration'!$D$5)))))*SIGN(CA49), 0)</f>
        <v>68.380652191191075</v>
      </c>
      <c r="CD49" s="5">
        <f>ABS(CC49-'Array Configuration'!$D$4)</f>
        <v>68.380652191191075</v>
      </c>
      <c r="CE49" s="5">
        <f>DEGREES(ACOS((COS(RADIANS(CB49))*COS(RADIANS(CD49))*SIN(RADIANS('Array Configuration'!$D$3)))+SIN(RADIANS(CB49))*COS(RADIANS('Array Configuration'!$D$3))))</f>
        <v>41.418772792517551</v>
      </c>
      <c r="CF49" s="5">
        <f t="shared" si="34"/>
        <v>644.67655358395052</v>
      </c>
      <c r="CH49" s="4">
        <v>0.66458333333333297</v>
      </c>
      <c r="CI49" s="5">
        <f t="shared" si="54"/>
        <v>41.25</v>
      </c>
      <c r="CJ49" s="5">
        <f>DEGREES(ASIN(SIN(RADIANS('Solar Calendar'!$B$10))*SIN(RADIANS('Array Configuration'!$D$5))+COS(RADIANS('Solar Calendar'!$B$10))*COS(RADIANS('Array Configuration'!$D$5))*COS(RADIANS(CI49))))</f>
        <v>48.896000133570361</v>
      </c>
      <c r="CK49" s="5">
        <f>IFERROR(DEGREES(ACOS((SIN(RADIANS(CJ49))*SIN(RADIANS('Array Configuration'!$D$5))-SIN(RADIANS('Solar Calendar'!$B$10)))/(COS(RADIANS('Solar Calendar'!CJ49))*COS(RADIANS('Array Configuration'!$D$5)))))*SIGN(CI49), 0)</f>
        <v>67.600983206269476</v>
      </c>
      <c r="CL49" s="5">
        <f>ABS(CK49-'Array Configuration'!$D$4)</f>
        <v>67.600983206269476</v>
      </c>
      <c r="CM49" s="5">
        <f>DEGREES(ACOS((COS(RADIANS(CJ49))*COS(RADIANS(CL49))*SIN(RADIANS('Array Configuration'!$D$3)))+SIN(RADIANS(CJ49))*COS(RADIANS('Array Configuration'!$D$3))))</f>
        <v>37.483239561366574</v>
      </c>
      <c r="CN49" s="5">
        <f t="shared" si="48"/>
        <v>677.89253148526439</v>
      </c>
      <c r="CP49" s="4">
        <v>0.66458333333333297</v>
      </c>
      <c r="CQ49" s="5">
        <f t="shared" si="55"/>
        <v>40.5</v>
      </c>
      <c r="CR49" s="5">
        <f>DEGREES(ASIN(SIN(RADIANS('Solar Calendar'!$C$10))*SIN(RADIANS('Array Configuration'!$D$5))+COS(RADIANS('Solar Calendar'!$C$10))*COS(RADIANS('Array Configuration'!$D$5))*COS(RADIANS(CQ49))))</f>
        <v>49.87808946813842</v>
      </c>
      <c r="CS49" s="5">
        <f>IFERROR(DEGREES(ACOS((SIN(RADIANS(CR49))*SIN(RADIANS('Array Configuration'!$D$5))-SIN(RADIANS('Solar Calendar'!$C$10)))/(COS(RADIANS('Solar Calendar'!CR49))*COS(RADIANS('Array Configuration'!$D$5)))))*SIGN(CQ49), 0)</f>
        <v>67.551176808605419</v>
      </c>
      <c r="CT49" s="5">
        <f>ABS(CS49-'Array Configuration'!$D$4)</f>
        <v>67.551176808605419</v>
      </c>
      <c r="CU49" s="5">
        <f>DEGREES(ACOS((COS(RADIANS(CR49))*COS(RADIANS(CT49))*SIN(RADIANS('Array Configuration'!$D$3)))+SIN(RADIANS(CR49))*COS(RADIANS('Array Configuration'!$D$3))))</f>
        <v>36.637480214674376</v>
      </c>
      <c r="CV49" s="5">
        <f t="shared" si="35"/>
        <v>687.95214125120594</v>
      </c>
      <c r="CX49" s="4">
        <v>0.67083333333333295</v>
      </c>
      <c r="CY49" s="5">
        <f t="shared" si="56"/>
        <v>42</v>
      </c>
      <c r="CZ49" s="5">
        <f>DEGREES(ASIN(SIN(RADIANS('Solar Calendar'!$B$11))*SIN(RADIANS('Array Configuration'!$D$5))+COS(RADIANS('Solar Calendar'!$B$11))*COS(RADIANS('Array Configuration'!$D$5))*COS(RADIANS(CY49))))</f>
        <v>48.280313665622025</v>
      </c>
      <c r="DA49" s="5">
        <f>IFERROR(DEGREES(ACOS((SIN(RADIANS(CZ49))*SIN(RADIANS('Array Configuration'!$D$5))-SIN(RADIANS('Solar Calendar'!$B$11)))/(COS(RADIANS('Solar Calendar'!CZ49))*COS(RADIANS('Array Configuration'!$D$5)))))*SIGN(CY49), 0)</f>
        <v>68.165968863529457</v>
      </c>
      <c r="DB49" s="5">
        <f>ABS(DA49-'Array Configuration'!$D$4)</f>
        <v>68.165968863529457</v>
      </c>
      <c r="DC49" s="5">
        <f>DEGREES(ACOS((COS(RADIANS(CZ49))*COS(RADIANS(DB49))*SIN(RADIANS('Array Configuration'!$D$3)))+SIN(RADIANS(CZ49))*COS(RADIANS('Array Configuration'!$D$3))))</f>
        <v>38.203418499387929</v>
      </c>
      <c r="DD49" s="5">
        <f t="shared" si="36"/>
        <v>669.45303630383773</v>
      </c>
      <c r="DF49" s="4">
        <v>0.68125000000000002</v>
      </c>
      <c r="DG49" s="5">
        <f t="shared" si="57"/>
        <v>45.5</v>
      </c>
      <c r="DH49" s="5">
        <f>DEGREES(ASIN(SIN(RADIANS('Solar Calendar'!$C$11))*SIN(RADIANS('Array Configuration'!$D$5))+COS(RADIANS('Solar Calendar'!$C$11))*COS(RADIANS('Array Configuration'!$D$5))*COS(RADIANS(DG49))))</f>
        <v>44.605732322837255</v>
      </c>
      <c r="DI49" s="5">
        <f>IFERROR(DEGREES(ACOS((SIN(RADIANS(DH49))*SIN(RADIANS('Array Configuration'!$D$5))-SIN(RADIANS('Solar Calendar'!$C$11)))/(COS(RADIANS('Solar Calendar'!DH49))*COS(RADIANS('Array Configuration'!$D$5)))))*SIGN(DG49), 0)</f>
        <v>69.678999948954825</v>
      </c>
      <c r="DJ49" s="5">
        <f>ABS(DI49-'Array Configuration'!$D$4)</f>
        <v>69.678999948954825</v>
      </c>
      <c r="DK49" s="5">
        <f>DEGREES(ACOS((COS(RADIANS(DH49))*COS(RADIANS(DJ49))*SIN(RADIANS('Array Configuration'!$D$3)))+SIN(RADIANS(DH49))*COS(RADIANS('Array Configuration'!$D$3))))</f>
        <v>41.897397221125821</v>
      </c>
      <c r="DL49" s="5">
        <f t="shared" si="37"/>
        <v>624.25192921912003</v>
      </c>
      <c r="DN49" s="4">
        <v>0.69652777777777797</v>
      </c>
      <c r="DO49" s="5">
        <f t="shared" si="58"/>
        <v>51</v>
      </c>
      <c r="DP49" s="5">
        <f>DEGREES(ASIN(SIN(RADIANS('Solar Calendar'!$B$12))*SIN(RADIANS('Array Configuration'!$D$5))+COS(RADIANS('Solar Calendar'!$B$12))*COS(RADIANS('Array Configuration'!$D$5))*COS(RADIANS(DO49))))</f>
        <v>37.994337427405831</v>
      </c>
      <c r="DQ49" s="5">
        <f>IFERROR(DEGREES(ACOS((SIN(RADIANS(DP49))*SIN(RADIANS('Array Configuration'!$D$5))-SIN(RADIANS('Solar Calendar'!$B$12)))/(COS(RADIANS('Solar Calendar'!DP49))*COS(RADIANS('Array Configuration'!$D$5)))))*SIGN(DO49), 0)</f>
        <v>71.087430806836792</v>
      </c>
      <c r="DR49" s="5">
        <f>ABS(DQ49-'Array Configuration'!$D$4)</f>
        <v>71.087430806836792</v>
      </c>
      <c r="DS49" s="5">
        <f>DEGREES(ACOS((COS(RADIANS(DP49))*COS(RADIANS(DR49))*SIN(RADIANS('Array Configuration'!$D$3)))+SIN(RADIANS(DP49))*COS(RADIANS('Array Configuration'!$D$3))))</f>
        <v>48.236703118067915</v>
      </c>
      <c r="DT49" s="5">
        <f t="shared" si="38"/>
        <v>548.60088013557561</v>
      </c>
      <c r="DV49" s="4">
        <v>0.70972222222222103</v>
      </c>
      <c r="DW49" s="5">
        <f t="shared" si="59"/>
        <v>56.5</v>
      </c>
      <c r="DX49" s="5">
        <f>DEGREES(ASIN(SIN(RADIANS('Solar Calendar'!$C$12))*SIN(RADIANS('Array Configuration'!$D$5))+COS(RADIANS('Solar Calendar'!$C$12))*COS(RADIANS('Array Configuration'!$D$5))*COS(RADIANS(DW49))))</f>
        <v>31.395517228407002</v>
      </c>
      <c r="DY49" s="5">
        <f>IFERROR(DEGREES(ACOS((SIN(RADIANS(DX49))*SIN(RADIANS('Array Configuration'!$D$5))-SIN(RADIANS('Solar Calendar'!$C$12)))/(COS(RADIANS('Solar Calendar'!DX49))*COS(RADIANS('Array Configuration'!$D$5)))))*SIGN(DW49), 0)</f>
        <v>72.647865895444298</v>
      </c>
      <c r="DZ49" s="5">
        <f>ABS(DY49-'Array Configuration'!$D$4)</f>
        <v>72.647865895444298</v>
      </c>
      <c r="EA49" s="5">
        <f>DEGREES(ACOS((COS(RADIANS(DX49))*COS(RADIANS(DZ49))*SIN(RADIANS('Array Configuration'!$D$3)))+SIN(RADIANS(DX49))*COS(RADIANS('Array Configuration'!$D$3))))</f>
        <v>54.752621829706676</v>
      </c>
      <c r="EB49" s="5">
        <f t="shared" si="39"/>
        <v>450.48114730271931</v>
      </c>
      <c r="ED49" s="4">
        <v>0.72638888888888897</v>
      </c>
      <c r="EE49" s="5">
        <f t="shared" si="60"/>
        <v>64</v>
      </c>
      <c r="EF49" s="5">
        <f>DEGREES(ASIN(SIN(RADIANS('Solar Calendar'!$B$13))*SIN(RADIANS('Array Configuration'!$D$5))+COS(RADIANS('Solar Calendar'!$B$13))*COS(RADIANS('Array Configuration'!$D$5))*COS(RADIANS(EE49))))</f>
        <v>21.78748467226643</v>
      </c>
      <c r="EG49" s="5">
        <f>IFERROR(DEGREES(ACOS((SIN(RADIANS(EF49))*SIN(RADIANS('Array Configuration'!$D$5))-SIN(RADIANS('Solar Calendar'!$B$13)))/(COS(RADIANS('Solar Calendar'!EF49))*COS(RADIANS('Array Configuration'!$D$5)))))*SIGN(EE49), 0)</f>
        <v>74.287838306531754</v>
      </c>
      <c r="EH49" s="5">
        <f>ABS(EG49-'Array Configuration'!$D$4)</f>
        <v>74.287838306531754</v>
      </c>
      <c r="EI49" s="5">
        <f>DEGREES(ACOS((COS(RADIANS(EF49))*COS(RADIANS(EH49))*SIN(RADIANS('Array Configuration'!$D$3)))+SIN(RADIANS(EF49))*COS(RADIANS('Array Configuration'!$D$3))))</f>
        <v>64.168677463551361</v>
      </c>
      <c r="EJ49" s="5">
        <f t="shared" si="40"/>
        <v>317.34018605187543</v>
      </c>
      <c r="EL49" s="4">
        <v>0.73958333333333204</v>
      </c>
      <c r="EM49" s="5">
        <f t="shared" si="61"/>
        <v>70</v>
      </c>
      <c r="EN49" s="5">
        <f>DEGREES(ASIN(SIN(RADIANS('Solar Calendar'!$C$13))*SIN(RADIANS('Array Configuration'!$D$5))+COS(RADIANS('Solar Calendar'!$C$13))*COS(RADIANS('Array Configuration'!$D$5))*COS(RADIANS(EM49))))</f>
        <v>13.333870847416661</v>
      </c>
      <c r="EO49" s="5">
        <f>IFERROR(DEGREES(ACOS((SIN(RADIANS(EN49))*SIN(RADIANS('Array Configuration'!$D$5))-SIN(RADIANS('Solar Calendar'!$C$13)))/(COS(RADIANS('Solar Calendar'!EN49))*COS(RADIANS('Array Configuration'!$D$5)))))*SIGN(EM49), 0)</f>
        <v>74.955822567173001</v>
      </c>
      <c r="EP49" s="5">
        <f>ABS(EO49-'Array Configuration'!$D$4)</f>
        <v>74.955822567173001</v>
      </c>
      <c r="EQ49" s="5">
        <f>DEGREES(ACOS((COS(RADIANS(EN49))*COS(RADIANS(EP49))*SIN(RADIANS('Array Configuration'!$D$3)))+SIN(RADIANS(EN49))*COS(RADIANS('Array Configuration'!$D$3))))</f>
        <v>72.273676543713506</v>
      </c>
      <c r="ER49" s="5">
        <f t="shared" si="41"/>
        <v>169.12550270902045</v>
      </c>
      <c r="ET49" s="4">
        <v>0.75555555555555398</v>
      </c>
      <c r="EU49" s="5">
        <f t="shared" si="17"/>
        <v>77</v>
      </c>
      <c r="EV49" s="5">
        <f>DEGREES(ASIN(SIN(RADIANS('Solar Calendar'!$B$14))*SIN(RADIANS('Array Configuration'!$D$5))+COS(RADIANS('Solar Calendar'!$B$14))*COS(RADIANS('Array Configuration'!$D$5))*COS(RADIANS(EU49))))</f>
        <v>4.5253685333501386</v>
      </c>
      <c r="EW49" s="5">
        <f>IFERROR(DEGREES(ACOS((SIN(RADIANS(EV49))*SIN(RADIANS('Array Configuration'!$D$5))-SIN(RADIANS('Solar Calendar'!$B$14)))/(COS(RADIANS('Solar Calendar'!EV49))*COS(RADIANS('Array Configuration'!$D$5)))))*SIGN(EU49), 0)</f>
        <v>76.594182908147047</v>
      </c>
      <c r="EX49" s="5">
        <f>ABS(EW49-'Array Configuration'!$D$4)</f>
        <v>76.594182908147047</v>
      </c>
      <c r="EY49" s="5">
        <f>DEGREES(ACOS((COS(RADIANS(EV49))*COS(RADIANS(EX49))*SIN(RADIANS('Array Configuration'!$D$3)))+SIN(RADIANS(EV49))*COS(RADIANS('Array Configuration'!$D$3))))</f>
        <v>81.092182555288417</v>
      </c>
      <c r="EZ49" s="5">
        <f t="shared" si="24"/>
        <v>26.298911730667868</v>
      </c>
      <c r="FB49" s="4"/>
      <c r="FE49" s="5"/>
      <c r="FF49" s="5"/>
      <c r="FG49" s="5"/>
      <c r="FH49" s="5"/>
      <c r="FM49" s="5"/>
      <c r="FN49" s="5"/>
      <c r="FO49" s="5"/>
      <c r="FP49" s="5"/>
      <c r="FU49" s="5"/>
      <c r="FV49" s="5"/>
      <c r="FW49" s="5"/>
      <c r="FX49" s="5"/>
      <c r="GD49" s="5"/>
      <c r="GE49" s="5"/>
      <c r="GF49" s="5"/>
      <c r="GK49" s="5"/>
      <c r="GL49" s="5"/>
      <c r="GM49" s="5"/>
      <c r="GN49" s="5"/>
    </row>
    <row r="50" spans="5:196" x14ac:dyDescent="0.25">
      <c r="E50" s="12"/>
      <c r="G50" s="5"/>
      <c r="H50" s="5"/>
      <c r="I50" s="5"/>
      <c r="J50" s="5"/>
      <c r="K50" s="5"/>
      <c r="L50" s="5"/>
      <c r="Q50" s="5"/>
      <c r="R50" s="5"/>
      <c r="S50" s="5"/>
      <c r="T50" s="5"/>
      <c r="Y50" s="5"/>
      <c r="Z50" s="5"/>
      <c r="AA50" s="5"/>
      <c r="AB50" s="5"/>
      <c r="AG50" s="5"/>
      <c r="AH50" s="5"/>
      <c r="AI50" s="5"/>
      <c r="AJ50" s="5"/>
      <c r="AL50" s="4">
        <v>0.73611111111111205</v>
      </c>
      <c r="AM50" s="5">
        <f t="shared" si="3"/>
        <v>79</v>
      </c>
      <c r="AN50" s="5">
        <f>DEGREES(ASIN(SIN(RADIANS('Solar Calendar'!$B$7))*SIN(RADIANS('Array Configuration'!$D$5))+COS(RADIANS('Solar Calendar'!$B$7))*COS(RADIANS('Array Configuration'!$D$5))*COS(RADIANS(AM50))))</f>
        <v>3.5089998498064423</v>
      </c>
      <c r="AO50" s="5">
        <f>IFERROR(DEGREES(ACOS((SIN(RADIANS(AN50))*SIN(RADIANS('Array Configuration'!$D$5))-SIN(RADIANS('Solar Calendar'!$B$7)))/(COS(RADIANS('Solar Calendar'!AN50))*COS(RADIANS('Array Configuration'!$D$5)))))*SIGN(AM50), 0)</f>
        <v>78.356817443092794</v>
      </c>
      <c r="AP50" s="5">
        <f>ABS(AO50-'Array Configuration'!$D$4)</f>
        <v>78.356817443092794</v>
      </c>
      <c r="AQ50" s="5">
        <f>DEGREES(ACOS((COS(RADIANS(AN50))*COS(RADIANS(AP50))*SIN(RADIANS('Array Configuration'!$D$3)))+SIN(RADIANS(AN50))*COS(RADIANS('Array Configuration'!$D$3))))</f>
        <v>82.653225272353325</v>
      </c>
      <c r="AR50" s="5">
        <f t="shared" si="29"/>
        <v>13.045998793567389</v>
      </c>
      <c r="AT50" s="4">
        <v>0.75763888888888997</v>
      </c>
      <c r="AU50" s="5">
        <f t="shared" si="49"/>
        <v>72.75</v>
      </c>
      <c r="AV50" s="5">
        <f>DEGREES(ASIN(SIN(RADIANS('Solar Calendar'!$C$7))*SIN(RADIANS('Array Configuration'!$D$5))+COS(RADIANS('Solar Calendar'!$C$7))*COS(RADIANS('Array Configuration'!$D$5))*COS(RADIANS(AU50))))</f>
        <v>11.534543465944376</v>
      </c>
      <c r="AW50" s="5">
        <f>IFERROR(DEGREES(ACOS((SIN(RADIANS(AV50))*SIN(RADIANS('Array Configuration'!$D$5))-SIN(RADIANS('Solar Calendar'!$C$7)))/(COS(RADIANS('Solar Calendar'!AV50))*COS(RADIANS('Array Configuration'!$D$5)))))*SIGN(AU50), 0)</f>
        <v>77.085524998021498</v>
      </c>
      <c r="AX50" s="5">
        <f>ABS(AW50-'Array Configuration'!$D$4)</f>
        <v>77.085524998021498</v>
      </c>
      <c r="AY50" s="5">
        <f>DEGREES(ACOS((COS(RADIANS(AV50))*COS(RADIANS(AX50))*SIN(RADIANS('Array Configuration'!$D$3)))+SIN(RADIANS(AV50))*COS(RADIANS('Array Configuration'!$D$3))))</f>
        <v>74.693343573693227</v>
      </c>
      <c r="AZ50" s="5">
        <f t="shared" si="30"/>
        <v>145.85327265027408</v>
      </c>
      <c r="BB50" s="4">
        <v>0.73333333333333395</v>
      </c>
      <c r="BC50" s="5">
        <f t="shared" si="50"/>
        <v>65.25</v>
      </c>
      <c r="BD50" s="5">
        <f>DEGREES(ASIN(SIN(RADIANS('Solar Calendar'!$B$8))*SIN(RADIANS('Array Configuration'!$D$5))+COS(RADIANS('Solar Calendar'!$B$8))*COS(RADIANS('Array Configuration'!$D$5))*COS(RADIANS(BC50))))</f>
        <v>21.652375145159613</v>
      </c>
      <c r="BE50" s="5">
        <f>IFERROR(DEGREES(ACOS((SIN(RADIANS(BD50))*SIN(RADIANS('Array Configuration'!$D$5))-SIN(RADIANS('Solar Calendar'!$B$8)))/(COS(RADIANS('Solar Calendar'!BD50))*COS(RADIANS('Array Configuration'!$D$5)))))*SIGN(BC50), 0)</f>
        <v>75.93251683728586</v>
      </c>
      <c r="BF50" s="5">
        <f>ABS(BE50-'Array Configuration'!$D$4)</f>
        <v>75.93251683728586</v>
      </c>
      <c r="BG50" s="5">
        <f>DEGREES(ACOS((COS(RADIANS(BD50))*COS(RADIANS(BF50))*SIN(RADIANS('Array Configuration'!$D$3)))+SIN(RADIANS(BD50))*COS(RADIANS('Array Configuration'!$D$3))))</f>
        <v>64.866762663695908</v>
      </c>
      <c r="BH50" s="5">
        <f t="shared" si="31"/>
        <v>307.7178807140204</v>
      </c>
      <c r="BJ50" s="4">
        <v>0.71458333333333202</v>
      </c>
      <c r="BK50" s="5">
        <f t="shared" si="51"/>
        <v>59.5</v>
      </c>
      <c r="BL50" s="5">
        <f>DEGREES(ASIN(SIN(RADIANS('Solar Calendar'!$C$8))*SIN(RADIANS('Array Configuration'!$D$5))+COS(RADIANS('Solar Calendar'!$C$8))*COS(RADIANS('Array Configuration'!$D$5))*COS(RADIANS(BK50))))</f>
        <v>28.929386906849341</v>
      </c>
      <c r="BM50" s="5">
        <f>IFERROR(DEGREES(ACOS((SIN(RADIANS(BL50))*SIN(RADIANS('Array Configuration'!$D$5))-SIN(RADIANS('Solar Calendar'!$C$8)))/(COS(RADIANS('Solar Calendar'!BL50))*COS(RADIANS('Array Configuration'!$D$5)))))*SIGN(BK50), 0)</f>
        <v>74.658869817713807</v>
      </c>
      <c r="BN50" s="5">
        <f>ABS(BM50-'Array Configuration'!$D$4)</f>
        <v>74.658869817713807</v>
      </c>
      <c r="BO50" s="5">
        <f>DEGREES(ACOS((COS(RADIANS(BL50))*COS(RADIANS(BN50))*SIN(RADIANS('Array Configuration'!$D$3)))+SIN(RADIANS(BL50))*COS(RADIANS('Array Configuration'!$D$3))))</f>
        <v>57.711077329661549</v>
      </c>
      <c r="BP50" s="5">
        <f t="shared" si="32"/>
        <v>430.06485764847145</v>
      </c>
      <c r="BR50" s="4">
        <v>0.69583333333333297</v>
      </c>
      <c r="BS50" s="5">
        <f t="shared" si="52"/>
        <v>53.25</v>
      </c>
      <c r="BT50" s="5">
        <f>DEGREES(ASIN(SIN(RADIANS('Solar Calendar'!$B$9))*SIN(RADIANS('Array Configuration'!$D$5))+COS(RADIANS('Solar Calendar'!$B$9))*COS(RADIANS('Array Configuration'!$D$5))*COS(RADIANS(BS50))))</f>
        <v>36.919951950640012</v>
      </c>
      <c r="BU50" s="5">
        <f>IFERROR(DEGREES(ACOS((SIN(RADIANS(BT50))*SIN(RADIANS('Array Configuration'!$D$5))-SIN(RADIANS('Solar Calendar'!$B$9)))/(COS(RADIANS('Solar Calendar'!BT50))*COS(RADIANS('Array Configuration'!$D$5)))))*SIGN(BS50), 0)</f>
        <v>73.524650516148185</v>
      </c>
      <c r="BV50" s="5">
        <f>ABS(BU50-'Array Configuration'!$D$4)</f>
        <v>73.524650516148185</v>
      </c>
      <c r="BW50" s="5">
        <f>DEGREES(ACOS((COS(RADIANS(BT50))*COS(RADIANS(BV50))*SIN(RADIANS('Array Configuration'!$D$3)))+SIN(RADIANS(BT50))*COS(RADIANS('Array Configuration'!$D$3))))</f>
        <v>50.054289168796956</v>
      </c>
      <c r="BX50" s="5">
        <f t="shared" si="33"/>
        <v>528.88819963889091</v>
      </c>
      <c r="BZ50" s="4">
        <v>0.68333333333333401</v>
      </c>
      <c r="CA50" s="5">
        <f t="shared" si="53"/>
        <v>48.5</v>
      </c>
      <c r="CB50" s="5">
        <f>DEGREES(ASIN(SIN(RADIANS('Solar Calendar'!$C$9))*SIN(RADIANS('Array Configuration'!$D$5))+COS(RADIANS('Solar Calendar'!$C$9))*COS(RADIANS('Array Configuration'!$D$5))*COS(RADIANS(CA50))))</f>
        <v>42.254672178853696</v>
      </c>
      <c r="CC50" s="5">
        <f>IFERROR(DEGREES(ACOS((SIN(RADIANS(CB50))*SIN(RADIANS('Array Configuration'!$D$5))-SIN(RADIANS('Solar Calendar'!$C$9)))/(COS(RADIANS('Solar Calendar'!CB50))*COS(RADIANS('Array Configuration'!$D$5)))))*SIGN(CA50), 0)</f>
        <v>71.962721771723508</v>
      </c>
      <c r="CD50" s="5">
        <f>ABS(CC50-'Array Configuration'!$D$4)</f>
        <v>71.962721771723508</v>
      </c>
      <c r="CE50" s="5">
        <f>DEGREES(ACOS((COS(RADIANS(CB50))*COS(RADIANS(CD50))*SIN(RADIANS('Array Configuration'!$D$3)))+SIN(RADIANS(CB50))*COS(RADIANS('Array Configuration'!$D$3))))</f>
        <v>44.756565334655164</v>
      </c>
      <c r="CF50" s="5">
        <f t="shared" si="34"/>
        <v>603.61513023383782</v>
      </c>
      <c r="CH50" s="4">
        <v>0.67500000000000004</v>
      </c>
      <c r="CI50" s="5">
        <f t="shared" si="54"/>
        <v>45</v>
      </c>
      <c r="CJ50" s="5">
        <f>DEGREES(ASIN(SIN(RADIANS('Solar Calendar'!$B$10))*SIN(RADIANS('Array Configuration'!$D$5))+COS(RADIANS('Solar Calendar'!$B$10))*COS(RADIANS('Array Configuration'!$D$5))*COS(RADIANS(CI50))))</f>
        <v>46.528010144059195</v>
      </c>
      <c r="CK50" s="5">
        <f>IFERROR(DEGREES(ACOS((SIN(RADIANS(CJ50))*SIN(RADIANS('Array Configuration'!$D$5))-SIN(RADIANS('Solar Calendar'!$B$10)))/(COS(RADIANS('Solar Calendar'!CJ50))*COS(RADIANS('Array Configuration'!$D$5)))))*SIGN(CI50), 0)</f>
        <v>71.345542769625126</v>
      </c>
      <c r="CL50" s="5">
        <f>ABS(CK50-'Array Configuration'!$D$4)</f>
        <v>71.345542769625126</v>
      </c>
      <c r="CM50" s="5">
        <f>DEGREES(ACOS((COS(RADIANS(CJ50))*COS(RADIANS(CL50))*SIN(RADIANS('Array Configuration'!$D$3)))+SIN(RADIANS(CJ50))*COS(RADIANS('Array Configuration'!$D$3))))</f>
        <v>40.815257230846534</v>
      </c>
      <c r="CN50" s="5">
        <f t="shared" si="48"/>
        <v>640.47827282376477</v>
      </c>
      <c r="CP50" s="4">
        <v>0.67500000000000004</v>
      </c>
      <c r="CQ50" s="5">
        <f t="shared" si="55"/>
        <v>44.25</v>
      </c>
      <c r="CR50" s="5">
        <f>DEGREES(ASIN(SIN(RADIANS('Solar Calendar'!$C$10))*SIN(RADIANS('Array Configuration'!$D$5))+COS(RADIANS('Solar Calendar'!$C$10))*COS(RADIANS('Array Configuration'!$D$5))*COS(RADIANS(CQ50))))</f>
        <v>47.510587572755711</v>
      </c>
      <c r="CS50" s="5">
        <f>IFERROR(DEGREES(ACOS((SIN(RADIANS(CR50))*SIN(RADIANS('Array Configuration'!$D$5))-SIN(RADIANS('Solar Calendar'!$C$10)))/(COS(RADIANS('Solar Calendar'!CR50))*COS(RADIANS('Array Configuration'!$D$5)))))*SIGN(CQ50), 0)</f>
        <v>71.331467846295695</v>
      </c>
      <c r="CT50" s="5">
        <f>ABS(CS50-'Array Configuration'!$D$4)</f>
        <v>71.331467846295695</v>
      </c>
      <c r="CU50" s="5">
        <f>DEGREES(ACOS((COS(RADIANS(CR50))*COS(RADIANS(CT50))*SIN(RADIANS('Array Configuration'!$D$3)))+SIN(RADIANS(CR50))*COS(RADIANS('Array Configuration'!$D$3))))</f>
        <v>39.966360881369063</v>
      </c>
      <c r="CV50" s="5">
        <f t="shared" si="35"/>
        <v>651.22986773612445</v>
      </c>
      <c r="CX50" s="4">
        <v>0.68125000000000002</v>
      </c>
      <c r="CY50" s="5">
        <f t="shared" si="56"/>
        <v>45.75</v>
      </c>
      <c r="CZ50" s="5">
        <f>DEGREES(ASIN(SIN(RADIANS('Solar Calendar'!$B$11))*SIN(RADIANS('Array Configuration'!$D$5))+COS(RADIANS('Solar Calendar'!$B$11))*COS(RADIANS('Array Configuration'!$D$5))*COS(RADIANS(CY50))))</f>
        <v>45.904046258055061</v>
      </c>
      <c r="DA50" s="5">
        <f>IFERROR(DEGREES(ACOS((SIN(RADIANS(CZ50))*SIN(RADIANS('Array Configuration'!$D$5))-SIN(RADIANS('Solar Calendar'!$B$11)))/(COS(RADIANS('Solar Calendar'!CZ50))*COS(RADIANS('Array Configuration'!$D$5)))))*SIGN(CY50), 0)</f>
        <v>71.865424142883512</v>
      </c>
      <c r="DB50" s="5">
        <f>ABS(DA50-'Array Configuration'!$D$4)</f>
        <v>71.865424142883512</v>
      </c>
      <c r="DC50" s="5">
        <f>DEGREES(ACOS((COS(RADIANS(CZ50))*COS(RADIANS(DB50))*SIN(RADIANS('Array Configuration'!$D$3)))+SIN(RADIANS(CZ50))*COS(RADIANS('Array Configuration'!$D$3))))</f>
        <v>41.53547189509802</v>
      </c>
      <c r="DD50" s="5">
        <f t="shared" si="36"/>
        <v>631.48131656707437</v>
      </c>
      <c r="DF50" s="4">
        <v>0.69166666666666698</v>
      </c>
      <c r="DG50" s="5">
        <f t="shared" si="57"/>
        <v>49.25</v>
      </c>
      <c r="DH50" s="5">
        <f>DEGREES(ASIN(SIN(RADIANS('Solar Calendar'!$C$11))*SIN(RADIANS('Array Configuration'!$D$5))+COS(RADIANS('Solar Calendar'!$C$11))*COS(RADIANS('Array Configuration'!$D$5))*COS(RADIANS(DG50))))</f>
        <v>42.208689445866057</v>
      </c>
      <c r="DI50" s="5">
        <f>IFERROR(DEGREES(ACOS((SIN(RADIANS(DH50))*SIN(RADIANS('Array Configuration'!$D$5))-SIN(RADIANS('Solar Calendar'!$C$11)))/(COS(RADIANS('Solar Calendar'!DH50))*COS(RADIANS('Array Configuration'!$D$5)))))*SIGN(DG50), 0)</f>
        <v>73.209845292526623</v>
      </c>
      <c r="DJ50" s="5">
        <f>ABS(DI50-'Array Configuration'!$D$4)</f>
        <v>73.209845292526623</v>
      </c>
      <c r="DK50" s="5">
        <f>DEGREES(ACOS((COS(RADIANS(DH50))*COS(RADIANS(DJ50))*SIN(RADIANS('Array Configuration'!$D$3)))+SIN(RADIANS(DH50))*COS(RADIANS('Array Configuration'!$D$3))))</f>
        <v>45.233495379028781</v>
      </c>
      <c r="DL50" s="5">
        <f t="shared" si="37"/>
        <v>583.56826522496738</v>
      </c>
      <c r="DN50" s="4">
        <v>0.70694444444444504</v>
      </c>
      <c r="DO50" s="5">
        <f t="shared" si="58"/>
        <v>54.75</v>
      </c>
      <c r="DP50" s="5">
        <f>DEGREES(ASIN(SIN(RADIANS('Solar Calendar'!$B$12))*SIN(RADIANS('Array Configuration'!$D$5))+COS(RADIANS('Solar Calendar'!$B$12))*COS(RADIANS('Array Configuration'!$D$5))*COS(RADIANS(DO50))))</f>
        <v>35.579579520378736</v>
      </c>
      <c r="DQ50" s="5">
        <f>IFERROR(DEGREES(ACOS((SIN(RADIANS(DP50))*SIN(RADIANS('Array Configuration'!$D$5))-SIN(RADIANS('Solar Calendar'!$B$12)))/(COS(RADIANS('Solar Calendar'!DP50))*COS(RADIANS('Array Configuration'!$D$5)))))*SIGN(DO50), 0)</f>
        <v>74.417734735798135</v>
      </c>
      <c r="DR50" s="5">
        <f>ABS(DQ50-'Array Configuration'!$D$4)</f>
        <v>74.417734735798135</v>
      </c>
      <c r="DS50" s="5">
        <f>DEGREES(ACOS((COS(RADIANS(DP50))*COS(RADIANS(DR50))*SIN(RADIANS('Array Configuration'!$D$3)))+SIN(RADIANS(DP50))*COS(RADIANS('Array Configuration'!$D$3))))</f>
        <v>51.574427345294936</v>
      </c>
      <c r="DT50" s="5">
        <f t="shared" si="38"/>
        <v>503.19666988768358</v>
      </c>
      <c r="DV50" s="4">
        <v>0.720138888888888</v>
      </c>
      <c r="DW50" s="5">
        <f t="shared" si="59"/>
        <v>60.25</v>
      </c>
      <c r="DX50" s="5">
        <f>DEGREES(ASIN(SIN(RADIANS('Solar Calendar'!$C$12))*SIN(RADIANS('Array Configuration'!$D$5))+COS(RADIANS('Solar Calendar'!$C$12))*COS(RADIANS('Array Configuration'!$D$5))*COS(RADIANS(DW50))))</f>
        <v>28.962223014509274</v>
      </c>
      <c r="DY50" s="5">
        <f>IFERROR(DEGREES(ACOS((SIN(RADIANS(DX50))*SIN(RADIANS('Array Configuration'!$D$5))-SIN(RADIANS('Solar Calendar'!$C$12)))/(COS(RADIANS('Solar Calendar'!DX50))*COS(RADIANS('Array Configuration'!$D$5)))))*SIGN(DW50), 0)</f>
        <v>75.817122221208933</v>
      </c>
      <c r="DZ50" s="5">
        <f>ABS(DY50-'Array Configuration'!$D$4)</f>
        <v>75.817122221208933</v>
      </c>
      <c r="EA50" s="5">
        <f>DEGREES(ACOS((COS(RADIANS(DX50))*COS(RADIANS(DZ50))*SIN(RADIANS('Array Configuration'!$D$3)))+SIN(RADIANS(DX50))*COS(RADIANS('Array Configuration'!$D$3))))</f>
        <v>58.086163175928625</v>
      </c>
      <c r="EB50" s="5">
        <f t="shared" si="39"/>
        <v>401.86467933930237</v>
      </c>
      <c r="ED50" s="4">
        <v>0.73680555555555605</v>
      </c>
      <c r="EE50" s="5">
        <f t="shared" si="60"/>
        <v>67.75</v>
      </c>
      <c r="EF50" s="5">
        <f>DEGREES(ASIN(SIN(RADIANS('Solar Calendar'!$B$13))*SIN(RADIANS('Array Configuration'!$D$5))+COS(RADIANS('Solar Calendar'!$B$13))*COS(RADIANS('Array Configuration'!$D$5))*COS(RADIANS(EE50))))</f>
        <v>19.336439854063347</v>
      </c>
      <c r="EG50" s="5">
        <f>IFERROR(DEGREES(ACOS((SIN(RADIANS(EF50))*SIN(RADIANS('Array Configuration'!$D$5))-SIN(RADIANS('Solar Calendar'!$B$13)))/(COS(RADIANS('Solar Calendar'!EF50))*COS(RADIANS('Array Configuration'!$D$5)))))*SIGN(EE50), 0)</f>
        <v>77.290368291443613</v>
      </c>
      <c r="EH50" s="5">
        <f>ABS(EG50-'Array Configuration'!$D$4)</f>
        <v>77.290368291443613</v>
      </c>
      <c r="EI50" s="5">
        <f>DEGREES(ACOS((COS(RADIANS(EF50))*COS(RADIANS(EH50))*SIN(RADIANS('Array Configuration'!$D$3)))+SIN(RADIANS(EF50))*COS(RADIANS('Array Configuration'!$D$3))))</f>
        <v>67.489749740945456</v>
      </c>
      <c r="EJ50" s="5">
        <f t="shared" si="40"/>
        <v>264.23432049712784</v>
      </c>
      <c r="EL50" s="4">
        <v>0.749999999999999</v>
      </c>
      <c r="EM50" s="5">
        <f t="shared" si="61"/>
        <v>73.75</v>
      </c>
      <c r="EN50" s="5">
        <f>DEGREES(ASIN(SIN(RADIANS('Solar Calendar'!$C$13))*SIN(RADIANS('Array Configuration'!$D$5))+COS(RADIANS('Solar Calendar'!$C$13))*COS(RADIANS('Array Configuration'!$D$5))*COS(RADIANS(EM50))))</f>
        <v>10.876307341514721</v>
      </c>
      <c r="EO50" s="5">
        <f>IFERROR(DEGREES(ACOS((SIN(RADIANS(EN50))*SIN(RADIANS('Array Configuration'!$D$5))-SIN(RADIANS('Solar Calendar'!$C$13)))/(COS(RADIANS('Solar Calendar'!EN50))*COS(RADIANS('Array Configuration'!$D$5)))))*SIGN(EM50), 0)</f>
        <v>77.852971386865775</v>
      </c>
      <c r="EP50" s="5">
        <f>ABS(EO50-'Array Configuration'!$D$4)</f>
        <v>77.852971386865775</v>
      </c>
      <c r="EQ50" s="5">
        <f>DEGREES(ACOS((COS(RADIANS(EN50))*COS(RADIANS(EP50))*SIN(RADIANS('Array Configuration'!$D$3)))+SIN(RADIANS(EN50))*COS(RADIANS('Array Configuration'!$D$3))))</f>
        <v>75.575302679540059</v>
      </c>
      <c r="ER50" s="5">
        <f t="shared" si="41"/>
        <v>118.03064200986664</v>
      </c>
      <c r="ET50" s="4">
        <v>0.76597222222222106</v>
      </c>
      <c r="EU50" s="5">
        <f t="shared" si="17"/>
        <v>80.75</v>
      </c>
      <c r="EV50" s="5">
        <f>DEGREES(ASIN(SIN(RADIANS('Solar Calendar'!$B$14))*SIN(RADIANS('Array Configuration'!$D$5))+COS(RADIANS('Solar Calendar'!$B$14))*COS(RADIANS('Array Configuration'!$D$5))*COS(RADIANS(EU50))))</f>
        <v>2.0522685424259675</v>
      </c>
      <c r="EW50" s="5">
        <f>IFERROR(DEGREES(ACOS((SIN(RADIANS(EV50))*SIN(RADIANS('Array Configuration'!$D$5))-SIN(RADIANS('Solar Calendar'!$B$14)))/(COS(RADIANS('Solar Calendar'!EV50))*COS(RADIANS('Array Configuration'!$D$5)))))*SIGN(EU50), 0)</f>
        <v>79.394067087993605</v>
      </c>
      <c r="EX50" s="5">
        <f>ABS(EW50-'Array Configuration'!$D$4)</f>
        <v>79.394067087993605</v>
      </c>
      <c r="EY50" s="5">
        <f>DEGREES(ACOS((COS(RADIANS(EV50))*COS(RADIANS(EX50))*SIN(RADIANS('Array Configuration'!$D$3)))+SIN(RADIANS(EV50))*COS(RADIANS('Array Configuration'!$D$3))))</f>
        <v>84.378361035282524</v>
      </c>
      <c r="EZ50" s="5">
        <f t="shared" si="24"/>
        <v>1.6382714067848101</v>
      </c>
      <c r="FB50" s="4"/>
      <c r="FE50" s="5"/>
      <c r="FF50" s="5"/>
      <c r="FG50" s="5"/>
      <c r="FH50" s="5"/>
      <c r="FM50" s="5"/>
      <c r="FN50" s="5"/>
      <c r="FO50" s="5"/>
      <c r="FP50" s="5"/>
      <c r="FU50" s="5"/>
      <c r="FV50" s="5"/>
      <c r="FW50" s="5"/>
      <c r="FX50" s="5"/>
      <c r="GD50" s="5"/>
      <c r="GE50" s="5"/>
      <c r="GF50" s="5"/>
      <c r="GK50" s="5"/>
      <c r="GL50" s="5"/>
      <c r="GM50" s="5"/>
      <c r="GN50" s="5"/>
    </row>
    <row r="51" spans="5:196" x14ac:dyDescent="0.25">
      <c r="E51" s="12"/>
      <c r="G51" s="5"/>
      <c r="H51" s="5"/>
      <c r="I51" s="5"/>
      <c r="J51" s="5"/>
      <c r="K51" s="5"/>
      <c r="L51" s="5"/>
      <c r="Q51" s="5"/>
      <c r="R51" s="5"/>
      <c r="S51" s="5"/>
      <c r="T51" s="5"/>
      <c r="Y51" s="5"/>
      <c r="Z51" s="5"/>
      <c r="AA51" s="5"/>
      <c r="AB51" s="5"/>
      <c r="AG51" s="5"/>
      <c r="AH51" s="5"/>
      <c r="AI51" s="5"/>
      <c r="AJ51" s="5"/>
      <c r="AL51" s="4">
        <v>0.74652777777777901</v>
      </c>
      <c r="AM51" s="5">
        <f t="shared" si="3"/>
        <v>82.75</v>
      </c>
      <c r="AN51" s="5">
        <f>DEGREES(ASIN(SIN(RADIANS('Solar Calendar'!$B$7))*SIN(RADIANS('Array Configuration'!$D$5))+COS(RADIANS('Solar Calendar'!$B$7))*COS(RADIANS('Array Configuration'!$D$5))*COS(RADIANS(AM51))))</f>
        <v>1.0209462726138123</v>
      </c>
      <c r="AO51" s="5">
        <f>IFERROR(DEGREES(ACOS((SIN(RADIANS(AN51))*SIN(RADIANS('Array Configuration'!$D$5))-SIN(RADIANS('Solar Calendar'!$B$7)))/(COS(RADIANS('Solar Calendar'!AN51))*COS(RADIANS('Array Configuration'!$D$5)))))*SIGN(AM51), 0)</f>
        <v>81.144271209805495</v>
      </c>
      <c r="AP51" s="5">
        <f>ABS(AO51-'Array Configuration'!$D$4)</f>
        <v>81.144271209805495</v>
      </c>
      <c r="AQ51" s="5">
        <f>DEGREES(ACOS((COS(RADIANS(AN51))*COS(RADIANS(AP51))*SIN(RADIANS('Array Configuration'!$D$3)))+SIN(RADIANS(AN51))*COS(RADIANS('Array Configuration'!$D$3))))</f>
        <v>85.951873715864906</v>
      </c>
      <c r="AR51" s="5">
        <f t="shared" si="29"/>
        <v>1.9186470061006978E-2</v>
      </c>
      <c r="AT51" s="4">
        <v>0.76805555555555705</v>
      </c>
      <c r="AU51" s="5">
        <f t="shared" si="49"/>
        <v>76.5</v>
      </c>
      <c r="AV51" s="5">
        <f>DEGREES(ASIN(SIN(RADIANS('Solar Calendar'!$C$7))*SIN(RADIANS('Array Configuration'!$D$5))+COS(RADIANS('Solar Calendar'!$C$7))*COS(RADIANS('Array Configuration'!$D$5))*COS(RADIANS(AU51))))</f>
        <v>9.0567556919439482</v>
      </c>
      <c r="AW51" s="5">
        <f>IFERROR(DEGREES(ACOS((SIN(RADIANS(AV51))*SIN(RADIANS('Array Configuration'!$D$5))-SIN(RADIANS('Solar Calendar'!$C$7)))/(COS(RADIANS('Solar Calendar'!AV51))*COS(RADIANS('Array Configuration'!$D$5)))))*SIGN(AU51), 0)</f>
        <v>79.946637781016236</v>
      </c>
      <c r="AX51" s="5">
        <f>ABS(AW51-'Array Configuration'!$D$4)</f>
        <v>79.946637781016236</v>
      </c>
      <c r="AY51" s="5">
        <f>DEGREES(ACOS((COS(RADIANS(AV51))*COS(RADIANS(AX51))*SIN(RADIANS('Array Configuration'!$D$3)))+SIN(RADIANS(AV51))*COS(RADIANS('Array Configuration'!$D$3))))</f>
        <v>78.005602057401418</v>
      </c>
      <c r="AZ51" s="5">
        <f t="shared" si="30"/>
        <v>93.874582455352879</v>
      </c>
      <c r="BB51" s="4">
        <v>0.74375000000000102</v>
      </c>
      <c r="BC51" s="5">
        <f t="shared" si="50"/>
        <v>69</v>
      </c>
      <c r="BD51" s="5">
        <f>DEGREES(ASIN(SIN(RADIANS('Solar Calendar'!$B$8))*SIN(RADIANS('Array Configuration'!$D$5))+COS(RADIANS('Solar Calendar'!$B$8))*COS(RADIANS('Array Configuration'!$D$5))*COS(RADIANS(BC51))))</f>
        <v>19.184665097323172</v>
      </c>
      <c r="BE51" s="5">
        <f>IFERROR(DEGREES(ACOS((SIN(RADIANS(BD51))*SIN(RADIANS('Array Configuration'!$D$5))-SIN(RADIANS('Solar Calendar'!$B$8)))/(COS(RADIANS('Solar Calendar'!BD51))*COS(RADIANS('Array Configuration'!$D$5)))))*SIGN(BC51), 0)</f>
        <v>78.907211613317429</v>
      </c>
      <c r="BF51" s="5">
        <f>ABS(BE51-'Array Configuration'!$D$4)</f>
        <v>78.907211613317429</v>
      </c>
      <c r="BG51" s="5">
        <f>DEGREES(ACOS((COS(RADIANS(BD51))*COS(RADIANS(BF51))*SIN(RADIANS('Array Configuration'!$D$3)))+SIN(RADIANS(BD51))*COS(RADIANS('Array Configuration'!$D$3))))</f>
        <v>68.195492274310041</v>
      </c>
      <c r="BH51" s="5">
        <f t="shared" si="31"/>
        <v>254.81591793968849</v>
      </c>
      <c r="BJ51" s="4">
        <v>0.72499999999999798</v>
      </c>
      <c r="BK51" s="5">
        <f t="shared" si="51"/>
        <v>63.25</v>
      </c>
      <c r="BL51" s="5">
        <f>DEGREES(ASIN(SIN(RADIANS('Solar Calendar'!$C$8))*SIN(RADIANS('Array Configuration'!$D$5))+COS(RADIANS('Solar Calendar'!$C$8))*COS(RADIANS('Array Configuration'!$D$5))*COS(RADIANS(BK51))))</f>
        <v>26.473929430228182</v>
      </c>
      <c r="BM51" s="5">
        <f>IFERROR(DEGREES(ACOS((SIN(RADIANS(BL51))*SIN(RADIANS('Array Configuration'!$D$5))-SIN(RADIANS('Solar Calendar'!$C$8)))/(COS(RADIANS('Solar Calendar'!BL51))*COS(RADIANS('Array Configuration'!$D$5)))))*SIGN(BK51), 0)</f>
        <v>77.745192453438236</v>
      </c>
      <c r="BN51" s="5">
        <f>ABS(BM51-'Array Configuration'!$D$4)</f>
        <v>77.745192453438236</v>
      </c>
      <c r="BO51" s="5">
        <f>DEGREES(ACOS((COS(RADIANS(BL51))*COS(RADIANS(BN51))*SIN(RADIANS('Array Configuration'!$D$3)))+SIN(RADIANS(BL51))*COS(RADIANS('Array Configuration'!$D$3))))</f>
        <v>61.046505128496769</v>
      </c>
      <c r="BP51" s="5">
        <f t="shared" si="32"/>
        <v>378.65384715981708</v>
      </c>
      <c r="BR51" s="4">
        <v>0.70625000000000004</v>
      </c>
      <c r="BS51" s="5">
        <f t="shared" si="52"/>
        <v>57</v>
      </c>
      <c r="BT51" s="5">
        <f>DEGREES(ASIN(SIN(RADIANS('Solar Calendar'!$B$9))*SIN(RADIANS('Array Configuration'!$D$5))+COS(RADIANS('Solar Calendar'!$B$9))*COS(RADIANS('Array Configuration'!$D$5))*COS(RADIANS(BS51))))</f>
        <v>34.476051377665812</v>
      </c>
      <c r="BU51" s="5">
        <f>IFERROR(DEGREES(ACOS((SIN(RADIANS(BT51))*SIN(RADIANS('Array Configuration'!$D$5))-SIN(RADIANS('Solar Calendar'!$B$9)))/(COS(RADIANS('Solar Calendar'!BT51))*COS(RADIANS('Array Configuration'!$D$5)))))*SIGN(BS51), 0)</f>
        <v>76.760216530589645</v>
      </c>
      <c r="BV51" s="5">
        <f>ABS(BU51-'Array Configuration'!$D$4)</f>
        <v>76.760216530589645</v>
      </c>
      <c r="BW51" s="5">
        <f>DEGREES(ACOS((COS(RADIANS(BT51))*COS(RADIANS(BV51))*SIN(RADIANS('Array Configuration'!$D$3)))+SIN(RADIANS(BT51))*COS(RADIANS('Array Configuration'!$D$3))))</f>
        <v>53.392222646183846</v>
      </c>
      <c r="BX51" s="5">
        <f t="shared" si="33"/>
        <v>482.44349368630208</v>
      </c>
      <c r="BZ51" s="4">
        <v>0.69375000000000098</v>
      </c>
      <c r="CA51" s="5">
        <f t="shared" si="53"/>
        <v>52.25</v>
      </c>
      <c r="CB51" s="5">
        <f>DEGREES(ASIN(SIN(RADIANS('Solar Calendar'!$C$9))*SIN(RADIANS('Array Configuration'!$D$5))+COS(RADIANS('Solar Calendar'!$C$9))*COS(RADIANS('Array Configuration'!$D$5))*COS(RADIANS(CA51))))</f>
        <v>39.828375371390898</v>
      </c>
      <c r="CC51" s="5">
        <f>IFERROR(DEGREES(ACOS((SIN(RADIANS(CB51))*SIN(RADIANS('Array Configuration'!$D$5))-SIN(RADIANS('Solar Calendar'!$C$9)))/(COS(RADIANS('Solar Calendar'!CB51))*COS(RADIANS('Array Configuration'!$D$5)))))*SIGN(CA51), 0)</f>
        <v>75.351836560501113</v>
      </c>
      <c r="CD51" s="5">
        <f>ABS(CC51-'Array Configuration'!$D$4)</f>
        <v>75.351836560501113</v>
      </c>
      <c r="CE51" s="5">
        <f>DEGREES(ACOS((COS(RADIANS(CB51))*COS(RADIANS(CD51))*SIN(RADIANS('Array Configuration'!$D$3)))+SIN(RADIANS(CB51))*COS(RADIANS('Array Configuration'!$D$3))))</f>
        <v>48.09161664658005</v>
      </c>
      <c r="CF51" s="5">
        <f t="shared" si="34"/>
        <v>560.37127596481139</v>
      </c>
      <c r="CH51" s="4">
        <v>0.68541666666666701</v>
      </c>
      <c r="CI51" s="5">
        <f t="shared" si="54"/>
        <v>48.75</v>
      </c>
      <c r="CJ51" s="5">
        <f>DEGREES(ASIN(SIN(RADIANS('Solar Calendar'!$B$10))*SIN(RADIANS('Array Configuration'!$D$5))+COS(RADIANS('Solar Calendar'!$B$10))*COS(RADIANS('Array Configuration'!$D$5))*COS(RADIANS(CI51))))</f>
        <v>44.108704628671227</v>
      </c>
      <c r="CK51" s="5">
        <f>IFERROR(DEGREES(ACOS((SIN(RADIANS(CJ51))*SIN(RADIANS('Array Configuration'!$D$5))-SIN(RADIANS('Solar Calendar'!$B$10)))/(COS(RADIANS('Solar Calendar'!CJ51))*COS(RADIANS('Array Configuration'!$D$5)))))*SIGN(CI51), 0)</f>
        <v>74.858461720942955</v>
      </c>
      <c r="CL51" s="5">
        <f>ABS(CK51-'Array Configuration'!$D$4)</f>
        <v>74.858461720942955</v>
      </c>
      <c r="CM51" s="5">
        <f>DEGREES(ACOS((COS(RADIANS(CJ51))*COS(RADIANS(CL51))*SIN(RADIANS('Array Configuration'!$D$3)))+SIN(RADIANS(CJ51))*COS(RADIANS('Array Configuration'!$D$3))))</f>
        <v>44.141192935891667</v>
      </c>
      <c r="CN51" s="5">
        <f t="shared" si="48"/>
        <v>600.74039136490569</v>
      </c>
      <c r="CP51" s="4">
        <v>0.68541666666666701</v>
      </c>
      <c r="CQ51" s="5">
        <f t="shared" si="55"/>
        <v>48</v>
      </c>
      <c r="CR51" s="5">
        <f>DEGREES(ASIN(SIN(RADIANS('Solar Calendar'!$C$10))*SIN(RADIANS('Array Configuration'!$D$5))+COS(RADIANS('Solar Calendar'!$C$10))*COS(RADIANS('Array Configuration'!$D$5))*COS(RADIANS(CQ51))))</f>
        <v>45.091292253774924</v>
      </c>
      <c r="CS51" s="5">
        <f>IFERROR(DEGREES(ACOS((SIN(RADIANS(CR51))*SIN(RADIANS('Array Configuration'!$D$5))-SIN(RADIANS('Solar Calendar'!$C$10)))/(COS(RADIANS('Solar Calendar'!CR51))*COS(RADIANS('Array Configuration'!$D$5)))))*SIGN(CQ51), 0)</f>
        <v>74.870381703541383</v>
      </c>
      <c r="CT51" s="5">
        <f>ABS(CS51-'Array Configuration'!$D$4)</f>
        <v>74.870381703541383</v>
      </c>
      <c r="CU51" s="5">
        <f>DEGREES(ACOS((COS(RADIANS(CR51))*COS(RADIANS(CT51))*SIN(RADIANS('Array Configuration'!$D$3)))+SIN(RADIANS(CR51))*COS(RADIANS('Array Configuration'!$D$3))))</f>
        <v>43.288363492575257</v>
      </c>
      <c r="CV51" s="5">
        <f t="shared" si="35"/>
        <v>612.15005675534212</v>
      </c>
      <c r="CX51" s="4">
        <v>0.69166666666666698</v>
      </c>
      <c r="CY51" s="5">
        <f t="shared" si="56"/>
        <v>49.5</v>
      </c>
      <c r="CZ51" s="5">
        <f>DEGREES(ASIN(SIN(RADIANS('Solar Calendar'!$B$11))*SIN(RADIANS('Array Configuration'!$D$5))+COS(RADIANS('Solar Calendar'!$B$11))*COS(RADIANS('Array Configuration'!$D$5))*COS(RADIANS(CY51))))</f>
        <v>43.478409368102305</v>
      </c>
      <c r="DA51" s="5">
        <f>IFERROR(DEGREES(ACOS((SIN(RADIANS(CZ51))*SIN(RADIANS('Array Configuration'!$D$5))-SIN(RADIANS('Solar Calendar'!$B$11)))/(COS(RADIANS('Solar Calendar'!CZ51))*COS(RADIANS('Array Configuration'!$D$5)))))*SIGN(CY51), 0)</f>
        <v>75.341275612096638</v>
      </c>
      <c r="DB51" s="5">
        <f>ABS(DA51-'Array Configuration'!$D$4)</f>
        <v>75.341275612096638</v>
      </c>
      <c r="DC51" s="5">
        <f>DEGREES(ACOS((COS(RADIANS(CZ51))*COS(RADIANS(DB51))*SIN(RADIANS('Array Configuration'!$D$3)))+SIN(RADIANS(CZ51))*COS(RADIANS('Array Configuration'!$D$3))))</f>
        <v>44.8614207200268</v>
      </c>
      <c r="DD51" s="5">
        <f t="shared" si="36"/>
        <v>591.2292138734864</v>
      </c>
      <c r="DF51" s="4">
        <v>0.70208333333333395</v>
      </c>
      <c r="DG51" s="5">
        <f t="shared" si="57"/>
        <v>53</v>
      </c>
      <c r="DH51" s="5">
        <f>DEGREES(ASIN(SIN(RADIANS('Solar Calendar'!$C$11))*SIN(RADIANS('Array Configuration'!$D$5))+COS(RADIANS('Solar Calendar'!$C$11))*COS(RADIANS('Array Configuration'!$D$5))*COS(RADIANS(DG51))))</f>
        <v>39.767758662712374</v>
      </c>
      <c r="DI51" s="5">
        <f>IFERROR(DEGREES(ACOS((SIN(RADIANS(DH51))*SIN(RADIANS('Array Configuration'!$D$5))-SIN(RADIANS('Solar Calendar'!$C$11)))/(COS(RADIANS('Solar Calendar'!DH51))*COS(RADIANS('Array Configuration'!$D$5)))))*SIGN(DG51), 0)</f>
        <v>76.55261620454408</v>
      </c>
      <c r="DJ51" s="5">
        <f>ABS(DI51-'Array Configuration'!$D$4)</f>
        <v>76.55261620454408</v>
      </c>
      <c r="DK51" s="5">
        <f>DEGREES(ACOS((COS(RADIANS(DH51))*COS(RADIANS(DJ51))*SIN(RADIANS('Array Configuration'!$D$3)))+SIN(RADIANS(DH51))*COS(RADIANS('Array Configuration'!$D$3))))</f>
        <v>48.565193524155262</v>
      </c>
      <c r="DL51" s="5">
        <f t="shared" si="37"/>
        <v>540.81040168149627</v>
      </c>
      <c r="DN51" s="4">
        <v>0.717361111111112</v>
      </c>
      <c r="DO51" s="5">
        <f t="shared" si="58"/>
        <v>58.5</v>
      </c>
      <c r="DP51" s="5">
        <f>DEGREES(ASIN(SIN(RADIANS('Solar Calendar'!$B$12))*SIN(RADIANS('Array Configuration'!$D$5))+COS(RADIANS('Solar Calendar'!$B$12))*COS(RADIANS('Array Configuration'!$D$5))*COS(RADIANS(DO51))))</f>
        <v>33.12613367276677</v>
      </c>
      <c r="DQ51" s="5">
        <f>IFERROR(DEGREES(ACOS((SIN(RADIANS(DP51))*SIN(RADIANS('Array Configuration'!$D$5))-SIN(RADIANS('Solar Calendar'!$B$12)))/(COS(RADIANS('Solar Calendar'!DP51))*COS(RADIANS('Array Configuration'!$D$5)))))*SIGN(DO51), 0)</f>
        <v>77.605206764283551</v>
      </c>
      <c r="DR51" s="5">
        <f>ABS(DQ51-'Array Configuration'!$D$4)</f>
        <v>77.605206764283551</v>
      </c>
      <c r="DS51" s="5">
        <f>DEGREES(ACOS((COS(RADIANS(DP51))*COS(RADIANS(DR51))*SIN(RADIANS('Array Configuration'!$D$3)))+SIN(RADIANS(DP51))*COS(RADIANS('Array Configuration'!$D$3))))</f>
        <v>54.912297726481576</v>
      </c>
      <c r="DT51" s="5">
        <f t="shared" si="38"/>
        <v>456.08958666118986</v>
      </c>
      <c r="DV51" s="4">
        <v>0.73055555555555396</v>
      </c>
      <c r="DW51" s="5">
        <f t="shared" si="59"/>
        <v>64</v>
      </c>
      <c r="DX51" s="5">
        <f>DEGREES(ASIN(SIN(RADIANS('Solar Calendar'!$C$12))*SIN(RADIANS('Array Configuration'!$D$5))+COS(RADIANS('Solar Calendar'!$C$12))*COS(RADIANS('Array Configuration'!$D$5))*COS(RADIANS(DW51))))</f>
        <v>26.49520594744989</v>
      </c>
      <c r="DY51" s="5">
        <f>IFERROR(DEGREES(ACOS((SIN(RADIANS(DX51))*SIN(RADIANS('Array Configuration'!$D$5))-SIN(RADIANS('Solar Calendar'!$C$12)))/(COS(RADIANS('Solar Calendar'!DX51))*COS(RADIANS('Array Configuration'!$D$5)))))*SIGN(DW51), 0)</f>
        <v>78.877937789480683</v>
      </c>
      <c r="DZ51" s="5">
        <f>ABS(DY51-'Array Configuration'!$D$4)</f>
        <v>78.877937789480683</v>
      </c>
      <c r="EA51" s="5">
        <f>DEGREES(ACOS((COS(RADIANS(DX51))*COS(RADIANS(DZ51))*SIN(RADIANS('Array Configuration'!$D$3)))+SIN(RADIANS(DX51))*COS(RADIANS('Array Configuration'!$D$3))))</f>
        <v>61.423566101151728</v>
      </c>
      <c r="EB51" s="5">
        <f t="shared" si="39"/>
        <v>352.12868102598776</v>
      </c>
      <c r="ED51" s="4">
        <v>0.74722222222222301</v>
      </c>
      <c r="EE51" s="5">
        <f t="shared" si="60"/>
        <v>71.5</v>
      </c>
      <c r="EF51" s="5">
        <f>DEGREES(ASIN(SIN(RADIANS('Solar Calendar'!$B$13))*SIN(RADIANS('Array Configuration'!$D$5))+COS(RADIANS('Solar Calendar'!$B$13))*COS(RADIANS('Array Configuration'!$D$5))*COS(RADIANS(EE51))))</f>
        <v>16.856566957309326</v>
      </c>
      <c r="EG51" s="5">
        <f>IFERROR(DEGREES(ACOS((SIN(RADIANS(EF51))*SIN(RADIANS('Array Configuration'!$D$5))-SIN(RADIANS('Solar Calendar'!$B$13)))/(COS(RADIANS('Solar Calendar'!EF51))*COS(RADIANS('Array Configuration'!$D$5)))))*SIGN(EE51), 0)</f>
        <v>80.221160205238007</v>
      </c>
      <c r="EH51" s="5">
        <f>ABS(EG51-'Array Configuration'!$D$4)</f>
        <v>80.221160205238007</v>
      </c>
      <c r="EI51" s="5">
        <f>DEGREES(ACOS((COS(RADIANS(EF51))*COS(RADIANS(EH51))*SIN(RADIANS('Array Configuration'!$D$3)))+SIN(RADIANS(EF51))*COS(RADIANS('Array Configuration'!$D$3))))</f>
        <v>70.819896441389687</v>
      </c>
      <c r="EJ51" s="5">
        <f t="shared" si="40"/>
        <v>211.27421134351448</v>
      </c>
      <c r="EL51" s="4">
        <v>0.76041666666666496</v>
      </c>
      <c r="EM51" s="5">
        <f t="shared" si="61"/>
        <v>77.5</v>
      </c>
      <c r="EN51" s="5">
        <f>DEGREES(ASIN(SIN(RADIANS('Solar Calendar'!$C$13))*SIN(RADIANS('Array Configuration'!$D$5))+COS(RADIANS('Solar Calendar'!$C$13))*COS(RADIANS('Array Configuration'!$D$5))*COS(RADIANS(EM51))))</f>
        <v>8.3920492159257467</v>
      </c>
      <c r="EO51" s="5">
        <f>IFERROR(DEGREES(ACOS((SIN(RADIANS(EN51))*SIN(RADIANS('Array Configuration'!$D$5))-SIN(RADIANS('Solar Calendar'!$C$13)))/(COS(RADIANS('Solar Calendar'!EN51))*COS(RADIANS('Array Configuration'!$D$5)))))*SIGN(EM51), 0)</f>
        <v>80.702492717339027</v>
      </c>
      <c r="EP51" s="5">
        <f>ABS(EO51-'Array Configuration'!$D$4)</f>
        <v>80.702492717339027</v>
      </c>
      <c r="EQ51" s="5">
        <f>DEGREES(ACOS((COS(RADIANS(EN51))*COS(RADIANS(EP51))*SIN(RADIANS('Array Configuration'!$D$3)))+SIN(RADIANS(EN51))*COS(RADIANS('Array Configuration'!$D$3))))</f>
        <v>78.890929318391628</v>
      </c>
      <c r="ER51" s="5">
        <f t="shared" si="41"/>
        <v>70.666603022555847</v>
      </c>
      <c r="ET51" s="7">
        <v>0.77569444444444446</v>
      </c>
      <c r="EU51" s="5">
        <f t="shared" si="17"/>
        <v>84.25</v>
      </c>
      <c r="EV51" s="5">
        <v>0</v>
      </c>
      <c r="EW51" s="5">
        <f>IFERROR(DEGREES(ACOS((SIN(RADIANS(EV51))*SIN(RADIANS('Array Configuration'!$D$5))-SIN(RADIANS('Solar Calendar'!$B$14)))/(COS(RADIANS('Solar Calendar'!EV51))*COS(RADIANS('Array Configuration'!$D$5)))))*SIGN(EU51), 0)</f>
        <v>81.679118573888658</v>
      </c>
      <c r="EX51" s="5">
        <f>ABS(EW51-'Array Configuration'!$D$4)</f>
        <v>81.679118573888658</v>
      </c>
      <c r="EY51" s="5">
        <f>DEGREES(ACOS((COS(RADIANS(EV51))*COS(RADIANS(EX51))*SIN(RADIANS('Array Configuration'!$D$3)))+SIN(RADIANS(EV51))*COS(RADIANS('Array Configuration'!$D$3))))</f>
        <v>87.094953802035803</v>
      </c>
      <c r="EZ51" s="5">
        <f t="shared" si="24"/>
        <v>0</v>
      </c>
      <c r="FE51" s="5"/>
      <c r="FF51" s="5"/>
      <c r="FG51" s="5"/>
      <c r="FH51" s="5"/>
      <c r="FM51" s="5"/>
      <c r="FN51" s="5"/>
      <c r="FO51" s="5"/>
      <c r="FP51" s="5"/>
      <c r="FU51" s="5"/>
      <c r="FV51" s="5"/>
      <c r="FW51" s="5"/>
      <c r="FX51" s="5"/>
      <c r="GD51" s="5"/>
      <c r="GE51" s="5"/>
      <c r="GF51" s="5"/>
      <c r="GK51" s="5"/>
      <c r="GL51" s="5"/>
      <c r="GM51" s="5"/>
      <c r="GN51" s="5"/>
    </row>
    <row r="52" spans="5:196" x14ac:dyDescent="0.25">
      <c r="E52" s="12"/>
      <c r="G52" s="5"/>
      <c r="H52" s="5"/>
      <c r="I52" s="5"/>
      <c r="J52" s="5"/>
      <c r="K52" s="5"/>
      <c r="L52" s="5"/>
      <c r="Q52" s="5"/>
      <c r="R52" s="5"/>
      <c r="S52" s="5"/>
      <c r="T52" s="5"/>
      <c r="Y52" s="5"/>
      <c r="Z52" s="5"/>
      <c r="AA52" s="5"/>
      <c r="AB52" s="5"/>
      <c r="AG52" s="5"/>
      <c r="AH52" s="5"/>
      <c r="AI52" s="5"/>
      <c r="AJ52" s="5"/>
      <c r="AL52" s="7">
        <v>0.75555555555555554</v>
      </c>
      <c r="AM52" s="5">
        <f t="shared" si="3"/>
        <v>86</v>
      </c>
      <c r="AN52" s="5">
        <v>0</v>
      </c>
      <c r="AO52" s="5">
        <f>IFERROR(DEGREES(ACOS((SIN(RADIANS(AN52))*SIN(RADIANS('Array Configuration'!$D$5))-SIN(RADIANS('Solar Calendar'!$B$7)))/(COS(RADIANS('Solar Calendar'!AN52))*COS(RADIANS('Array Configuration'!$D$5)))))*SIGN(AM52), 0)</f>
        <v>82.275530176858183</v>
      </c>
      <c r="AP52" s="5">
        <f>ABS(AO52-'Array Configuration'!$D$4)</f>
        <v>82.275530176858183</v>
      </c>
      <c r="AQ52" s="5">
        <f>DEGREES(ACOS((COS(RADIANS(AN52))*COS(RADIANS(AP52))*SIN(RADIANS('Array Configuration'!$D$3)))+SIN(RADIANS(AN52))*COS(RADIANS('Array Configuration'!$D$3))))</f>
        <v>87.30202399956697</v>
      </c>
      <c r="AR52" s="5">
        <f t="shared" si="29"/>
        <v>0</v>
      </c>
      <c r="AT52" s="4">
        <v>0.77847222222222401</v>
      </c>
      <c r="AU52" s="5">
        <f t="shared" si="49"/>
        <v>80.25</v>
      </c>
      <c r="AV52" s="5">
        <f>DEGREES(ASIN(SIN(RADIANS('Solar Calendar'!$C$7))*SIN(RADIANS('Array Configuration'!$D$5))+COS(RADIANS('Solar Calendar'!$C$7))*COS(RADIANS('Array Configuration'!$D$5))*COS(RADIANS(AU52))))</f>
        <v>6.5570677359374407</v>
      </c>
      <c r="AW52" s="5">
        <f>IFERROR(DEGREES(ACOS((SIN(RADIANS(AV52))*SIN(RADIANS('Array Configuration'!$D$5))-SIN(RADIANS('Solar Calendar'!$C$7)))/(COS(RADIANS('Solar Calendar'!AV52))*COS(RADIANS('Array Configuration'!$D$5)))))*SIGN(AU52), 0)</f>
        <v>82.768394845758039</v>
      </c>
      <c r="AX52" s="5">
        <f>ABS(AW52-'Array Configuration'!$D$4)</f>
        <v>82.768394845758039</v>
      </c>
      <c r="AY52" s="5">
        <f>DEGREES(ACOS((COS(RADIANS(AV52))*COS(RADIANS(AX52))*SIN(RADIANS('Array Configuration'!$D$3)))+SIN(RADIANS(AV52))*COS(RADIANS('Array Configuration'!$D$3))))</f>
        <v>81.329196037643072</v>
      </c>
      <c r="AZ52" s="5">
        <f t="shared" si="30"/>
        <v>47.594688122888705</v>
      </c>
      <c r="BB52" s="4">
        <v>0.75416666666666798</v>
      </c>
      <c r="BC52" s="5">
        <f t="shared" si="50"/>
        <v>72.75</v>
      </c>
      <c r="BD52" s="5">
        <f>DEGREES(ASIN(SIN(RADIANS('Solar Calendar'!$B$8))*SIN(RADIANS('Array Configuration'!$D$5))+COS(RADIANS('Solar Calendar'!$B$8))*COS(RADIANS('Array Configuration'!$D$5))*COS(RADIANS(BC52))))</f>
        <v>16.691962317726784</v>
      </c>
      <c r="BE52" s="5">
        <f>IFERROR(DEGREES(ACOS((SIN(RADIANS(BD52))*SIN(RADIANS('Array Configuration'!$D$5))-SIN(RADIANS('Solar Calendar'!$B$8)))/(COS(RADIANS('Solar Calendar'!BD52))*COS(RADIANS('Array Configuration'!$D$5)))))*SIGN(BC52), 0)</f>
        <v>81.813948790077333</v>
      </c>
      <c r="BF52" s="5">
        <f>ABS(BE52-'Array Configuration'!$D$4)</f>
        <v>81.813948790077333</v>
      </c>
      <c r="BG52" s="5">
        <f>DEGREES(ACOS((COS(RADIANS(BD52))*COS(RADIANS(BF52))*SIN(RADIANS('Array Configuration'!$D$3)))+SIN(RADIANS(BD52))*COS(RADIANS('Array Configuration'!$D$3))))</f>
        <v>71.530434536904352</v>
      </c>
      <c r="BH52" s="5">
        <f t="shared" si="31"/>
        <v>202.25158905632446</v>
      </c>
      <c r="BJ52" s="4">
        <v>0.73541666666666505</v>
      </c>
      <c r="BK52" s="5">
        <f t="shared" si="51"/>
        <v>67</v>
      </c>
      <c r="BL52" s="5">
        <f>DEGREES(ASIN(SIN(RADIANS('Solar Calendar'!$C$8))*SIN(RADIANS('Array Configuration'!$D$5))+COS(RADIANS('Solar Calendar'!$C$8))*COS(RADIANS('Array Configuration'!$D$5))*COS(RADIANS(BK52))))</f>
        <v>23.989967165522295</v>
      </c>
      <c r="BM52" s="5">
        <f>IFERROR(DEGREES(ACOS((SIN(RADIANS(BL52))*SIN(RADIANS('Array Configuration'!$D$5))-SIN(RADIANS('Solar Calendar'!$C$8)))/(COS(RADIANS('Solar Calendar'!BL52))*COS(RADIANS('Array Configuration'!$D$5)))))*SIGN(BK52), 0)</f>
        <v>80.737306299088658</v>
      </c>
      <c r="BN52" s="5">
        <f>ABS(BM52-'Array Configuration'!$D$4)</f>
        <v>80.737306299088658</v>
      </c>
      <c r="BO52" s="5">
        <f>DEGREES(ACOS((COS(RADIANS(BL52))*COS(RADIANS(BN52))*SIN(RADIANS('Array Configuration'!$D$3)))+SIN(RADIANS(BL52))*COS(RADIANS('Array Configuration'!$D$3))))</f>
        <v>64.384515575890376</v>
      </c>
      <c r="BP52" s="5">
        <f t="shared" si="32"/>
        <v>326.37192546281767</v>
      </c>
      <c r="BR52" s="4">
        <v>0.71666666666666601</v>
      </c>
      <c r="BS52" s="5">
        <f t="shared" si="52"/>
        <v>60.75</v>
      </c>
      <c r="BT52" s="5">
        <f>DEGREES(ASIN(SIN(RADIANS('Solar Calendar'!$B$9))*SIN(RADIANS('Array Configuration'!$D$5))+COS(RADIANS('Solar Calendar'!$B$9))*COS(RADIANS('Array Configuration'!$D$5))*COS(RADIANS(BS52))))</f>
        <v>32.000053960880393</v>
      </c>
      <c r="BU52" s="5">
        <f>IFERROR(DEGREES(ACOS((SIN(RADIANS(BT52))*SIN(RADIANS('Array Configuration'!$D$5))-SIN(RADIANS('Solar Calendar'!$B$9)))/(COS(RADIANS('Solar Calendar'!BT52))*COS(RADIANS('Array Configuration'!$D$5)))))*SIGN(BS52), 0)</f>
        <v>79.865567772350772</v>
      </c>
      <c r="BV52" s="5">
        <f>ABS(BU52-'Array Configuration'!$D$4)</f>
        <v>79.865567772350772</v>
      </c>
      <c r="BW52" s="5">
        <f>DEGREES(ACOS((COS(RADIANS(BT52))*COS(RADIANS(BV52))*SIN(RADIANS('Array Configuration'!$D$3)))+SIN(RADIANS(BT52))*COS(RADIANS('Array Configuration'!$D$3))))</f>
        <v>56.727630148587465</v>
      </c>
      <c r="BX52" s="5">
        <f t="shared" si="33"/>
        <v>434.47688463495479</v>
      </c>
      <c r="BZ52" s="4">
        <v>0.70416666666666805</v>
      </c>
      <c r="CA52" s="5">
        <f t="shared" si="53"/>
        <v>56</v>
      </c>
      <c r="CB52" s="5">
        <f>DEGREES(ASIN(SIN(RADIANS('Solar Calendar'!$C$9))*SIN(RADIANS('Array Configuration'!$D$5))+COS(RADIANS('Solar Calendar'!$C$9))*COS(RADIANS('Array Configuration'!$D$5))*COS(RADIANS(CA52))))</f>
        <v>37.365105008955815</v>
      </c>
      <c r="CC52" s="5">
        <f>IFERROR(DEGREES(ACOS((SIN(RADIANS(CB52))*SIN(RADIANS('Array Configuration'!$D$5))-SIN(RADIANS('Solar Calendar'!$C$9)))/(COS(RADIANS('Solar Calendar'!CB52))*COS(RADIANS('Array Configuration'!$D$5)))))*SIGN(CA52), 0)</f>
        <v>78.576778532706157</v>
      </c>
      <c r="CD52" s="5">
        <f>ABS(CC52-'Array Configuration'!$D$4)</f>
        <v>78.576778532706157</v>
      </c>
      <c r="CE52" s="5">
        <f>DEGREES(ACOS((COS(RADIANS(CB52))*COS(RADIANS(CD52))*SIN(RADIANS('Array Configuration'!$D$3)))+SIN(RADIANS(CB52))*COS(RADIANS('Array Configuration'!$D$3))))</f>
        <v>51.421582650725966</v>
      </c>
      <c r="CF52" s="5">
        <f t="shared" si="34"/>
        <v>515.21551345807904</v>
      </c>
      <c r="CH52" s="4">
        <v>0.69583333333333297</v>
      </c>
      <c r="CI52" s="5">
        <f t="shared" si="54"/>
        <v>52.5</v>
      </c>
      <c r="CJ52" s="5">
        <f>DEGREES(ASIN(SIN(RADIANS('Solar Calendar'!$B$10))*SIN(RADIANS('Array Configuration'!$D$5))+COS(RADIANS('Solar Calendar'!$B$10))*COS(RADIANS('Array Configuration'!$D$5))*COS(RADIANS(CI52))))</f>
        <v>41.649951208888353</v>
      </c>
      <c r="CK52" s="5">
        <f>IFERROR(DEGREES(ACOS((SIN(RADIANS(CJ52))*SIN(RADIANS('Array Configuration'!$D$5))-SIN(RADIANS('Solar Calendar'!$B$10)))/(COS(RADIANS('Solar Calendar'!CJ52))*COS(RADIANS('Array Configuration'!$D$5)))))*SIGN(CI52), 0)</f>
        <v>78.175619204458584</v>
      </c>
      <c r="CL52" s="5">
        <f>ABS(CK52-'Array Configuration'!$D$4)</f>
        <v>78.175619204458584</v>
      </c>
      <c r="CM52" s="5">
        <f>DEGREES(ACOS((COS(RADIANS(CJ52))*COS(RADIANS(CL52))*SIN(RADIANS('Array Configuration'!$D$3)))+SIN(RADIANS(CJ52))*COS(RADIANS('Array Configuration'!$D$3))))</f>
        <v>47.459321413783776</v>
      </c>
      <c r="CN52" s="5">
        <f t="shared" si="48"/>
        <v>558.91624747310163</v>
      </c>
      <c r="CP52" s="4">
        <v>0.69583333333333297</v>
      </c>
      <c r="CQ52" s="5">
        <f t="shared" si="55"/>
        <v>51.75</v>
      </c>
      <c r="CR52" s="5">
        <f>DEGREES(ASIN(SIN(RADIANS('Solar Calendar'!$C$10))*SIN(RADIANS('Array Configuration'!$D$5))+COS(RADIANS('Solar Calendar'!$C$10))*COS(RADIANS('Array Configuration'!$D$5))*COS(RADIANS(CQ52))))</f>
        <v>42.632320545273103</v>
      </c>
      <c r="CS52" s="5">
        <f>IFERROR(DEGREES(ACOS((SIN(RADIANS(CR52))*SIN(RADIANS('Array Configuration'!$D$5))-SIN(RADIANS('Solar Calendar'!$C$10)))/(COS(RADIANS('Solar Calendar'!CR52))*COS(RADIANS('Array Configuration'!$D$5)))))*SIGN(CQ52), 0)</f>
        <v>78.205805535326874</v>
      </c>
      <c r="CT52" s="5">
        <f>ABS(CS52-'Array Configuration'!$D$4)</f>
        <v>78.205805535326874</v>
      </c>
      <c r="CU52" s="5">
        <f>DEGREES(ACOS((COS(RADIANS(CR52))*COS(RADIANS(CT52))*SIN(RADIANS('Array Configuration'!$D$3)))+SIN(RADIANS(CR52))*COS(RADIANS('Array Configuration'!$D$3))))</f>
        <v>46.601919255774405</v>
      </c>
      <c r="CV52" s="5">
        <f t="shared" si="35"/>
        <v>570.94344771325962</v>
      </c>
      <c r="CX52" s="4">
        <v>0.70208333333333295</v>
      </c>
      <c r="CY52" s="5">
        <f t="shared" si="56"/>
        <v>53.25</v>
      </c>
      <c r="CZ52" s="5">
        <f>DEGREES(ASIN(SIN(RADIANS('Solar Calendar'!$B$11))*SIN(RADIANS('Array Configuration'!$D$5))+COS(RADIANS('Solar Calendar'!$B$11))*COS(RADIANS('Array Configuration'!$D$5))*COS(RADIANS(CY52))))</f>
        <v>41.014930302015962</v>
      </c>
      <c r="DA52" s="5">
        <f>IFERROR(DEGREES(ACOS((SIN(RADIANS(CZ52))*SIN(RADIANS('Array Configuration'!$D$5))-SIN(RADIANS('Solar Calendar'!$B$11)))/(COS(RADIANS('Solar Calendar'!CZ52))*COS(RADIANS('Array Configuration'!$D$5)))))*SIGN(CY52), 0)</f>
        <v>78.628182736320397</v>
      </c>
      <c r="DB52" s="5">
        <f>ABS(DA52-'Array Configuration'!$D$4)</f>
        <v>78.628182736320397</v>
      </c>
      <c r="DC52" s="5">
        <f>DEGREES(ACOS((COS(RADIANS(CZ52))*COS(RADIANS(DB52))*SIN(RADIANS('Array Configuration'!$D$3)))+SIN(RADIANS(CZ52))*COS(RADIANS('Array Configuration'!$D$3))))</f>
        <v>48.179513469442888</v>
      </c>
      <c r="DD52" s="5">
        <f t="shared" si="36"/>
        <v>548.93975818217541</v>
      </c>
      <c r="DF52" s="4">
        <v>0.71250000000000102</v>
      </c>
      <c r="DG52" s="5">
        <f t="shared" si="57"/>
        <v>56.75</v>
      </c>
      <c r="DH52" s="5">
        <f>DEGREES(ASIN(SIN(RADIANS('Solar Calendar'!$C$11))*SIN(RADIANS('Array Configuration'!$D$5))+COS(RADIANS('Solar Calendar'!$C$11))*COS(RADIANS('Array Configuration'!$D$5))*COS(RADIANS(DG52))))</f>
        <v>37.293273050417952</v>
      </c>
      <c r="DI52" s="5">
        <f>IFERROR(DEGREES(ACOS((SIN(RADIANS(DH52))*SIN(RADIANS('Array Configuration'!$D$5))-SIN(RADIANS('Solar Calendar'!$C$11)))/(COS(RADIANS('Solar Calendar'!DH52))*COS(RADIANS('Array Configuration'!$D$5)))))*SIGN(DG52), 0)</f>
        <v>79.735983247672635</v>
      </c>
      <c r="DJ52" s="5">
        <f>ABS(DI52-'Array Configuration'!$D$4)</f>
        <v>79.735983247672635</v>
      </c>
      <c r="DK52" s="5">
        <f>DEGREES(ACOS((COS(RADIANS(DH52))*COS(RADIANS(DJ52))*SIN(RADIANS('Array Configuration'!$D$3)))+SIN(RADIANS(DH52))*COS(RADIANS('Array Configuration'!$D$3))))</f>
        <v>51.890369751230381</v>
      </c>
      <c r="DL52" s="5">
        <f t="shared" si="37"/>
        <v>496.25197708731633</v>
      </c>
      <c r="DN52" s="4">
        <v>0.72777777777777897</v>
      </c>
      <c r="DO52" s="5">
        <f t="shared" si="58"/>
        <v>62.25</v>
      </c>
      <c r="DP52" s="5">
        <f>DEGREES(ASIN(SIN(RADIANS('Solar Calendar'!$B$12))*SIN(RADIANS('Array Configuration'!$D$5))+COS(RADIANS('Solar Calendar'!$B$12))*COS(RADIANS('Array Configuration'!$D$5))*COS(RADIANS(DO52))))</f>
        <v>30.643019990293798</v>
      </c>
      <c r="DQ52" s="5">
        <f>IFERROR(DEGREES(ACOS((SIN(RADIANS(DP52))*SIN(RADIANS('Array Configuration'!$D$5))-SIN(RADIANS('Solar Calendar'!$B$12)))/(COS(RADIANS('Solar Calendar'!DP52))*COS(RADIANS('Array Configuration'!$D$5)))))*SIGN(DO52), 0)</f>
        <v>80.671297665398328</v>
      </c>
      <c r="DR52" s="5">
        <f>ABS(DQ52-'Array Configuration'!$D$4)</f>
        <v>80.671297665398328</v>
      </c>
      <c r="DS52" s="5">
        <f>DEGREES(ACOS((COS(RADIANS(DP52))*COS(RADIANS(DR52))*SIN(RADIANS('Array Configuration'!$D$3)))+SIN(RADIANS(DP52))*COS(RADIANS('Array Configuration'!$D$3))))</f>
        <v>58.247500076079632</v>
      </c>
      <c r="DT52" s="5">
        <f t="shared" si="38"/>
        <v>407.62615971080595</v>
      </c>
      <c r="DV52" s="4">
        <v>0.74097222222222103</v>
      </c>
      <c r="DW52" s="5">
        <f t="shared" si="59"/>
        <v>67.75</v>
      </c>
      <c r="DX52" s="5">
        <f>DEGREES(ASIN(SIN(RADIANS('Solar Calendar'!$C$12))*SIN(RADIANS('Array Configuration'!$D$5))+COS(RADIANS('Solar Calendar'!$C$12))*COS(RADIANS('Array Configuration'!$D$5))*COS(RADIANS(DW52))))</f>
        <v>24.002486293616837</v>
      </c>
      <c r="DY52" s="5">
        <f>IFERROR(DEGREES(ACOS((SIN(RADIANS(DX52))*SIN(RADIANS('Array Configuration'!$D$5))-SIN(RADIANS('Solar Calendar'!$C$12)))/(COS(RADIANS('Solar Calendar'!DX52))*COS(RADIANS('Array Configuration'!$D$5)))))*SIGN(DW52), 0)</f>
        <v>81.84725037758362</v>
      </c>
      <c r="DZ52" s="5">
        <f>ABS(DY52-'Array Configuration'!$D$4)</f>
        <v>81.84725037758362</v>
      </c>
      <c r="EA52" s="5">
        <f>DEGREES(ACOS((COS(RADIANS(DX52))*COS(RADIANS(DZ52))*SIN(RADIANS('Array Configuration'!$D$3)))+SIN(RADIANS(DX52))*COS(RADIANS('Array Configuration'!$D$3))))</f>
        <v>64.761618369237098</v>
      </c>
      <c r="EB52" s="5">
        <f t="shared" si="39"/>
        <v>301.74332365293043</v>
      </c>
      <c r="ED52" s="4">
        <v>0.75763888888888997</v>
      </c>
      <c r="EE52" s="5">
        <f t="shared" si="60"/>
        <v>75.25</v>
      </c>
      <c r="EF52" s="5">
        <f>DEGREES(ASIN(SIN(RADIANS('Solar Calendar'!$B$13))*SIN(RADIANS('Array Configuration'!$D$5))+COS(RADIANS('Solar Calendar'!$B$13))*COS(RADIANS('Array Configuration'!$D$5))*COS(RADIANS(EE52))))</f>
        <v>14.354925629189722</v>
      </c>
      <c r="EG52" s="5">
        <f>IFERROR(DEGREES(ACOS((SIN(RADIANS(EF52))*SIN(RADIANS('Array Configuration'!$D$5))-SIN(RADIANS('Solar Calendar'!$B$13)))/(COS(RADIANS('Solar Calendar'!EF52))*COS(RADIANS('Array Configuration'!$D$5)))))*SIGN(EE52), 0)</f>
        <v>83.093301561540315</v>
      </c>
      <c r="EH52" s="5">
        <f>ABS(EG52-'Array Configuration'!$D$4)</f>
        <v>83.093301561540315</v>
      </c>
      <c r="EI52" s="5">
        <f>DEGREES(ACOS((COS(RADIANS(EF52))*COS(RADIANS(EH52))*SIN(RADIANS('Array Configuration'!$D$3)))+SIN(RADIANS(EF52))*COS(RADIANS('Array Configuration'!$D$3))))</f>
        <v>74.155606051492583</v>
      </c>
      <c r="EJ52" s="5">
        <f t="shared" si="40"/>
        <v>159.4233177558439</v>
      </c>
      <c r="EL52" s="4">
        <v>0.77083333333333204</v>
      </c>
      <c r="EM52" s="5">
        <f t="shared" si="61"/>
        <v>81.25</v>
      </c>
      <c r="EN52" s="5">
        <f>DEGREES(ASIN(SIN(RADIANS('Solar Calendar'!$C$13))*SIN(RADIANS('Array Configuration'!$D$5))+COS(RADIANS('Solar Calendar'!$C$13))*COS(RADIANS('Array Configuration'!$D$5))*COS(RADIANS(EM52))))</f>
        <v>5.8875943863471338</v>
      </c>
      <c r="EO52" s="5">
        <f>IFERROR(DEGREES(ACOS((SIN(RADIANS(EN52))*SIN(RADIANS('Array Configuration'!$D$5))-SIN(RADIANS('Solar Calendar'!$C$13)))/(COS(RADIANS('Solar Calendar'!EN52))*COS(RADIANS('Array Configuration'!$D$5)))))*SIGN(EM52), 0)</f>
        <v>83.515637518298973</v>
      </c>
      <c r="EP52" s="5">
        <f>ABS(EO52-'Array Configuration'!$D$4)</f>
        <v>83.515637518298973</v>
      </c>
      <c r="EQ52" s="5">
        <f>DEGREES(ACOS((COS(RADIANS(EN52))*COS(RADIANS(EP52))*SIN(RADIANS('Array Configuration'!$D$3)))+SIN(RADIANS(EN52))*COS(RADIANS('Array Configuration'!$D$3))))</f>
        <v>82.216966424538214</v>
      </c>
      <c r="ER52" s="5">
        <f t="shared" si="41"/>
        <v>30.795400607492621</v>
      </c>
      <c r="ET52" s="4"/>
      <c r="EW52" s="5"/>
      <c r="EX52" s="5"/>
      <c r="EY52" s="5"/>
      <c r="EZ52" s="5"/>
      <c r="FE52" s="5"/>
      <c r="FF52" s="5"/>
      <c r="FG52" s="5"/>
      <c r="FH52" s="5"/>
      <c r="FM52" s="5"/>
      <c r="FN52" s="5"/>
      <c r="FO52" s="5"/>
      <c r="FP52" s="5"/>
      <c r="FU52" s="5"/>
      <c r="FV52" s="5"/>
      <c r="FW52" s="5"/>
      <c r="FX52" s="5"/>
      <c r="GD52" s="5"/>
      <c r="GE52" s="5"/>
      <c r="GF52" s="5"/>
      <c r="GK52" s="5"/>
      <c r="GL52" s="5"/>
      <c r="GM52" s="5"/>
      <c r="GN52" s="5"/>
    </row>
    <row r="53" spans="5:196" x14ac:dyDescent="0.25">
      <c r="E53" s="12"/>
      <c r="G53" s="5"/>
      <c r="H53" s="5"/>
      <c r="I53" s="5"/>
      <c r="J53" s="5"/>
      <c r="K53" s="5"/>
      <c r="L53" s="5"/>
      <c r="Q53" s="5"/>
      <c r="R53" s="5"/>
      <c r="S53" s="5"/>
      <c r="T53" s="5"/>
      <c r="Y53" s="5"/>
      <c r="Z53" s="5"/>
      <c r="AA53" s="5"/>
      <c r="AB53" s="5"/>
      <c r="AG53" s="5"/>
      <c r="AH53" s="5"/>
      <c r="AI53" s="5"/>
      <c r="AJ53" s="5"/>
      <c r="AL53" s="4"/>
      <c r="AO53" s="5"/>
      <c r="AP53" s="5"/>
      <c r="AQ53" s="5"/>
      <c r="AR53" s="5"/>
      <c r="AT53" s="4">
        <v>0.78888888888888997</v>
      </c>
      <c r="AU53" s="5">
        <f t="shared" si="49"/>
        <v>84</v>
      </c>
      <c r="AV53" s="5">
        <f>DEGREES(ASIN(SIN(RADIANS('Solar Calendar'!$C$7))*SIN(RADIANS('Array Configuration'!$D$5))+COS(RADIANS('Solar Calendar'!$C$7))*COS(RADIANS('Array Configuration'!$D$5))*COS(RADIANS(AU53))))</f>
        <v>4.0417751147041825</v>
      </c>
      <c r="AW53" s="5">
        <f>IFERROR(DEGREES(ACOS((SIN(RADIANS(AV53))*SIN(RADIANS('Array Configuration'!$D$5))-SIN(RADIANS('Solar Calendar'!$C$7)))/(COS(RADIANS('Solar Calendar'!AV53))*COS(RADIANS('Array Configuration'!$D$5)))))*SIGN(AU53), 0)</f>
        <v>85.561897976040427</v>
      </c>
      <c r="AX53" s="5">
        <f>ABS(AW53-'Array Configuration'!$D$4)</f>
        <v>85.561897976040427</v>
      </c>
      <c r="AY53" s="5">
        <f>DEGREES(ACOS((COS(RADIANS(AV53))*COS(RADIANS(AX53))*SIN(RADIANS('Array Configuration'!$D$3)))+SIN(RADIANS(AV53))*COS(RADIANS('Array Configuration'!$D$3))))</f>
        <v>84.660755883639723</v>
      </c>
      <c r="AZ53" s="5">
        <f t="shared" si="30"/>
        <v>13.079758112554437</v>
      </c>
      <c r="BB53" s="4">
        <v>0.76458333333333395</v>
      </c>
      <c r="BC53" s="5">
        <f t="shared" si="50"/>
        <v>76.5</v>
      </c>
      <c r="BD53" s="5">
        <f>DEGREES(ASIN(SIN(RADIANS('Solar Calendar'!$B$8))*SIN(RADIANS('Array Configuration'!$D$5))+COS(RADIANS('Solar Calendar'!$B$8))*COS(RADIANS('Array Configuration'!$D$5))*COS(RADIANS(BC53))))</f>
        <v>14.181146410553195</v>
      </c>
      <c r="BE53" s="5">
        <f>IFERROR(DEGREES(ACOS((SIN(RADIANS(BD53))*SIN(RADIANS('Array Configuration'!$D$5))-SIN(RADIANS('Solar Calendar'!$B$8)))/(COS(RADIANS('Solar Calendar'!BD53))*COS(RADIANS('Array Configuration'!$D$5)))))*SIGN(BC53), 0)</f>
        <v>84.66580274324582</v>
      </c>
      <c r="BF53" s="5">
        <f>ABS(BE53-'Array Configuration'!$D$4)</f>
        <v>84.66580274324582</v>
      </c>
      <c r="BG53" s="5">
        <f>DEGREES(ACOS((COS(RADIANS(BD53))*COS(RADIANS(BF53))*SIN(RADIANS('Array Configuration'!$D$3)))+SIN(RADIANS(BD53))*COS(RADIANS('Array Configuration'!$D$3))))</f>
        <v>74.868299917154403</v>
      </c>
      <c r="BH53" s="5">
        <f t="shared" si="31"/>
        <v>151.02819313317246</v>
      </c>
      <c r="BJ53" s="4">
        <v>0.74583333333333202</v>
      </c>
      <c r="BK53" s="5">
        <f t="shared" si="51"/>
        <v>70.75</v>
      </c>
      <c r="BL53" s="5">
        <f>DEGREES(ASIN(SIN(RADIANS('Solar Calendar'!$C$8))*SIN(RADIANS('Array Configuration'!$D$5))+COS(RADIANS('Solar Calendar'!$C$8))*COS(RADIANS('Array Configuration'!$D$5))*COS(RADIANS(BK53))))</f>
        <v>21.484998278831011</v>
      </c>
      <c r="BM53" s="5">
        <f>IFERROR(DEGREES(ACOS((SIN(RADIANS(BL53))*SIN(RADIANS('Array Configuration'!$D$5))-SIN(RADIANS('Solar Calendar'!$C$8)))/(COS(RADIANS('Solar Calendar'!BL53))*COS(RADIANS('Array Configuration'!$D$5)))))*SIGN(BK53), 0)</f>
        <v>83.650897864461697</v>
      </c>
      <c r="BN53" s="5">
        <f>ABS(BM53-'Array Configuration'!$D$4)</f>
        <v>83.650897864461697</v>
      </c>
      <c r="BO53" s="5">
        <f>DEGREES(ACOS((COS(RADIANS(BL53))*COS(RADIANS(BN53))*SIN(RADIANS('Array Configuration'!$D$3)))+SIN(RADIANS(BL53))*COS(RADIANS('Array Configuration'!$D$3))))</f>
        <v>67.7220358103813</v>
      </c>
      <c r="BP53" s="5">
        <f t="shared" si="32"/>
        <v>273.75845533505941</v>
      </c>
      <c r="BR53" s="4">
        <v>0.72708333333333297</v>
      </c>
      <c r="BS53" s="5">
        <f t="shared" si="52"/>
        <v>64.5</v>
      </c>
      <c r="BT53" s="5">
        <f>DEGREES(ASIN(SIN(RADIANS('Solar Calendar'!$B$9))*SIN(RADIANS('Array Configuration'!$D$5))+COS(RADIANS('Solar Calendar'!$B$9))*COS(RADIANS('Array Configuration'!$D$5))*COS(RADIANS(BS53))))</f>
        <v>29.50032268733063</v>
      </c>
      <c r="BU53" s="5">
        <f>IFERROR(DEGREES(ACOS((SIN(RADIANS(BT53))*SIN(RADIANS('Array Configuration'!$D$5))-SIN(RADIANS('Solar Calendar'!$B$9)))/(COS(RADIANS('Solar Calendar'!BT53))*COS(RADIANS('Array Configuration'!$D$5)))))*SIGN(BS53), 0)</f>
        <v>82.861150355889194</v>
      </c>
      <c r="BV53" s="5">
        <f>ABS(BU53-'Array Configuration'!$D$4)</f>
        <v>82.861150355889194</v>
      </c>
      <c r="BW53" s="5">
        <f>DEGREES(ACOS((COS(RADIANS(BT53))*COS(RADIANS(BV53))*SIN(RADIANS('Array Configuration'!$D$3)))+SIN(RADIANS(BT53))*COS(RADIANS('Array Configuration'!$D$3))))</f>
        <v>60.057981612931101</v>
      </c>
      <c r="BX53" s="5">
        <f t="shared" si="33"/>
        <v>385.35311415461399</v>
      </c>
      <c r="BZ53" s="4">
        <v>0.71458333333333401</v>
      </c>
      <c r="CA53" s="5">
        <f t="shared" si="53"/>
        <v>59.75</v>
      </c>
      <c r="CB53" s="5">
        <f>DEGREES(ASIN(SIN(RADIANS('Solar Calendar'!$C$9))*SIN(RADIANS('Array Configuration'!$D$5))+COS(RADIANS('Solar Calendar'!$C$9))*COS(RADIANS('Array Configuration'!$D$5))*COS(RADIANS(CA53))))</f>
        <v>34.874194171209666</v>
      </c>
      <c r="CC53" s="5">
        <f>IFERROR(DEGREES(ACOS((SIN(RADIANS(CB53))*SIN(RADIANS('Array Configuration'!$D$5))-SIN(RADIANS('Solar Calendar'!$C$9)))/(COS(RADIANS('Solar Calendar'!CB53))*COS(RADIANS('Array Configuration'!$D$5)))))*SIGN(CA53), 0)</f>
        <v>81.663074815974809</v>
      </c>
      <c r="CD53" s="5">
        <f>ABS(CC53-'Array Configuration'!$D$4)</f>
        <v>81.663074815974809</v>
      </c>
      <c r="CE53" s="5">
        <f>DEGREES(ACOS((COS(RADIANS(CB53))*COS(RADIANS(CD53))*SIN(RADIANS('Array Configuration'!$D$3)))+SIN(RADIANS(CB53))*COS(RADIANS('Array Configuration'!$D$3))))</f>
        <v>54.74434645921388</v>
      </c>
      <c r="CF53" s="5">
        <f t="shared" si="34"/>
        <v>468.4464589769176</v>
      </c>
      <c r="CH53" s="4">
        <v>0.70625000000000004</v>
      </c>
      <c r="CI53" s="5">
        <f t="shared" si="54"/>
        <v>56.25</v>
      </c>
      <c r="CJ53" s="5">
        <f>DEGREES(ASIN(SIN(RADIANS('Solar Calendar'!$B$10))*SIN(RADIANS('Array Configuration'!$D$5))+COS(RADIANS('Solar Calendar'!$B$10))*COS(RADIANS('Array Configuration'!$D$5))*COS(RADIANS(CI53))))</f>
        <v>39.161872853310477</v>
      </c>
      <c r="CK53" s="5">
        <f>IFERROR(DEGREES(ACOS((SIN(RADIANS(CJ53))*SIN(RADIANS('Array Configuration'!$D$5))-SIN(RADIANS('Solar Calendar'!$B$10)))/(COS(RADIANS('Solar Calendar'!CJ53))*COS(RADIANS('Array Configuration'!$D$5)))))*SIGN(CI53), 0)</f>
        <v>81.328251289169543</v>
      </c>
      <c r="CL53" s="5">
        <f>ABS(CK53-'Array Configuration'!$D$4)</f>
        <v>81.328251289169543</v>
      </c>
      <c r="CM53" s="5">
        <f>DEGREES(ACOS((COS(RADIANS(CJ53))*COS(RADIANS(CL53))*SIN(RADIANS('Array Configuration'!$D$3)))+SIN(RADIANS(CJ53))*COS(RADIANS('Array Configuration'!$D$3))))</f>
        <v>50.768008639556136</v>
      </c>
      <c r="CN53" s="5">
        <f t="shared" si="48"/>
        <v>515.26628396606122</v>
      </c>
      <c r="CP53" s="4">
        <v>0.70625000000000004</v>
      </c>
      <c r="CQ53" s="5">
        <f t="shared" si="55"/>
        <v>55.5</v>
      </c>
      <c r="CR53" s="5">
        <f>DEGREES(ASIN(SIN(RADIANS('Solar Calendar'!$C$10))*SIN(RADIANS('Array Configuration'!$D$5))+COS(RADIANS('Solar Calendar'!$C$10))*COS(RADIANS('Array Configuration'!$D$5))*COS(RADIANS(CQ53))))</f>
        <v>40.143957342171895</v>
      </c>
      <c r="CS53" s="5">
        <f>IFERROR(DEGREES(ACOS((SIN(RADIANS(CR53))*SIN(RADIANS('Array Configuration'!$D$5))-SIN(RADIANS('Solar Calendar'!$C$10)))/(COS(RADIANS('Solar Calendar'!CR53))*COS(RADIANS('Array Configuration'!$D$5)))))*SIGN(CQ53), 0)</f>
        <v>81.370550172248585</v>
      </c>
      <c r="CT53" s="5">
        <f>ABS(CS53-'Array Configuration'!$D$4)</f>
        <v>81.370550172248585</v>
      </c>
      <c r="CU53" s="5">
        <f>DEGREES(ACOS((COS(RADIANS(CR53))*COS(RADIANS(CT53))*SIN(RADIANS('Array Configuration'!$D$3)))+SIN(RADIANS(CR53))*COS(RADIANS('Array Configuration'!$D$3))))</f>
        <v>49.905511195437811</v>
      </c>
      <c r="CV53" s="5">
        <f t="shared" si="35"/>
        <v>527.8629703703474</v>
      </c>
      <c r="CX53" s="4">
        <v>0.71250000000000002</v>
      </c>
      <c r="CY53" s="5">
        <f t="shared" si="56"/>
        <v>57</v>
      </c>
      <c r="CZ53" s="5">
        <f>DEGREES(ASIN(SIN(RADIANS('Solar Calendar'!$B$11))*SIN(RADIANS('Array Configuration'!$D$5))+COS(RADIANS('Solar Calendar'!$B$11))*COS(RADIANS('Array Configuration'!$D$5))*COS(RADIANS(CY53))))</f>
        <v>38.523471205125418</v>
      </c>
      <c r="DA53" s="5">
        <f>IFERROR(DEGREES(ACOS((SIN(RADIANS(CZ53))*SIN(RADIANS('Array Configuration'!$D$5))-SIN(RADIANS('Solar Calendar'!$B$11)))/(COS(RADIANS('Solar Calendar'!CZ53))*COS(RADIANS('Array Configuration'!$D$5)))))*SIGN(CY53), 0)</f>
        <v>81.756345531903605</v>
      </c>
      <c r="DB53" s="5">
        <f>ABS(DA53-'Array Configuration'!$D$4)</f>
        <v>81.756345531903605</v>
      </c>
      <c r="DC53" s="5">
        <f>DEGREES(ACOS((COS(RADIANS(CZ53))*COS(RADIANS(DB53))*SIN(RADIANS('Array Configuration'!$D$3)))+SIN(RADIANS(CZ53))*COS(RADIANS('Array Configuration'!$D$3))))</f>
        <v>51.488089840722324</v>
      </c>
      <c r="DD53" s="5">
        <f t="shared" si="36"/>
        <v>504.87972915256449</v>
      </c>
      <c r="DF53" s="4">
        <v>0.72291666666666698</v>
      </c>
      <c r="DG53" s="5">
        <f t="shared" si="57"/>
        <v>60.5</v>
      </c>
      <c r="DH53" s="5">
        <f>DEGREES(ASIN(SIN(RADIANS('Solar Calendar'!$C$11))*SIN(RADIANS('Array Configuration'!$D$5))+COS(RADIANS('Solar Calendar'!$C$11))*COS(RADIANS('Array Configuration'!$D$5))*COS(RADIANS(DG53))))</f>
        <v>34.794223858216419</v>
      </c>
      <c r="DI53" s="5">
        <f>IFERROR(DEGREES(ACOS((SIN(RADIANS(DH53))*SIN(RADIANS('Array Configuration'!$D$5))-SIN(RADIANS('Solar Calendar'!$C$11)))/(COS(RADIANS('Solar Calendar'!DH53))*COS(RADIANS('Array Configuration'!$D$5)))))*SIGN(DG53), 0)</f>
        <v>82.785245800149724</v>
      </c>
      <c r="DJ53" s="5">
        <f>ABS(DI53-'Array Configuration'!$D$4)</f>
        <v>82.785245800149724</v>
      </c>
      <c r="DK53" s="5">
        <f>DEGREES(ACOS((COS(RADIANS(DH53))*COS(RADIANS(DJ53))*SIN(RADIANS('Array Configuration'!$D$3)))+SIN(RADIANS(DH53))*COS(RADIANS('Array Configuration'!$D$3))))</f>
        <v>55.207060412892801</v>
      </c>
      <c r="DL53" s="5">
        <f t="shared" si="37"/>
        <v>450.19519707144377</v>
      </c>
      <c r="DN53" s="4">
        <v>0.73819444444444504</v>
      </c>
      <c r="DO53" s="5">
        <f t="shared" si="58"/>
        <v>66</v>
      </c>
      <c r="DP53" s="5">
        <f>DEGREES(ASIN(SIN(RADIANS('Solar Calendar'!$B$12))*SIN(RADIANS('Array Configuration'!$D$5))+COS(RADIANS('Solar Calendar'!$B$12))*COS(RADIANS('Array Configuration'!$D$5))*COS(RADIANS(DO53))))</f>
        <v>28.138294247818749</v>
      </c>
      <c r="DQ53" s="5">
        <f>IFERROR(DEGREES(ACOS((SIN(RADIANS(DP53))*SIN(RADIANS('Array Configuration'!$D$5))-SIN(RADIANS('Solar Calendar'!$B$12)))/(COS(RADIANS('Solar Calendar'!DP53))*COS(RADIANS('Array Configuration'!$D$5)))))*SIGN(DO53), 0)</f>
        <v>83.635411603816081</v>
      </c>
      <c r="DR53" s="5">
        <f>ABS(DQ53-'Array Configuration'!$D$4)</f>
        <v>83.635411603816081</v>
      </c>
      <c r="DS53" s="5">
        <f>DEGREES(ACOS((COS(RADIANS(DP53))*COS(RADIANS(DR53))*SIN(RADIANS('Array Configuration'!$D$3)))+SIN(RADIANS(DP53))*COS(RADIANS('Array Configuration'!$D$3))))</f>
        <v>61.577494353874556</v>
      </c>
      <c r="DT53" s="5">
        <f t="shared" si="38"/>
        <v>358.19899355820803</v>
      </c>
      <c r="DV53" s="4">
        <v>0.751388888888888</v>
      </c>
      <c r="DW53" s="5">
        <f t="shared" si="59"/>
        <v>71.5</v>
      </c>
      <c r="DX53" s="5">
        <f>DEGREES(ASIN(SIN(RADIANS('Solar Calendar'!$C$12))*SIN(RADIANS('Array Configuration'!$D$5))+COS(RADIANS('Solar Calendar'!$C$12))*COS(RADIANS('Array Configuration'!$D$5))*COS(RADIANS(DW53))))</f>
        <v>21.491389706939994</v>
      </c>
      <c r="DY53" s="5">
        <f>IFERROR(DEGREES(ACOS((SIN(RADIANS(DX53))*SIN(RADIANS('Array Configuration'!$D$5))-SIN(RADIANS('Solar Calendar'!$C$12)))/(COS(RADIANS('Solar Calendar'!DX53))*COS(RADIANS('Array Configuration'!$D$5)))))*SIGN(DW53), 0)</f>
        <v>84.740718626273932</v>
      </c>
      <c r="DZ53" s="5">
        <f>ABS(DY53-'Array Configuration'!$D$4)</f>
        <v>84.740718626273932</v>
      </c>
      <c r="EA53" s="5">
        <f>DEGREES(ACOS((COS(RADIANS(DX53))*COS(RADIANS(DZ53))*SIN(RADIANS('Array Configuration'!$D$3)))+SIN(RADIANS(DX53))*COS(RADIANS('Array Configuration'!$D$3))))</f>
        <v>68.097413365449128</v>
      </c>
      <c r="EB53" s="5">
        <f t="shared" si="39"/>
        <v>251.27159081501654</v>
      </c>
      <c r="ED53" s="4">
        <v>0.76805555555555605</v>
      </c>
      <c r="EE53" s="5">
        <f t="shared" si="60"/>
        <v>79</v>
      </c>
      <c r="EF53" s="5">
        <f>DEGREES(ASIN(SIN(RADIANS('Solar Calendar'!$B$13))*SIN(RADIANS('Array Configuration'!$D$5))+COS(RADIANS('Solar Calendar'!$B$13))*COS(RADIANS('Array Configuration'!$D$5))*COS(RADIANS(EE53))))</f>
        <v>11.838147387350245</v>
      </c>
      <c r="EG53" s="5">
        <f>IFERROR(DEGREES(ACOS((SIN(RADIANS(EF53))*SIN(RADIANS('Array Configuration'!$D$5))-SIN(RADIANS('Solar Calendar'!$B$13)))/(COS(RADIANS('Solar Calendar'!EF53))*COS(RADIANS('Array Configuration'!$D$5)))))*SIGN(EE53), 0)</f>
        <v>85.919281177552406</v>
      </c>
      <c r="EH53" s="5">
        <f>ABS(EG53-'Array Configuration'!$D$4)</f>
        <v>85.919281177552406</v>
      </c>
      <c r="EI53" s="5">
        <f>DEGREES(ACOS((COS(RADIANS(EF53))*COS(RADIANS(EH53))*SIN(RADIANS('Array Configuration'!$D$3)))+SIN(RADIANS(EF53))*COS(RADIANS('Array Configuration'!$D$3))))</f>
        <v>77.493668082935315</v>
      </c>
      <c r="EJ53" s="5">
        <f t="shared" si="40"/>
        <v>110.05990865627514</v>
      </c>
      <c r="EL53" s="4">
        <v>0.781249999999999</v>
      </c>
      <c r="EM53" s="5">
        <f t="shared" si="61"/>
        <v>85</v>
      </c>
      <c r="EN53" s="5">
        <f>DEGREES(ASIN(SIN(RADIANS('Solar Calendar'!$C$13))*SIN(RADIANS('Array Configuration'!$D$5))+COS(RADIANS('Solar Calendar'!$C$13))*COS(RADIANS('Array Configuration'!$D$5))*COS(RADIANS(EM53))))</f>
        <v>3.3691756417160219</v>
      </c>
      <c r="EO53" s="5">
        <f>IFERROR(DEGREES(ACOS((SIN(RADIANS(EN53))*SIN(RADIANS('Array Configuration'!$D$5))-SIN(RADIANS('Solar Calendar'!$C$13)))/(COS(RADIANS('Solar Calendar'!EN53))*COS(RADIANS('Array Configuration'!$D$5)))))*SIGN(EM53), 0)</f>
        <v>86.303459295813624</v>
      </c>
      <c r="EP53" s="5">
        <f>ABS(EO53-'Array Configuration'!$D$4)</f>
        <v>86.303459295813624</v>
      </c>
      <c r="EQ53" s="5">
        <f>DEGREES(ACOS((COS(RADIANS(EN53))*COS(RADIANS(EP53))*SIN(RADIANS('Array Configuration'!$D$3)))+SIN(RADIANS(EN53))*COS(RADIANS('Array Configuration'!$D$3))))</f>
        <v>85.550111103805108</v>
      </c>
      <c r="ER53" s="5">
        <f t="shared" si="41"/>
        <v>5.3192278166361167</v>
      </c>
      <c r="ET53" s="4"/>
      <c r="EW53" s="5"/>
      <c r="EX53" s="5"/>
      <c r="EY53" s="5"/>
      <c r="EZ53" s="5"/>
      <c r="FE53" s="5"/>
      <c r="FF53" s="5"/>
      <c r="FG53" s="5"/>
      <c r="FH53" s="5"/>
      <c r="FM53" s="5"/>
      <c r="FN53" s="5"/>
      <c r="FO53" s="5"/>
      <c r="FP53" s="5"/>
      <c r="FU53" s="5"/>
      <c r="FV53" s="5"/>
      <c r="FW53" s="5"/>
      <c r="FX53" s="5"/>
      <c r="GD53" s="5"/>
      <c r="GE53" s="5"/>
      <c r="GF53" s="5"/>
      <c r="GK53" s="5"/>
      <c r="GL53" s="5"/>
      <c r="GM53" s="5"/>
      <c r="GN53" s="5"/>
    </row>
    <row r="54" spans="5:196" x14ac:dyDescent="0.25">
      <c r="E54" s="12"/>
      <c r="G54" s="5"/>
      <c r="H54" s="5"/>
      <c r="I54" s="5"/>
      <c r="J54" s="5"/>
      <c r="K54" s="5"/>
      <c r="L54" s="5"/>
      <c r="Q54" s="5"/>
      <c r="R54" s="5"/>
      <c r="S54" s="5"/>
      <c r="T54" s="5"/>
      <c r="Y54" s="5"/>
      <c r="Z54" s="5"/>
      <c r="AA54" s="5"/>
      <c r="AB54" s="5"/>
      <c r="AG54" s="5"/>
      <c r="AH54" s="5"/>
      <c r="AI54" s="5"/>
      <c r="AJ54" s="5"/>
      <c r="AL54" s="4"/>
      <c r="AO54" s="5"/>
      <c r="AP54" s="5"/>
      <c r="AQ54" s="5"/>
      <c r="AR54" s="5"/>
      <c r="AT54" s="4">
        <v>0.79930555555555705</v>
      </c>
      <c r="AU54" s="5">
        <f t="shared" si="49"/>
        <v>87.75</v>
      </c>
      <c r="AV54" s="5">
        <f>DEGREES(ASIN(SIN(RADIANS('Solar Calendar'!$C$7))*SIN(RADIANS('Array Configuration'!$D$5))+COS(RADIANS('Solar Calendar'!$C$7))*COS(RADIANS('Array Configuration'!$D$5))*COS(RADIANS(AU54))))</f>
        <v>1.5169676768334379</v>
      </c>
      <c r="AW54" s="5">
        <f>IFERROR(DEGREES(ACOS((SIN(RADIANS(AV54))*SIN(RADIANS('Array Configuration'!$D$5))-SIN(RADIANS('Solar Calendar'!$C$7)))/(COS(RADIANS('Solar Calendar'!AV54))*COS(RADIANS('Array Configuration'!$D$5)))))*SIGN(AU54), 0)</f>
        <v>88.338087097737827</v>
      </c>
      <c r="AX54" s="5">
        <f>ABS(AW54-'Array Configuration'!$D$4)</f>
        <v>88.338087097737827</v>
      </c>
      <c r="AY54" s="5">
        <f>DEGREES(ACOS((COS(RADIANS(AV54))*COS(RADIANS(AX54))*SIN(RADIANS('Array Configuration'!$D$3)))+SIN(RADIANS(AV54))*COS(RADIANS('Array Configuration'!$D$3))))</f>
        <v>87.997128073615002</v>
      </c>
      <c r="AZ54" s="5">
        <f t="shared" si="30"/>
        <v>0.14622487074453872</v>
      </c>
      <c r="BB54" s="4">
        <v>0.77500000000000102</v>
      </c>
      <c r="BC54" s="5">
        <f t="shared" si="50"/>
        <v>80.25</v>
      </c>
      <c r="BD54" s="5">
        <f>DEGREES(ASIN(SIN(RADIANS('Solar Calendar'!$B$8))*SIN(RADIANS('Array Configuration'!$D$5))+COS(RADIANS('Solar Calendar'!$B$8))*COS(RADIANS('Array Configuration'!$D$5))*COS(RADIANS(BC54))))</f>
        <v>11.658700433786869</v>
      </c>
      <c r="BE54" s="5">
        <f>IFERROR(DEGREES(ACOS((SIN(RADIANS(BD54))*SIN(RADIANS('Array Configuration'!$D$5))-SIN(RADIANS('Solar Calendar'!$B$8)))/(COS(RADIANS('Solar Calendar'!BD54))*COS(RADIANS('Array Configuration'!$D$5)))))*SIGN(BC54), 0)</f>
        <v>87.475213184717077</v>
      </c>
      <c r="BF54" s="5">
        <f>ABS(BE54-'Array Configuration'!$D$4)</f>
        <v>87.475213184717077</v>
      </c>
      <c r="BG54" s="5">
        <f>DEGREES(ACOS((COS(RADIANS(BD54))*COS(RADIANS(BF54))*SIN(RADIANS('Array Configuration'!$D$3)))+SIN(RADIANS(BD54))*COS(RADIANS('Array Configuration'!$D$3))))</f>
        <v>78.206035363993777</v>
      </c>
      <c r="BH54" s="5">
        <f t="shared" si="31"/>
        <v>102.58665095965632</v>
      </c>
      <c r="BJ54" s="4">
        <v>0.75624999999999798</v>
      </c>
      <c r="BK54" s="5">
        <f t="shared" si="51"/>
        <v>74.5</v>
      </c>
      <c r="BL54" s="5">
        <f>DEGREES(ASIN(SIN(RADIANS('Solar Calendar'!$C$8))*SIN(RADIANS('Array Configuration'!$D$5))+COS(RADIANS('Solar Calendar'!$C$8))*COS(RADIANS('Array Configuration'!$D$5))*COS(RADIANS(BK54))))</f>
        <v>18.965939133192791</v>
      </c>
      <c r="BM54" s="5">
        <f>IFERROR(DEGREES(ACOS((SIN(RADIANS(BL54))*SIN(RADIANS('Array Configuration'!$D$5))-SIN(RADIANS('Solar Calendar'!$C$8)))/(COS(RADIANS('Solar Calendar'!BL54))*COS(RADIANS('Array Configuration'!$D$5)))))*SIGN(BK54), 0)</f>
        <v>86.500530717480331</v>
      </c>
      <c r="BN54" s="5">
        <f>ABS(BM54-'Array Configuration'!$D$4)</f>
        <v>86.500530717480331</v>
      </c>
      <c r="BO54" s="5">
        <f>DEGREES(ACOS((COS(RADIANS(BL54))*COS(RADIANS(BN54))*SIN(RADIANS('Array Configuration'!$D$3)))+SIN(RADIANS(BL54))*COS(RADIANS('Array Configuration'!$D$3))))</f>
        <v>71.056232917789103</v>
      </c>
      <c r="BP54" s="5">
        <f t="shared" si="32"/>
        <v>221.47916344851504</v>
      </c>
      <c r="BR54" s="4">
        <v>0.73750000000000004</v>
      </c>
      <c r="BS54" s="5">
        <f t="shared" si="52"/>
        <v>68.25</v>
      </c>
      <c r="BT54" s="5">
        <f>DEGREES(ASIN(SIN(RADIANS('Solar Calendar'!$B$9))*SIN(RADIANS('Array Configuration'!$D$5))+COS(RADIANS('Solar Calendar'!$B$9))*COS(RADIANS('Array Configuration'!$D$5))*COS(RADIANS(BS54))))</f>
        <v>26.984372460042401</v>
      </c>
      <c r="BU54" s="5">
        <f>IFERROR(DEGREES(ACOS((SIN(RADIANS(BT54))*SIN(RADIANS('Array Configuration'!$D$5))-SIN(RADIANS('Solar Calendar'!$B$9)))/(COS(RADIANS('Solar Calendar'!BT54))*COS(RADIANS('Array Configuration'!$D$5)))))*SIGN(BS54), 0)</f>
        <v>85.765403900983841</v>
      </c>
      <c r="BV54" s="5">
        <f>ABS(BU54-'Array Configuration'!$D$4)</f>
        <v>85.765403900983841</v>
      </c>
      <c r="BW54" s="5">
        <f>DEGREES(ACOS((COS(RADIANS(BT54))*COS(RADIANS(BV54))*SIN(RADIANS('Array Configuration'!$D$3)))+SIN(RADIANS(BT54))*COS(RADIANS('Array Configuration'!$D$3))))</f>
        <v>63.380924014168599</v>
      </c>
      <c r="BX54" s="5">
        <f t="shared" si="33"/>
        <v>335.48760083266797</v>
      </c>
      <c r="BZ54" s="4">
        <v>0.72500000000000098</v>
      </c>
      <c r="CA54" s="5">
        <f t="shared" si="53"/>
        <v>63.5</v>
      </c>
      <c r="CB54" s="5">
        <f>DEGREES(ASIN(SIN(RADIANS('Solar Calendar'!$C$9))*SIN(RADIANS('Array Configuration'!$D$5))+COS(RADIANS('Solar Calendar'!$C$9))*COS(RADIANS('Array Configuration'!$D$5))*COS(RADIANS(CA54))))</f>
        <v>32.363854354845849</v>
      </c>
      <c r="CC54" s="5">
        <f>IFERROR(DEGREES(ACOS((SIN(RADIANS(CB54))*SIN(RADIANS('Array Configuration'!$D$5))-SIN(RADIANS('Solar Calendar'!$C$9)))/(COS(RADIANS('Solar Calendar'!CB54))*COS(RADIANS('Array Configuration'!$D$5)))))*SIGN(CA54), 0)</f>
        <v>84.633318672961295</v>
      </c>
      <c r="CD54" s="5">
        <f>ABS(CC54-'Array Configuration'!$D$4)</f>
        <v>84.633318672961295</v>
      </c>
      <c r="CE54" s="5">
        <f>DEGREES(ACOS((COS(RADIANS(CB54))*COS(RADIANS(CD54))*SIN(RADIANS('Array Configuration'!$D$3)))+SIN(RADIANS(CB54))*COS(RADIANS('Array Configuration'!$D$3))))</f>
        <v>58.057914598985029</v>
      </c>
      <c r="CF54" s="5">
        <f t="shared" si="34"/>
        <v>420.39541591118387</v>
      </c>
      <c r="CH54" s="4">
        <v>0.71666666666666701</v>
      </c>
      <c r="CI54" s="5">
        <f t="shared" si="54"/>
        <v>60</v>
      </c>
      <c r="CJ54" s="5">
        <f>DEGREES(ASIN(SIN(RADIANS('Solar Calendar'!$B$10))*SIN(RADIANS('Array Configuration'!$D$5))+COS(RADIANS('Solar Calendar'!$B$10))*COS(RADIANS('Array Configuration'!$D$5))*COS(RADIANS(CI54))))</f>
        <v>36.653212171018374</v>
      </c>
      <c r="CK54" s="5">
        <f>IFERROR(DEGREES(ACOS((SIN(RADIANS(CJ54))*SIN(RADIANS('Array Configuration'!$D$5))-SIN(RADIANS('Solar Calendar'!$B$10)))/(COS(RADIANS('Solar Calendar'!CJ54))*COS(RADIANS('Array Configuration'!$D$5)))))*SIGN(CI54), 0)</f>
        <v>84.343485435097051</v>
      </c>
      <c r="CL54" s="5">
        <f>ABS(CK54-'Array Configuration'!$D$4)</f>
        <v>84.343485435097051</v>
      </c>
      <c r="CM54" s="5">
        <f>DEGREES(ACOS((COS(RADIANS(CJ54))*COS(RADIANS(CL54))*SIN(RADIANS('Array Configuration'!$D$3)))+SIN(RADIANS(CJ54))*COS(RADIANS('Array Configuration'!$D$3))))</f>
        <v>54.065646127410815</v>
      </c>
      <c r="CN54" s="5">
        <f t="shared" si="48"/>
        <v>470.07650345562166</v>
      </c>
      <c r="CP54" s="4">
        <v>0.71666666666666701</v>
      </c>
      <c r="CQ54" s="5">
        <f t="shared" si="55"/>
        <v>59.25</v>
      </c>
      <c r="CR54" s="5">
        <f>DEGREES(ASIN(SIN(RADIANS('Solar Calendar'!$C$10))*SIN(RADIANS('Array Configuration'!$D$5))+COS(RADIANS('Solar Calendar'!$C$10))*COS(RADIANS('Array Configuration'!$D$5))*COS(RADIANS(CQ54))))</f>
        <v>37.635044658786668</v>
      </c>
      <c r="CS54" s="5">
        <f>IFERROR(DEGREES(ACOS((SIN(RADIANS(CR54))*SIN(RADIANS('Array Configuration'!$D$5))-SIN(RADIANS('Solar Calendar'!$C$10)))/(COS(RADIANS('Solar Calendar'!CR54))*COS(RADIANS('Array Configuration'!$D$5)))))*SIGN(CQ54), 0)</f>
        <v>84.392964009097113</v>
      </c>
      <c r="CT54" s="5">
        <f>ABS(CS54-'Array Configuration'!$D$4)</f>
        <v>84.392964009097113</v>
      </c>
      <c r="CU54" s="5">
        <f>DEGREES(ACOS((COS(RADIANS(CR54))*COS(RADIANS(CT54))*SIN(RADIANS('Array Configuration'!$D$3)))+SIN(RADIANS(CR54))*COS(RADIANS('Array Configuration'!$D$3))))</f>
        <v>53.197620528878886</v>
      </c>
      <c r="CV54" s="5">
        <f t="shared" si="35"/>
        <v>483.18587752150813</v>
      </c>
      <c r="CX54" s="4">
        <v>0.72291666666666698</v>
      </c>
      <c r="CY54" s="5">
        <f t="shared" si="56"/>
        <v>60.75</v>
      </c>
      <c r="CZ54" s="5">
        <f>DEGREES(ASIN(SIN(RADIANS('Solar Calendar'!$B$11))*SIN(RADIANS('Array Configuration'!$D$5))+COS(RADIANS('Solar Calendar'!$B$11))*COS(RADIANS('Array Configuration'!$D$5))*COS(RADIANS(CY54))))</f>
        <v>36.012576823132939</v>
      </c>
      <c r="DA54" s="5">
        <f>IFERROR(DEGREES(ACOS((SIN(RADIANS(CZ54))*SIN(RADIANS('Array Configuration'!$D$5))-SIN(RADIANS('Solar Calendar'!$B$11)))/(COS(RADIANS('Solar Calendar'!CZ54))*COS(RADIANS('Array Configuration'!$D$5)))))*SIGN(CY54), 0)</f>
        <v>84.752028369508679</v>
      </c>
      <c r="DB54" s="5">
        <f>ABS(DA54-'Array Configuration'!$D$4)</f>
        <v>84.752028369508679</v>
      </c>
      <c r="DC54" s="5">
        <f>DEGREES(ACOS((COS(RADIANS(CZ54))*COS(RADIANS(DB54))*SIN(RADIANS('Array Configuration'!$D$3)))+SIN(RADIANS(CZ54))*COS(RADIANS('Array Configuration'!$D$3))))</f>
        <v>54.785514904749022</v>
      </c>
      <c r="DD54" s="5">
        <f t="shared" si="36"/>
        <v>459.34239649718825</v>
      </c>
      <c r="DF54" s="4">
        <v>0.73333333333333395</v>
      </c>
      <c r="DG54" s="5">
        <f t="shared" si="57"/>
        <v>64.25</v>
      </c>
      <c r="DH54" s="5">
        <f>DEGREES(ASIN(SIN(RADIANS('Solar Calendar'!$C$11))*SIN(RADIANS('Array Configuration'!$D$5))+COS(RADIANS('Solar Calendar'!$C$11))*COS(RADIANS('Array Configuration'!$D$5))*COS(RADIANS(DG54))))</f>
        <v>32.278533227962662</v>
      </c>
      <c r="DI54" s="5">
        <f>IFERROR(DEGREES(ACOS((SIN(RADIANS(DH54))*SIN(RADIANS('Array Configuration'!$D$5))-SIN(RADIANS('Solar Calendar'!$C$11)))/(COS(RADIANS('Solar Calendar'!DH54))*COS(RADIANS('Array Configuration'!$D$5)))))*SIGN(DG54), 0)</f>
        <v>85.722710804201355</v>
      </c>
      <c r="DJ54" s="5">
        <f>ABS(DI54-'Array Configuration'!$D$4)</f>
        <v>85.722710804201355</v>
      </c>
      <c r="DK54" s="5">
        <f>DEGREES(ACOS((COS(RADIANS(DH54))*COS(RADIANS(DJ54))*SIN(RADIANS('Array Configuration'!$D$3)))+SIN(RADIANS(DH54))*COS(RADIANS('Array Configuration'!$D$3))))</f>
        <v>58.513375224134364</v>
      </c>
      <c r="DL54" s="5">
        <f t="shared" si="37"/>
        <v>402.97560656074705</v>
      </c>
      <c r="DN54" s="4">
        <v>0.748611111111112</v>
      </c>
      <c r="DO54" s="5">
        <f t="shared" si="58"/>
        <v>69.75</v>
      </c>
      <c r="DP54" s="5">
        <f>DEGREES(ASIN(SIN(RADIANS('Solar Calendar'!$B$12))*SIN(RADIANS('Array Configuration'!$D$5))+COS(RADIANS('Solar Calendar'!$B$12))*COS(RADIANS('Array Configuration'!$D$5))*COS(RADIANS(DO54))))</f>
        <v>25.619236283889226</v>
      </c>
      <c r="DQ54" s="5">
        <f>IFERROR(DEGREES(ACOS((SIN(RADIANS(DP54))*SIN(RADIANS('Array Configuration'!$D$5))-SIN(RADIANS('Solar Calendar'!$B$12)))/(COS(RADIANS('Solar Calendar'!DP54))*COS(RADIANS('Array Configuration'!$D$5)))))*SIGN(DO54), 0)</f>
        <v>86.515103638493542</v>
      </c>
      <c r="DR54" s="5">
        <f>ABS(DQ54-'Array Configuration'!$D$4)</f>
        <v>86.515103638493542</v>
      </c>
      <c r="DS54" s="5">
        <f>DEGREES(ACOS((COS(RADIANS(DP54))*COS(RADIANS(DR54))*SIN(RADIANS('Array Configuration'!$D$3)))+SIN(RADIANS(DP54))*COS(RADIANS('Array Configuration'!$D$3))))</f>
        <v>64.899902816456958</v>
      </c>
      <c r="DT54" s="5">
        <f t="shared" si="38"/>
        <v>308.25988073821583</v>
      </c>
      <c r="DV54" s="4">
        <v>0.76180555555555396</v>
      </c>
      <c r="DW54" s="5">
        <f t="shared" si="59"/>
        <v>75.25</v>
      </c>
      <c r="DX54" s="5">
        <f>DEGREES(ASIN(SIN(RADIANS('Solar Calendar'!$C$12))*SIN(RADIANS('Array Configuration'!$D$5))+COS(RADIANS('Solar Calendar'!$C$12))*COS(RADIANS('Array Configuration'!$D$5))*COS(RADIANS(DW54))))</f>
        <v>18.968685559020226</v>
      </c>
      <c r="DY54" s="5">
        <f>IFERROR(DEGREES(ACOS((SIN(RADIANS(DX54))*SIN(RADIANS('Array Configuration'!$D$5))-SIN(RADIANS('Solar Calendar'!$C$12)))/(COS(RADIANS('Solar Calendar'!DX54))*COS(RADIANS('Array Configuration'!$D$5)))))*SIGN(DW54), 0)</f>
        <v>87.572839204269968</v>
      </c>
      <c r="DZ54" s="5">
        <f>ABS(DY54-'Array Configuration'!$D$4)</f>
        <v>87.572839204269968</v>
      </c>
      <c r="EA54" s="5">
        <f>DEGREES(ACOS((COS(RADIANS(DX54))*COS(RADIANS(DZ54))*SIN(RADIANS('Array Configuration'!$D$3)))+SIN(RADIANS(DX54))*COS(RADIANS('Array Configuration'!$D$3))))</f>
        <v>71.428235781931903</v>
      </c>
      <c r="EB54" s="5">
        <f t="shared" si="39"/>
        <v>201.40949042317311</v>
      </c>
      <c r="ED54" s="4">
        <v>0.77847222222222301</v>
      </c>
      <c r="EE54" s="5">
        <f t="shared" si="60"/>
        <v>82.75</v>
      </c>
      <c r="EF54" s="5">
        <f>DEGREES(ASIN(SIN(RADIANS('Solar Calendar'!$B$13))*SIN(RADIANS('Array Configuration'!$D$5))+COS(RADIANS('Solar Calendar'!$B$13))*COS(RADIANS('Array Configuration'!$D$5))*COS(RADIANS(EE54))))</f>
        <v>9.3125340308223272</v>
      </c>
      <c r="EG54" s="5">
        <f>IFERROR(DEGREES(ACOS((SIN(RADIANS(EF54))*SIN(RADIANS('Array Configuration'!$D$5))-SIN(RADIANS('Solar Calendar'!$B$13)))/(COS(RADIANS('Solar Calendar'!EF54))*COS(RADIANS('Array Configuration'!$D$5)))))*SIGN(EE54), 0)</f>
        <v>88.711053515750422</v>
      </c>
      <c r="EH54" s="5">
        <f>ABS(EG54-'Array Configuration'!$D$4)</f>
        <v>88.711053515750422</v>
      </c>
      <c r="EI54" s="5">
        <f>DEGREES(ACOS((COS(RADIANS(EF54))*COS(RADIANS(EH54))*SIN(RADIANS('Array Configuration'!$D$3)))+SIN(RADIANS(EF54))*COS(RADIANS('Array Configuration'!$D$3))))</f>
        <v>80.831067131272974</v>
      </c>
      <c r="EJ54" s="5">
        <f t="shared" si="40"/>
        <v>65.296431410301551</v>
      </c>
      <c r="EL54" s="4">
        <v>0.79166666666666496</v>
      </c>
      <c r="EM54" s="5">
        <f t="shared" si="61"/>
        <v>88.75</v>
      </c>
      <c r="EN54" s="5">
        <f>DEGREES(ASIN(SIN(RADIANS('Solar Calendar'!$C$13))*SIN(RADIANS('Array Configuration'!$D$5))+COS(RADIANS('Solar Calendar'!$C$13))*COS(RADIANS('Array Configuration'!$D$5))*COS(RADIANS(EM54))))</f>
        <v>0.84284152011498858</v>
      </c>
      <c r="EO54" s="5">
        <f>IFERROR(DEGREES(ACOS((SIN(RADIANS(EN54))*SIN(RADIANS('Array Configuration'!$D$5))-SIN(RADIANS('Solar Calendar'!$C$13)))/(COS(RADIANS('Solar Calendar'!EN54))*COS(RADIANS('Array Configuration'!$D$5)))))*SIGN(EM54), 0)</f>
        <v>89.076864233729566</v>
      </c>
      <c r="EP54" s="5">
        <f>ABS(EO54-'Array Configuration'!$D$4)</f>
        <v>89.076864233729566</v>
      </c>
      <c r="EQ54" s="5">
        <f>DEGREES(ACOS((COS(RADIANS(EN54))*COS(RADIANS(EP54))*SIN(RADIANS('Array Configuration'!$D$3)))+SIN(RADIANS(EN54))*COS(RADIANS('Array Configuration'!$D$3))))</f>
        <v>88.887252315403202</v>
      </c>
      <c r="ER54" s="5">
        <f t="shared" si="41"/>
        <v>2.9658446481748427E-4</v>
      </c>
      <c r="EW54" s="5"/>
      <c r="EX54" s="5"/>
      <c r="EY54" s="5"/>
      <c r="EZ54" s="5"/>
      <c r="FE54" s="5"/>
      <c r="FF54" s="5"/>
      <c r="FG54" s="5"/>
      <c r="FH54" s="5"/>
      <c r="FM54" s="5"/>
      <c r="FN54" s="5"/>
      <c r="FO54" s="5"/>
      <c r="FP54" s="5"/>
      <c r="FU54" s="5"/>
      <c r="FV54" s="5"/>
      <c r="FW54" s="5"/>
      <c r="FX54" s="5"/>
      <c r="GD54" s="5"/>
      <c r="GE54" s="5"/>
      <c r="GF54" s="5"/>
      <c r="GK54" s="5"/>
      <c r="GL54" s="5"/>
      <c r="GM54" s="5"/>
      <c r="GN54" s="5"/>
    </row>
    <row r="55" spans="5:196" x14ac:dyDescent="0.25">
      <c r="E55" s="12"/>
      <c r="G55" s="5"/>
      <c r="H55" s="5"/>
      <c r="I55" s="5"/>
      <c r="J55" s="5"/>
      <c r="K55" s="5"/>
      <c r="L55" s="5"/>
      <c r="Q55" s="5"/>
      <c r="R55" s="5"/>
      <c r="S55" s="5"/>
      <c r="T55" s="5"/>
      <c r="Y55" s="5"/>
      <c r="Z55" s="5"/>
      <c r="AA55" s="5"/>
      <c r="AB55" s="5"/>
      <c r="AG55" s="5"/>
      <c r="AH55" s="5"/>
      <c r="AI55" s="5"/>
      <c r="AJ55" s="5"/>
      <c r="AO55" s="5"/>
      <c r="AP55" s="5"/>
      <c r="AQ55" s="5"/>
      <c r="AR55" s="5"/>
      <c r="AT55" s="4">
        <v>0.80972222222222401</v>
      </c>
      <c r="AU55" s="5">
        <f t="shared" si="49"/>
        <v>91.5</v>
      </c>
      <c r="AV55" s="5">
        <v>0</v>
      </c>
      <c r="AW55" s="5">
        <f>IFERROR(DEGREES(ACOS((SIN(RADIANS(AV55))*SIN(RADIANS('Array Configuration'!$D$5))-SIN(RADIANS('Solar Calendar'!$C$7)))/(COS(RADIANS('Solar Calendar'!AV55))*COS(RADIANS('Array Configuration'!$D$5)))))*SIGN(AU55), 0)</f>
        <v>90</v>
      </c>
      <c r="AX55" s="5">
        <f>ABS(AW55-'Array Configuration'!$D$4)</f>
        <v>90</v>
      </c>
      <c r="AY55" s="5">
        <f>DEGREES(ACOS((COS(RADIANS(AV55))*COS(RADIANS(AX55))*SIN(RADIANS('Array Configuration'!$D$3)))+SIN(RADIANS(AV55))*COS(RADIANS('Array Configuration'!$D$3))))</f>
        <v>90</v>
      </c>
      <c r="AZ55" s="5">
        <f t="shared" si="30"/>
        <v>0</v>
      </c>
      <c r="BB55" s="4">
        <v>0.78541666666666798</v>
      </c>
      <c r="BC55" s="5">
        <f t="shared" si="50"/>
        <v>84</v>
      </c>
      <c r="BD55" s="5">
        <f>DEGREES(ASIN(SIN(RADIANS('Solar Calendar'!$B$8))*SIN(RADIANS('Array Configuration'!$D$5))+COS(RADIANS('Solar Calendar'!$B$8))*COS(RADIANS('Array Configuration'!$D$5))*COS(RADIANS(BC55))))</f>
        <v>9.1308088585985807</v>
      </c>
      <c r="BE55" s="5">
        <f>IFERROR(DEGREES(ACOS((SIN(RADIANS(BD55))*SIN(RADIANS('Array Configuration'!$D$5))-SIN(RADIANS('Solar Calendar'!$B$8)))/(COS(RADIANS('Solar Calendar'!BD55))*COS(RADIANS('Array Configuration'!$D$5)))))*SIGN(BC55), 0)</f>
        <v>90.254061815389662</v>
      </c>
      <c r="BF55" s="5">
        <f>ABS(BE55-'Array Configuration'!$D$4)</f>
        <v>90.254061815389662</v>
      </c>
      <c r="BG55" s="5">
        <f>DEGREES(ACOS((COS(RADIANS(BD55))*COS(RADIANS(BF55))*SIN(RADIANS('Array Configuration'!$D$3)))+SIN(RADIANS(BD55))*COS(RADIANS('Array Configuration'!$D$3))))</f>
        <v>81.540727451469095</v>
      </c>
      <c r="BH55" s="5">
        <f t="shared" si="31"/>
        <v>59.13987642942962</v>
      </c>
      <c r="BJ55" s="4">
        <v>0.76666666666666505</v>
      </c>
      <c r="BK55" s="5">
        <f t="shared" si="51"/>
        <v>78.25</v>
      </c>
      <c r="BL55" s="5">
        <f>DEGREES(ASIN(SIN(RADIANS('Solar Calendar'!$C$8))*SIN(RADIANS('Array Configuration'!$D$5))+COS(RADIANS('Solar Calendar'!$C$8))*COS(RADIANS('Array Configuration'!$D$5))*COS(RADIANS(BK55))))</f>
        <v>16.439248545527462</v>
      </c>
      <c r="BM55" s="5">
        <f>IFERROR(DEGREES(ACOS((SIN(RADIANS(BL55))*SIN(RADIANS('Array Configuration'!$D$5))-SIN(RADIANS('Solar Calendar'!$C$8)))/(COS(RADIANS('Solar Calendar'!BL55))*COS(RADIANS('Array Configuration'!$D$5)))))*SIGN(BK55), 0)</f>
        <v>89.299763331173239</v>
      </c>
      <c r="BN55" s="5">
        <f>ABS(BM55-'Array Configuration'!$D$4)</f>
        <v>89.299763331173239</v>
      </c>
      <c r="BO55" s="5">
        <f>DEGREES(ACOS((COS(RADIANS(BL55))*COS(RADIANS(BN55))*SIN(RADIANS('Array Configuration'!$D$3)))+SIN(RADIANS(BL55))*COS(RADIANS('Array Configuration'!$D$3))))</f>
        <v>74.384413410958629</v>
      </c>
      <c r="BP55" s="5">
        <f t="shared" si="32"/>
        <v>170.39110672285548</v>
      </c>
      <c r="BR55" s="4">
        <v>0.74791666666666601</v>
      </c>
      <c r="BS55" s="5">
        <f t="shared" si="52"/>
        <v>72</v>
      </c>
      <c r="BT55" s="5">
        <f>DEGREES(ASIN(SIN(RADIANS('Solar Calendar'!$B$9))*SIN(RADIANS('Array Configuration'!$D$5))+COS(RADIANS('Solar Calendar'!$B$9))*COS(RADIANS('Array Configuration'!$D$5))*COS(RADIANS(BS55))))</f>
        <v>24.459044713608289</v>
      </c>
      <c r="BU55" s="5">
        <f>IFERROR(DEGREES(ACOS((SIN(RADIANS(BT55))*SIN(RADIANS('Array Configuration'!$D$5))-SIN(RADIANS('Solar Calendar'!$B$9)))/(COS(RADIANS('Solar Calendar'!BT55))*COS(RADIANS('Array Configuration'!$D$5)))))*SIGN(BS55), 0)</f>
        <v>88.59499068187688</v>
      </c>
      <c r="BV55" s="5">
        <f>ABS(BU55-'Array Configuration'!$D$4)</f>
        <v>88.59499068187688</v>
      </c>
      <c r="BW55" s="5">
        <f>DEGREES(ACOS((COS(RADIANS(BT55))*COS(RADIANS(BV55))*SIN(RADIANS('Array Configuration'!$D$3)))+SIN(RADIANS(BT55))*COS(RADIANS('Array Configuration'!$D$3))))</f>
        <v>66.694192162749786</v>
      </c>
      <c r="BX55" s="5">
        <f t="shared" si="33"/>
        <v>285.36210630685395</v>
      </c>
      <c r="BZ55" s="4">
        <v>0.73541666666666805</v>
      </c>
      <c r="CA55" s="5">
        <f t="shared" si="53"/>
        <v>67.25</v>
      </c>
      <c r="CB55" s="5">
        <f>DEGREES(ASIN(SIN(RADIANS('Solar Calendar'!$C$9))*SIN(RADIANS('Array Configuration'!$D$5))+COS(RADIANS('Solar Calendar'!$C$9))*COS(RADIANS('Array Configuration'!$D$5))*COS(RADIANS(CA55))))</f>
        <v>29.841407737007888</v>
      </c>
      <c r="CC55" s="5">
        <f>IFERROR(DEGREES(ACOS((SIN(RADIANS(CB55))*SIN(RADIANS('Array Configuration'!$D$5))-SIN(RADIANS('Solar Calendar'!$C$9)))/(COS(RADIANS('Solar Calendar'!CB55))*COS(RADIANS('Array Configuration'!$D$5)))))*SIGN(CA55), 0)</f>
        <v>87.507527396715133</v>
      </c>
      <c r="CD55" s="5">
        <f>ABS(CC55-'Array Configuration'!$D$4)</f>
        <v>87.507527396715133</v>
      </c>
      <c r="CE55" s="5">
        <f>DEGREES(ACOS((COS(RADIANS(CB55))*COS(RADIANS(CD55))*SIN(RADIANS('Array Configuration'!$D$3)))+SIN(RADIANS(CB55))*COS(RADIANS('Array Configuration'!$D$3))))</f>
        <v>61.360341079732677</v>
      </c>
      <c r="CF55" s="5">
        <f t="shared" si="34"/>
        <v>371.43310739363994</v>
      </c>
      <c r="CH55" s="4">
        <v>0.72708333333333297</v>
      </c>
      <c r="CI55" s="5">
        <f t="shared" si="54"/>
        <v>63.75</v>
      </c>
      <c r="CJ55" s="5">
        <f>DEGREES(ASIN(SIN(RADIANS('Solar Calendar'!$B$10))*SIN(RADIANS('Array Configuration'!$D$5))+COS(RADIANS('Solar Calendar'!$B$10))*COS(RADIANS('Array Configuration'!$D$5))*COS(RADIANS(CI55))))</f>
        <v>34.131629323644475</v>
      </c>
      <c r="CK55" s="5">
        <f>IFERROR(DEGREES(ACOS((SIN(RADIANS(CJ55))*SIN(RADIANS('Array Configuration'!$D$5))-SIN(RADIANS('Solar Calendar'!$B$10)))/(COS(RADIANS('Solar Calendar'!CJ55))*COS(RADIANS('Array Configuration'!$D$5)))))*SIGN(CI55), 0)</f>
        <v>87.244905226968513</v>
      </c>
      <c r="CL55" s="5">
        <f>ABS(CK55-'Array Configuration'!$D$4)</f>
        <v>87.244905226968513</v>
      </c>
      <c r="CM55" s="5">
        <f>DEGREES(ACOS((COS(RADIANS(CJ55))*COS(RADIANS(CL55))*SIN(RADIANS('Array Configuration'!$D$3)))+SIN(RADIANS(CJ55))*COS(RADIANS('Array Configuration'!$D$3))))</f>
        <v>57.350602549491796</v>
      </c>
      <c r="CN55" s="5">
        <f t="shared" si="48"/>
        <v>423.66205155579024</v>
      </c>
      <c r="CP55" s="4">
        <v>0.72708333333333297</v>
      </c>
      <c r="CQ55" s="5">
        <f t="shared" si="55"/>
        <v>63</v>
      </c>
      <c r="CR55" s="5">
        <f>DEGREES(ASIN(SIN(RADIANS('Solar Calendar'!$C$10))*SIN(RADIANS('Array Configuration'!$D$5))+COS(RADIANS('Solar Calendar'!$C$10))*COS(RADIANS('Array Configuration'!$D$5))*COS(RADIANS(CQ55))))</f>
        <v>35.113297499136394</v>
      </c>
      <c r="CS55" s="5">
        <f>IFERROR(DEGREES(ACOS((SIN(RADIANS(CR55))*SIN(RADIANS('Array Configuration'!$D$5))-SIN(RADIANS('Solar Calendar'!$C$10)))/(COS(RADIANS('Solar Calendar'!CR55))*COS(RADIANS('Array Configuration'!$D$5)))))*SIGN(CQ55), 0)</f>
        <v>87.29756920043458</v>
      </c>
      <c r="CT55" s="5">
        <f>ABS(CS55-'Array Configuration'!$D$4)</f>
        <v>87.29756920043458</v>
      </c>
      <c r="CU55" s="5">
        <f>DEGREES(ACOS((COS(RADIANS(CR55))*COS(RADIANS(CT55))*SIN(RADIANS('Array Configuration'!$D$3)))+SIN(RADIANS(CR55))*COS(RADIANS('Array Configuration'!$D$3))))</f>
        <v>56.476686491551433</v>
      </c>
      <c r="CV55" s="5">
        <f t="shared" si="35"/>
        <v>437.21683105552398</v>
      </c>
      <c r="CX55" s="4">
        <v>0.73333333333333295</v>
      </c>
      <c r="CY55" s="5">
        <f t="shared" si="56"/>
        <v>64.5</v>
      </c>
      <c r="CZ55" s="5">
        <f>DEGREES(ASIN(SIN(RADIANS('Solar Calendar'!$B$11))*SIN(RADIANS('Array Configuration'!$D$5))+COS(RADIANS('Solar Calendar'!$B$11))*COS(RADIANS('Array Configuration'!$D$5))*COS(RADIANS(CY55))))</f>
        <v>33.489759100799304</v>
      </c>
      <c r="DA55" s="5">
        <f>IFERROR(DEGREES(ACOS((SIN(RADIANS(CZ55))*SIN(RADIANS('Array Configuration'!$D$5))-SIN(RADIANS('Solar Calendar'!$B$11)))/(COS(RADIANS('Solar Calendar'!CZ55))*COS(RADIANS('Array Configuration'!$D$5)))))*SIGN(CY55), 0)</f>
        <v>87.638104830295589</v>
      </c>
      <c r="DB55" s="5">
        <f>ABS(DA55-'Array Configuration'!$D$4)</f>
        <v>87.638104830295589</v>
      </c>
      <c r="DC55" s="5">
        <f>DEGREES(ACOS((COS(RADIANS(CZ55))*COS(RADIANS(DB55))*SIN(RADIANS('Array Configuration'!$D$3)))+SIN(RADIANS(CZ55))*COS(RADIANS('Array Configuration'!$D$3))))</f>
        <v>58.070130268938769</v>
      </c>
      <c r="DD55" s="5">
        <f t="shared" si="36"/>
        <v>412.65147904739786</v>
      </c>
      <c r="DF55" s="4">
        <v>0.74375000000000102</v>
      </c>
      <c r="DG55" s="5">
        <f t="shared" si="57"/>
        <v>68</v>
      </c>
      <c r="DH55" s="5">
        <f>DEGREES(ASIN(SIN(RADIANS('Solar Calendar'!$C$11))*SIN(RADIANS('Array Configuration'!$D$5))+COS(RADIANS('Solar Calendar'!$C$11))*COS(RADIANS('Array Configuration'!$D$5))*COS(RADIANS(DG55))))</f>
        <v>29.753281261328294</v>
      </c>
      <c r="DI55" s="5">
        <f>IFERROR(DEGREES(ACOS((SIN(RADIANS(DH55))*SIN(RADIANS('Array Configuration'!$D$5))-SIN(RADIANS('Solar Calendar'!$C$11)))/(COS(RADIANS('Solar Calendar'!DH55))*COS(RADIANS('Array Configuration'!$D$5)))))*SIGN(DG55), 0)</f>
        <v>88.568086711845041</v>
      </c>
      <c r="DJ55" s="5">
        <f>ABS(DI55-'Array Configuration'!$D$4)</f>
        <v>88.568086711845041</v>
      </c>
      <c r="DK55" s="5">
        <f>DEGREES(ACOS((COS(RADIANS(DH55))*COS(RADIANS(DJ55))*SIN(RADIANS('Array Configuration'!$D$3)))+SIN(RADIANS(DH55))*COS(RADIANS('Array Configuration'!$D$3))))</f>
        <v>61.807433743506245</v>
      </c>
      <c r="DL55" s="5">
        <f t="shared" si="37"/>
        <v>354.96903177525957</v>
      </c>
      <c r="DN55" s="4">
        <v>0.75902777777777897</v>
      </c>
      <c r="DO55" s="5">
        <f t="shared" si="58"/>
        <v>73.5</v>
      </c>
      <c r="DP55" s="5">
        <f>DEGREES(ASIN(SIN(RADIANS('Solar Calendar'!$B$12))*SIN(RADIANS('Array Configuration'!$D$5))+COS(RADIANS('Solar Calendar'!$B$12))*COS(RADIANS('Array Configuration'!$D$5))*COS(RADIANS(DO55))))</f>
        <v>23.092512555476223</v>
      </c>
      <c r="DQ55" s="5">
        <f>IFERROR(DEGREES(ACOS((SIN(RADIANS(DP55))*SIN(RADIANS('Array Configuration'!$D$5))-SIN(RADIANS('Solar Calendar'!$B$12)))/(COS(RADIANS('Solar Calendar'!DP55))*COS(RADIANS('Array Configuration'!$D$5)))))*SIGN(DO55), 0)</f>
        <v>89.326295849650492</v>
      </c>
      <c r="DR55" s="5">
        <f>ABS(DQ55-'Array Configuration'!$D$4)</f>
        <v>89.326295849650492</v>
      </c>
      <c r="DS55" s="5">
        <f>DEGREES(ACOS((COS(RADIANS(DP55))*COS(RADIANS(DR55))*SIN(RADIANS('Array Configuration'!$D$3)))+SIN(RADIANS(DP55))*COS(RADIANS('Array Configuration'!$D$3))))</f>
        <v>68.212423962347529</v>
      </c>
      <c r="DT55" s="5">
        <f t="shared" si="38"/>
        <v>258.33971450955369</v>
      </c>
      <c r="DV55" s="4">
        <v>0.77222222222222103</v>
      </c>
      <c r="DW55" s="5">
        <f t="shared" si="59"/>
        <v>79</v>
      </c>
      <c r="DX55" s="5">
        <f>DEGREES(ASIN(SIN(RADIANS('Solar Calendar'!$C$12))*SIN(RADIANS('Array Configuration'!$D$5))+COS(RADIANS('Solar Calendar'!$C$12))*COS(RADIANS('Array Configuration'!$D$5))*COS(RADIANS(DW55))))</f>
        <v>16.440710153787524</v>
      </c>
      <c r="DY55" s="5">
        <f>IFERROR(DEGREES(ACOS((SIN(RADIANS(DX55))*SIN(RADIANS('Array Configuration'!$D$5))-SIN(RADIANS('Solar Calendar'!$C$12)))/(COS(RADIANS('Solar Calendar'!DX55))*COS(RADIANS('Array Configuration'!$D$5)))))*SIGN(DW55), 0)</f>
        <v>90.357078691272136</v>
      </c>
      <c r="DZ55" s="5">
        <f>ABS(DY55-'Array Configuration'!$D$4)</f>
        <v>90.357078691272136</v>
      </c>
      <c r="EA55" s="5">
        <f>DEGREES(ACOS((COS(RADIANS(DX55))*COS(RADIANS(DZ55))*SIN(RADIANS('Array Configuration'!$D$3)))+SIN(RADIANS(DX55))*COS(RADIANS('Array Configuration'!$D$3))))</f>
        <v>74.751469746822195</v>
      </c>
      <c r="EB55" s="5">
        <f t="shared" si="39"/>
        <v>153.05158163662594</v>
      </c>
      <c r="ED55" s="4">
        <v>0.78888888888888997</v>
      </c>
      <c r="EE55" s="5">
        <f t="shared" si="60"/>
        <v>86.5</v>
      </c>
      <c r="EF55" s="5">
        <f>DEGREES(ASIN(SIN(RADIANS('Solar Calendar'!$B$13))*SIN(RADIANS('Array Configuration'!$D$5))+COS(RADIANS('Solar Calendar'!$B$13))*COS(RADIANS('Array Configuration'!$D$5))*COS(RADIANS(EE55))))</f>
        <v>6.7841497516400384</v>
      </c>
      <c r="EG55" s="5">
        <f>IFERROR(DEGREES(ACOS((SIN(RADIANS(EF55))*SIN(RADIANS('Array Configuration'!$D$5))-SIN(RADIANS('Solar Calendar'!$B$13)))/(COS(RADIANS('Solar Calendar'!EF55))*COS(RADIANS('Array Configuration'!$D$5)))))*SIGN(EE55), 0)</f>
        <v>91.480114022906591</v>
      </c>
      <c r="EH55" s="5">
        <f>ABS(EG55-'Array Configuration'!$D$4)</f>
        <v>91.480114022906591</v>
      </c>
      <c r="EI55" s="5">
        <f>DEGREES(ACOS((COS(RADIANS(EF55))*COS(RADIANS(EH55))*SIN(RADIANS('Array Configuration'!$D$3)))+SIN(RADIANS(EF55))*COS(RADIANS('Array Configuration'!$D$3))))</f>
        <v>84.164892284810875</v>
      </c>
      <c r="EJ55" s="5">
        <f t="shared" si="40"/>
        <v>28.5720863169818</v>
      </c>
      <c r="EL55" s="7">
        <v>0.79861111111111116</v>
      </c>
      <c r="EM55" s="5">
        <f t="shared" si="61"/>
        <v>91.25</v>
      </c>
      <c r="EN55" s="5">
        <v>0</v>
      </c>
      <c r="EO55" s="5">
        <f>IFERROR(DEGREES(ACOS((SIN(RADIANS(EN55))*SIN(RADIANS('Array Configuration'!$D$5))-SIN(RADIANS('Solar Calendar'!$C$13)))/(COS(RADIANS('Solar Calendar'!EN55))*COS(RADIANS('Array Configuration'!$D$5)))))*SIGN(EM55), 0)</f>
        <v>90</v>
      </c>
      <c r="EP55" s="5">
        <f>ABS(EO55-'Array Configuration'!$D$4)</f>
        <v>90</v>
      </c>
      <c r="EQ55" s="5">
        <f>DEGREES(ACOS((COS(RADIANS(EN55))*COS(RADIANS(EP55))*SIN(RADIANS('Array Configuration'!$D$3)))+SIN(RADIANS(EN55))*COS(RADIANS('Array Configuration'!$D$3))))</f>
        <v>90</v>
      </c>
      <c r="ER55" s="5">
        <f t="shared" si="41"/>
        <v>0</v>
      </c>
      <c r="EW55" s="5"/>
      <c r="EX55" s="5"/>
      <c r="EY55" s="5"/>
      <c r="EZ55" s="5"/>
      <c r="FE55" s="5"/>
      <c r="FF55" s="5"/>
      <c r="FG55" s="5"/>
      <c r="FH55" s="5"/>
      <c r="FM55" s="5"/>
      <c r="FN55" s="5"/>
      <c r="FO55" s="5"/>
      <c r="FP55" s="5"/>
      <c r="FU55" s="5"/>
      <c r="FV55" s="5"/>
      <c r="FW55" s="5"/>
      <c r="FX55" s="5"/>
      <c r="GD55" s="5"/>
      <c r="GE55" s="5"/>
      <c r="GF55" s="5"/>
      <c r="GK55" s="5"/>
      <c r="GL55" s="5"/>
      <c r="GM55" s="5"/>
      <c r="GN55" s="5"/>
    </row>
    <row r="56" spans="5:196" x14ac:dyDescent="0.25">
      <c r="E56" s="12"/>
      <c r="G56" s="5"/>
      <c r="H56" s="5"/>
      <c r="I56" s="5"/>
      <c r="J56" s="5"/>
      <c r="K56" s="5"/>
      <c r="L56" s="5"/>
      <c r="Q56" s="5"/>
      <c r="R56" s="5"/>
      <c r="S56" s="5"/>
      <c r="T56" s="5"/>
      <c r="Y56" s="5"/>
      <c r="Z56" s="5"/>
      <c r="AA56" s="5"/>
      <c r="AB56" s="5"/>
      <c r="AG56" s="5"/>
      <c r="AH56" s="5"/>
      <c r="AI56" s="5"/>
      <c r="AJ56" s="5"/>
      <c r="AO56" s="5"/>
      <c r="AP56" s="5"/>
      <c r="AQ56" s="5"/>
      <c r="AR56" s="5"/>
      <c r="AT56" s="7">
        <v>0.81180555555555556</v>
      </c>
      <c r="AU56" s="5">
        <f t="shared" si="49"/>
        <v>92.25</v>
      </c>
      <c r="AV56" s="5">
        <v>0</v>
      </c>
      <c r="AW56" s="5">
        <f>IFERROR(DEGREES(ACOS((SIN(RADIANS(AV56))*SIN(RADIANS('Array Configuration'!$D$5))-SIN(RADIANS('Solar Calendar'!$C$7)))/(COS(RADIANS('Solar Calendar'!AV56))*COS(RADIANS('Array Configuration'!$D$5)))))*SIGN(AU56), 0)</f>
        <v>90</v>
      </c>
      <c r="AX56" s="5">
        <f>ABS(AW56-'Array Configuration'!$D$4)</f>
        <v>90</v>
      </c>
      <c r="AY56" s="5">
        <f>DEGREES(ACOS((COS(RADIANS(AV56))*COS(RADIANS(AX56))*SIN(RADIANS('Array Configuration'!$D$3)))+SIN(RADIANS(AV56))*COS(RADIANS('Array Configuration'!$D$3))))</f>
        <v>90</v>
      </c>
      <c r="AZ56" s="5">
        <f t="shared" si="30"/>
        <v>0</v>
      </c>
      <c r="BB56" s="4">
        <v>0.79583333333333395</v>
      </c>
      <c r="BC56" s="5">
        <f t="shared" si="50"/>
        <v>87.75</v>
      </c>
      <c r="BD56" s="5">
        <f>DEGREES(ASIN(SIN(RADIANS('Solar Calendar'!$B$8))*SIN(RADIANS('Array Configuration'!$D$5))+COS(RADIANS('Solar Calendar'!$B$8))*COS(RADIANS('Array Configuration'!$D$5))*COS(RADIANS(BC56))))</f>
        <v>6.6034487228211738</v>
      </c>
      <c r="BE56" s="5">
        <f>IFERROR(DEGREES(ACOS((SIN(RADIANS(BD56))*SIN(RADIANS('Array Configuration'!$D$5))-SIN(RADIANS('Solar Calendar'!$B$8)))/(COS(RADIANS('Solar Calendar'!BD56))*COS(RADIANS('Array Configuration'!$D$5)))))*SIGN(BC56), 0)</f>
        <v>93.013755725508972</v>
      </c>
      <c r="BF56" s="5">
        <f>ABS(BE56-'Array Configuration'!$D$4)</f>
        <v>93.013755725508972</v>
      </c>
      <c r="BG56" s="5">
        <f>DEGREES(ACOS((COS(RADIANS(BD56))*COS(RADIANS(BF56))*SIN(RADIANS('Array Configuration'!$D$3)))+SIN(RADIANS(BD56))*COS(RADIANS('Array Configuration'!$D$3))))</f>
        <v>84.869518084193402</v>
      </c>
      <c r="BH56" s="5">
        <f t="shared" si="31"/>
        <v>24.2758970896801</v>
      </c>
      <c r="BJ56" s="4">
        <v>0.77708333333333102</v>
      </c>
      <c r="BK56" s="5">
        <f t="shared" si="51"/>
        <v>82</v>
      </c>
      <c r="BL56" s="5">
        <f>DEGREES(ASIN(SIN(RADIANS('Solar Calendar'!$C$8))*SIN(RADIANS('Array Configuration'!$D$5))+COS(RADIANS('Solar Calendar'!$C$8))*COS(RADIANS('Array Configuration'!$D$5))*COS(RADIANS(BK56))))</f>
        <v>13.911039022771766</v>
      </c>
      <c r="BM56" s="5">
        <f>IFERROR(DEGREES(ACOS((SIN(RADIANS(BL56))*SIN(RADIANS('Array Configuration'!$D$5))-SIN(RADIANS('Solar Calendar'!$C$8)))/(COS(RADIANS('Solar Calendar'!BL56))*COS(RADIANS('Array Configuration'!$D$5)))))*SIGN(BK56), 0)</f>
        <v>92.061274141653783</v>
      </c>
      <c r="BN56" s="5">
        <f>ABS(BM56-'Array Configuration'!$D$4)</f>
        <v>92.061274141653783</v>
      </c>
      <c r="BO56" s="5">
        <f>DEGREES(ACOS((COS(RADIANS(BL56))*COS(RADIANS(BN56))*SIN(RADIANS('Array Configuration'!$D$3)))+SIN(RADIANS(BL56))*COS(RADIANS('Array Configuration'!$D$3))))</f>
        <v>77.703939779179578</v>
      </c>
      <c r="BP56" s="5">
        <f t="shared" si="32"/>
        <v>121.65430136261006</v>
      </c>
      <c r="BR56" s="4">
        <v>0.75833333333333297</v>
      </c>
      <c r="BS56" s="5">
        <f t="shared" si="52"/>
        <v>75.75</v>
      </c>
      <c r="BT56" s="5">
        <f>DEGREES(ASIN(SIN(RADIANS('Solar Calendar'!$B$9))*SIN(RADIANS('Array Configuration'!$D$5))+COS(RADIANS('Solar Calendar'!$B$9))*COS(RADIANS('Array Configuration'!$D$5))*COS(RADIANS(BS56))))</f>
        <v>21.930657071119146</v>
      </c>
      <c r="BU56" s="5">
        <f>IFERROR(DEGREES(ACOS((SIN(RADIANS(BT56))*SIN(RADIANS('Array Configuration'!$D$5))-SIN(RADIANS('Solar Calendar'!$B$9)))/(COS(RADIANS('Solar Calendar'!BT56))*COS(RADIANS('Array Configuration'!$D$5)))))*SIGN(BS56), 0)</f>
        <v>91.36502579776996</v>
      </c>
      <c r="BV56" s="5">
        <f>ABS(BU56-'Array Configuration'!$D$4)</f>
        <v>91.36502579776996</v>
      </c>
      <c r="BW56" s="5">
        <f>DEGREES(ACOS((COS(RADIANS(BT56))*COS(RADIANS(BV56))*SIN(RADIANS('Array Configuration'!$D$3)))+SIN(RADIANS(BT56))*COS(RADIANS('Array Configuration'!$D$3))))</f>
        <v>69.995537588910906</v>
      </c>
      <c r="BX56" s="5">
        <f t="shared" si="33"/>
        <v>235.5487371814377</v>
      </c>
      <c r="BZ56" s="4">
        <v>0.74583333333333401</v>
      </c>
      <c r="CA56" s="5">
        <f t="shared" si="53"/>
        <v>71</v>
      </c>
      <c r="CB56" s="5">
        <f>DEGREES(ASIN(SIN(RADIANS('Solar Calendar'!$C$9))*SIN(RADIANS('Array Configuration'!$D$5))+COS(RADIANS('Solar Calendar'!$C$9))*COS(RADIANS('Array Configuration'!$D$5))*COS(RADIANS(CA56))))</f>
        <v>27.313481018224667</v>
      </c>
      <c r="CC56" s="5">
        <f>IFERROR(DEGREES(ACOS((SIN(RADIANS(CB56))*SIN(RADIANS('Array Configuration'!$D$5))-SIN(RADIANS('Solar Calendar'!$C$9)))/(COS(RADIANS('Solar Calendar'!CB56))*COS(RADIANS('Array Configuration'!$D$5)))))*SIGN(CA56), 0)</f>
        <v>90.303495552639987</v>
      </c>
      <c r="CD56" s="5">
        <f>ABS(CC56-'Array Configuration'!$D$4)</f>
        <v>90.303495552639987</v>
      </c>
      <c r="CE56" s="5">
        <f>DEGREES(ACOS((COS(RADIANS(CB56))*COS(RADIANS(CD56))*SIN(RADIANS('Array Configuration'!$D$3)))+SIN(RADIANS(CB56))*COS(RADIANS('Array Configuration'!$D$3))))</f>
        <v>64.64966839125411</v>
      </c>
      <c r="CF56" s="5">
        <f t="shared" si="34"/>
        <v>321.97960206149719</v>
      </c>
      <c r="CH56" s="4">
        <v>0.73750000000000004</v>
      </c>
      <c r="CI56" s="5">
        <f t="shared" si="54"/>
        <v>67.5</v>
      </c>
      <c r="CJ56" s="5">
        <f>DEGREES(ASIN(SIN(RADIANS('Solar Calendar'!$B$10))*SIN(RADIANS('Array Configuration'!$D$5))+COS(RADIANS('Solar Calendar'!$B$10))*COS(RADIANS('Array Configuration'!$D$5))*COS(RADIANS(CI56))))</f>
        <v>31.603944005145873</v>
      </c>
      <c r="CK56" s="5">
        <f>IFERROR(DEGREES(ACOS((SIN(RADIANS(CJ56))*SIN(RADIANS('Array Configuration'!$D$5))-SIN(RADIANS('Solar Calendar'!$B$10)))/(COS(RADIANS('Solar Calendar'!CJ56))*COS(RADIANS('Array Configuration'!$D$5)))))*SIGN(CI56), 0)</f>
        <v>90.05308606199408</v>
      </c>
      <c r="CL56" s="5">
        <f>ABS(CK56-'Array Configuration'!$D$4)</f>
        <v>90.05308606199408</v>
      </c>
      <c r="CM56" s="5">
        <f>DEGREES(ACOS((COS(RADIANS(CJ56))*COS(RADIANS(CL56))*SIN(RADIANS('Array Configuration'!$D$3)))+SIN(RADIANS(CJ56))*COS(RADIANS('Array Configuration'!$D$3))))</f>
        <v>60.6211852015498</v>
      </c>
      <c r="CN56" s="5">
        <f t="shared" si="48"/>
        <v>376.37238752755457</v>
      </c>
      <c r="CP56" s="4">
        <v>0.73750000000000004</v>
      </c>
      <c r="CQ56" s="5">
        <f t="shared" si="55"/>
        <v>66.75</v>
      </c>
      <c r="CR56" s="5">
        <f>DEGREES(ASIN(SIN(RADIANS('Solar Calendar'!$C$10))*SIN(RADIANS('Array Configuration'!$D$5))+COS(RADIANS('Solar Calendar'!$C$10))*COS(RADIANS('Array Configuration'!$D$5))*COS(RADIANS(CQ56))))</f>
        <v>32.585558519471888</v>
      </c>
      <c r="CS56" s="5">
        <f>IFERROR(DEGREES(ACOS((SIN(RADIANS(CR56))*SIN(RADIANS('Array Configuration'!$D$5))-SIN(RADIANS('Solar Calendar'!$C$10)))/(COS(RADIANS('Solar Calendar'!CR56))*COS(RADIANS('Array Configuration'!$D$5)))))*SIGN(CQ56), 0)</f>
        <v>90.105657205716057</v>
      </c>
      <c r="CT56" s="5">
        <f>ABS(CS56-'Array Configuration'!$D$4)</f>
        <v>90.105657205716057</v>
      </c>
      <c r="CU56" s="5">
        <f>DEGREES(ACOS((COS(RADIANS(CR56))*COS(RADIANS(CT56))*SIN(RADIANS('Array Configuration'!$D$3)))+SIN(RADIANS(CR56))*COS(RADIANS('Array Configuration'!$D$3))))</f>
        <v>59.741073572217502</v>
      </c>
      <c r="CV56" s="5">
        <f t="shared" si="35"/>
        <v>390.29234726348409</v>
      </c>
      <c r="CX56" s="4">
        <v>0.74375000000000002</v>
      </c>
      <c r="CY56" s="5">
        <f t="shared" si="56"/>
        <v>68.25</v>
      </c>
      <c r="CZ56" s="5">
        <f>DEGREES(ASIN(SIN(RADIANS('Solar Calendar'!$B$11))*SIN(RADIANS('Array Configuration'!$D$5))+COS(RADIANS('Solar Calendar'!$B$11))*COS(RADIANS('Array Configuration'!$D$5))*COS(RADIANS(CY56))))</f>
        <v>30.961728727629719</v>
      </c>
      <c r="DA56" s="5">
        <f>IFERROR(DEGREES(ACOS((SIN(RADIANS(CZ56))*SIN(RADIANS('Array Configuration'!$D$5))-SIN(RADIANS('Solar Calendar'!$B$11)))/(COS(RADIANS('Solar Calendar'!CZ56))*COS(RADIANS('Array Configuration'!$D$5)))))*SIGN(CY56), 0)</f>
        <v>90.434571154305388</v>
      </c>
      <c r="DB56" s="5">
        <f>ABS(DA56-'Array Configuration'!$D$4)</f>
        <v>90.434571154305388</v>
      </c>
      <c r="DC56" s="5">
        <f>DEGREES(ACOS((COS(RADIANS(CZ56))*COS(RADIANS(DB56))*SIN(RADIANS('Array Configuration'!$D$3)))+SIN(RADIANS(CZ56))*COS(RADIANS('Array Configuration'!$D$3))))</f>
        <v>61.340214944247379</v>
      </c>
      <c r="DD56" s="5">
        <f t="shared" si="36"/>
        <v>365.16685854963993</v>
      </c>
      <c r="DF56" s="4">
        <v>0.75416666666666698</v>
      </c>
      <c r="DG56" s="5">
        <f t="shared" si="57"/>
        <v>71.75</v>
      </c>
      <c r="DH56" s="5">
        <f>DEGREES(ASIN(SIN(RADIANS('Solar Calendar'!$C$11))*SIN(RADIANS('Array Configuration'!$D$5))+COS(RADIANS('Solar Calendar'!$C$11))*COS(RADIANS('Array Configuration'!$D$5))*COS(RADIANS(DG56))))</f>
        <v>27.224894298260626</v>
      </c>
      <c r="DI56" s="5">
        <f>IFERROR(DEGREES(ACOS((SIN(RADIANS(DH56))*SIN(RADIANS('Array Configuration'!$D$5))-SIN(RADIANS('Solar Calendar'!$C$11)))/(COS(RADIANS('Solar Calendar'!DH56))*COS(RADIANS('Array Configuration'!$D$5)))))*SIGN(DG56), 0)</f>
        <v>91.338858215191308</v>
      </c>
      <c r="DJ56" s="5">
        <f>ABS(DI56-'Array Configuration'!$D$4)</f>
        <v>91.338858215191308</v>
      </c>
      <c r="DK56" s="5">
        <f>DEGREES(ACOS((COS(RADIANS(DH56))*COS(RADIANS(DJ56))*SIN(RADIANS('Array Configuration'!$D$3)))+SIN(RADIANS(DH56))*COS(RADIANS('Array Configuration'!$D$3))))</f>
        <v>65.087314655517957</v>
      </c>
      <c r="DL56" s="5">
        <f t="shared" si="37"/>
        <v>306.60173591908836</v>
      </c>
      <c r="DN56" s="4">
        <v>0.76944444444444504</v>
      </c>
      <c r="DO56" s="5">
        <f t="shared" si="58"/>
        <v>77.25</v>
      </c>
      <c r="DP56" s="5">
        <f>DEGREES(ASIN(SIN(RADIANS('Solar Calendar'!$B$12))*SIN(RADIANS('Array Configuration'!$D$5))+COS(RADIANS('Solar Calendar'!$B$12))*COS(RADIANS('Array Configuration'!$D$5))*COS(RADIANS(DO56))))</f>
        <v>20.564316024115691</v>
      </c>
      <c r="DQ56" s="5">
        <f>IFERROR(DEGREES(ACOS((SIN(RADIANS(DP56))*SIN(RADIANS('Array Configuration'!$D$5))-SIN(RADIANS('Solar Calendar'!$B$12)))/(COS(RADIANS('Solar Calendar'!DP56))*COS(RADIANS('Array Configuration'!$D$5)))))*SIGN(DO56), 0)</f>
        <v>92.083491747858019</v>
      </c>
      <c r="DR56" s="5">
        <f>ABS(DQ56-'Array Configuration'!$D$4)</f>
        <v>92.083491747858019</v>
      </c>
      <c r="DS56" s="5">
        <f>DEGREES(ACOS((COS(RADIANS(DP56))*COS(RADIANS(DR56))*SIN(RADIANS('Array Configuration'!$D$3)))+SIN(RADIANS(DP56))*COS(RADIANS('Array Configuration'!$D$3))))</f>
        <v>71.512762828839271</v>
      </c>
      <c r="DT56" s="5">
        <f t="shared" si="38"/>
        <v>209.07922777818163</v>
      </c>
      <c r="DV56" s="4">
        <v>0.782638888888887</v>
      </c>
      <c r="DW56" s="5">
        <f t="shared" si="59"/>
        <v>82.75</v>
      </c>
      <c r="DX56" s="5">
        <f>DEGREES(ASIN(SIN(RADIANS('Solar Calendar'!$C$12))*SIN(RADIANS('Array Configuration'!$D$5))+COS(RADIANS('Solar Calendar'!$C$12))*COS(RADIANS('Array Configuration'!$D$5))*COS(RADIANS(DW56))))</f>
        <v>13.91347646340474</v>
      </c>
      <c r="DY56" s="5">
        <f>IFERROR(DEGREES(ACOS((SIN(RADIANS(DX56))*SIN(RADIANS('Array Configuration'!$D$5))-SIN(RADIANS('Solar Calendar'!$C$12)))/(COS(RADIANS('Solar Calendar'!DX56))*COS(RADIANS('Array Configuration'!$D$5)))))*SIGN(DW56), 0)</f>
        <v>93.106007976096322</v>
      </c>
      <c r="DZ56" s="5">
        <f>ABS(DY56-'Array Configuration'!$D$4)</f>
        <v>93.106007976096322</v>
      </c>
      <c r="EA56" s="5">
        <f>DEGREES(ACOS((COS(RADIANS(DX56))*COS(RADIANS(DZ56))*SIN(RADIANS('Array Configuration'!$D$3)))+SIN(RADIANS(DX56))*COS(RADIANS('Array Configuration'!$D$3))))</f>
        <v>78.06452147842046</v>
      </c>
      <c r="EB56" s="5">
        <f t="shared" si="39"/>
        <v>107.40001360588697</v>
      </c>
      <c r="ED56" s="4">
        <v>0.79930555555555605</v>
      </c>
      <c r="EE56" s="5">
        <f t="shared" si="60"/>
        <v>90.25</v>
      </c>
      <c r="EF56" s="5">
        <f>DEGREES(ASIN(SIN(RADIANS('Solar Calendar'!$B$13))*SIN(RADIANS('Array Configuration'!$D$5))+COS(RADIANS('Solar Calendar'!$B$13))*COS(RADIANS('Array Configuration'!$D$5))*COS(RADIANS(EE56))))</f>
        <v>4.2589076551905238</v>
      </c>
      <c r="EG56" s="5">
        <f>IFERROR(DEGREES(ACOS((SIN(RADIANS(EF56))*SIN(RADIANS('Array Configuration'!$D$5))-SIN(RADIANS('Solar Calendar'!$B$13)))/(COS(RADIANS('Solar Calendar'!EF56))*COS(RADIANS('Array Configuration'!$D$5)))))*SIGN(EE56), 0)</f>
        <v>94.237578740237453</v>
      </c>
      <c r="EH56" s="5">
        <f>ABS(EG56-'Array Configuration'!$D$4)</f>
        <v>94.237578740237453</v>
      </c>
      <c r="EI56" s="5">
        <f>DEGREES(ACOS((COS(RADIANS(EF56))*COS(RADIANS(EH56))*SIN(RADIANS('Array Configuration'!$D$3)))+SIN(RADIANS(EF56))*COS(RADIANS('Array Configuration'!$D$3))))</f>
        <v>87.492256163908181</v>
      </c>
      <c r="EJ56" s="5">
        <f t="shared" si="40"/>
        <v>5.3886152849700446</v>
      </c>
      <c r="EO56" s="5"/>
      <c r="EP56" s="5"/>
      <c r="EQ56" s="5"/>
      <c r="ER56" s="5"/>
      <c r="EW56" s="5"/>
      <c r="EX56" s="5"/>
      <c r="EY56" s="5"/>
      <c r="EZ56" s="5"/>
      <c r="FE56" s="5"/>
      <c r="FF56" s="5"/>
      <c r="FG56" s="5"/>
      <c r="FH56" s="5"/>
      <c r="FM56" s="5"/>
      <c r="FN56" s="5"/>
      <c r="FO56" s="5"/>
      <c r="FP56" s="5"/>
      <c r="FU56" s="5"/>
      <c r="FV56" s="5"/>
      <c r="FW56" s="5"/>
      <c r="FX56" s="5"/>
      <c r="GD56" s="5"/>
      <c r="GE56" s="5"/>
      <c r="GF56" s="5"/>
      <c r="GK56" s="5"/>
      <c r="GL56" s="5"/>
      <c r="GM56" s="5"/>
      <c r="GN56" s="5"/>
    </row>
    <row r="57" spans="5:196" x14ac:dyDescent="0.25">
      <c r="E57" s="12"/>
      <c r="G57" s="5"/>
      <c r="H57" s="5"/>
      <c r="I57" s="5"/>
      <c r="J57" s="5"/>
      <c r="K57" s="5"/>
      <c r="L57" s="5"/>
      <c r="Q57" s="5"/>
      <c r="R57" s="5"/>
      <c r="S57" s="5"/>
      <c r="T57" s="5"/>
      <c r="Y57" s="5"/>
      <c r="Z57" s="5"/>
      <c r="AA57" s="5"/>
      <c r="AB57" s="5"/>
      <c r="AG57" s="5"/>
      <c r="AH57" s="5"/>
      <c r="AI57" s="5"/>
      <c r="AJ57" s="5"/>
      <c r="AO57" s="5"/>
      <c r="AP57" s="5"/>
      <c r="AQ57" s="5"/>
      <c r="AR57" s="5"/>
      <c r="AW57" s="5"/>
      <c r="AX57" s="5"/>
      <c r="AY57" s="5"/>
      <c r="AZ57" s="5"/>
      <c r="BB57" s="4">
        <v>0.80625000000000102</v>
      </c>
      <c r="BC57" s="5">
        <f t="shared" si="50"/>
        <v>91.5</v>
      </c>
      <c r="BD57" s="5">
        <f>DEGREES(ASIN(SIN(RADIANS('Solar Calendar'!$B$8))*SIN(RADIANS('Array Configuration'!$D$5))+COS(RADIANS('Solar Calendar'!$B$8))*COS(RADIANS('Array Configuration'!$D$5))*COS(RADIANS(BC57))))</f>
        <v>4.0824748923150933</v>
      </c>
      <c r="BE57" s="5">
        <f>IFERROR(DEGREES(ACOS((SIN(RADIANS(BD57))*SIN(RADIANS('Array Configuration'!$D$5))-SIN(RADIANS('Solar Calendar'!$B$8)))/(COS(RADIANS('Solar Calendar'!BD57))*COS(RADIANS('Array Configuration'!$D$5)))))*SIGN(BC57), 0)</f>
        <v>95.765311620373183</v>
      </c>
      <c r="BF57" s="5">
        <f>ABS(BE57-'Array Configuration'!$D$4)</f>
        <v>95.765311620373183</v>
      </c>
      <c r="BG57" s="5">
        <f>DEGREES(ACOS((COS(RADIANS(BD57))*COS(RADIANS(BF57))*SIN(RADIANS('Array Configuration'!$D$3)))+SIN(RADIANS(BD57))*COS(RADIANS('Array Configuration'!$D$3))))</f>
        <v>88.189527579018403</v>
      </c>
      <c r="BH57" s="5">
        <f t="shared" si="31"/>
        <v>3.5663731136937789</v>
      </c>
      <c r="BJ57" s="4">
        <v>0.78749999999999798</v>
      </c>
      <c r="BK57" s="5">
        <f t="shared" si="51"/>
        <v>85.75</v>
      </c>
      <c r="BL57" s="5">
        <f>DEGREES(ASIN(SIN(RADIANS('Solar Calendar'!$C$8))*SIN(RADIANS('Array Configuration'!$D$5))+COS(RADIANS('Solar Calendar'!$C$8))*COS(RADIANS('Array Configuration'!$D$5))*COS(RADIANS(BK57))))</f>
        <v>11.387176609754979</v>
      </c>
      <c r="BM57" s="5">
        <f>IFERROR(DEGREES(ACOS((SIN(RADIANS(BL57))*SIN(RADIANS('Array Configuration'!$D$5))-SIN(RADIANS('Solar Calendar'!$C$8)))/(COS(RADIANS('Solar Calendar'!BL57))*COS(RADIANS('Array Configuration'!$D$5)))))*SIGN(BK57), 0)</f>
        <v>94.796985032891087</v>
      </c>
      <c r="BN57" s="5">
        <f>ABS(BM57-'Array Configuration'!$D$4)</f>
        <v>94.796985032891087</v>
      </c>
      <c r="BO57" s="5">
        <f>DEGREES(ACOS((COS(RADIANS(BL57))*COS(RADIANS(BN57))*SIN(RADIANS('Array Configuration'!$D$3)))+SIN(RADIANS(BL57))*COS(RADIANS('Array Configuration'!$D$3))))</f>
        <v>81.012157730903567</v>
      </c>
      <c r="BP57" s="5">
        <f t="shared" si="32"/>
        <v>76.928267387149901</v>
      </c>
      <c r="BR57" s="4">
        <v>0.76875000000000004</v>
      </c>
      <c r="BS57" s="5">
        <f t="shared" si="52"/>
        <v>79.5</v>
      </c>
      <c r="BT57" s="5">
        <f>DEGREES(ASIN(SIN(RADIANS('Solar Calendar'!$B$9))*SIN(RADIANS('Array Configuration'!$D$5))+COS(RADIANS('Solar Calendar'!$B$9))*COS(RADIANS('Array Configuration'!$D$5))*COS(RADIANS(BS57))))</f>
        <v>19.405131718615173</v>
      </c>
      <c r="BU57" s="5">
        <f>IFERROR(DEGREES(ACOS((SIN(RADIANS(BT57))*SIN(RADIANS('Array Configuration'!$D$5))-SIN(RADIANS('Solar Calendar'!$B$9)))/(COS(RADIANS('Solar Calendar'!BT57))*COS(RADIANS('Array Configuration'!$D$5)))))*SIGN(BS57), 0)</f>
        <v>94.089294682525846</v>
      </c>
      <c r="BV57" s="5">
        <f>ABS(BU57-'Array Configuration'!$D$4)</f>
        <v>94.089294682525846</v>
      </c>
      <c r="BW57" s="5">
        <f>DEGREES(ACOS((COS(RADIANS(BT57))*COS(RADIANS(BV57))*SIN(RADIANS('Array Configuration'!$D$3)))+SIN(RADIANS(BT57))*COS(RADIANS('Array Configuration'!$D$3))))</f>
        <v>73.282668566509898</v>
      </c>
      <c r="BX57" s="5">
        <f t="shared" si="33"/>
        <v>186.7473777167331</v>
      </c>
      <c r="BZ57" s="4">
        <v>0.75625000000000098</v>
      </c>
      <c r="CA57" s="5">
        <f t="shared" si="53"/>
        <v>74.75</v>
      </c>
      <c r="CB57" s="5">
        <f>DEGREES(ASIN(SIN(RADIANS('Solar Calendar'!$C$9))*SIN(RADIANS('Array Configuration'!$D$5))+COS(RADIANS('Solar Calendar'!$C$9))*COS(RADIANS('Array Configuration'!$D$5))*COS(RADIANS(CA57))))</f>
        <v>24.786167062735327</v>
      </c>
      <c r="CC57" s="5">
        <f>IFERROR(DEGREES(ACOS((SIN(RADIANS(CB57))*SIN(RADIANS('Array Configuration'!$D$5))-SIN(RADIANS('Solar Calendar'!$C$9)))/(COS(RADIANS('Solar Calendar'!CB57))*COS(RADIANS('Array Configuration'!$D$5)))))*SIGN(CA57), 0)</f>
        <v>93.03712240110066</v>
      </c>
      <c r="CD57" s="5">
        <f>ABS(CC57-'Array Configuration'!$D$4)</f>
        <v>93.03712240110066</v>
      </c>
      <c r="CE57" s="5">
        <f>DEGREES(ACOS((COS(RADIANS(CB57))*COS(RADIANS(CD57))*SIN(RADIANS('Array Configuration'!$D$3)))+SIN(RADIANS(CB57))*COS(RADIANS('Array Configuration'!$D$3))))</f>
        <v>67.923878596722048</v>
      </c>
      <c r="CF57" s="5">
        <f t="shared" si="34"/>
        <v>272.51908792060925</v>
      </c>
      <c r="CH57" s="4">
        <v>0.74791666666666701</v>
      </c>
      <c r="CI57" s="5">
        <f t="shared" si="54"/>
        <v>71.25</v>
      </c>
      <c r="CJ57" s="5">
        <f>DEGREES(ASIN(SIN(RADIANS('Solar Calendar'!$B$10))*SIN(RADIANS('Array Configuration'!$D$5))+COS(RADIANS('Solar Calendar'!$B$10))*COS(RADIANS('Array Configuration'!$D$5))*COS(RADIANS(CI57))))</f>
        <v>29.07633183623286</v>
      </c>
      <c r="CK57" s="5">
        <f>IFERROR(DEGREES(ACOS((SIN(RADIANS(CJ57))*SIN(RADIANS('Array Configuration'!$D$5))-SIN(RADIANS('Solar Calendar'!$B$10)))/(COS(RADIANS('Solar Calendar'!CJ57))*COS(RADIANS('Array Configuration'!$D$5)))))*SIGN(CI57), 0)</f>
        <v>92.786075658603295</v>
      </c>
      <c r="CL57" s="5">
        <f>ABS(CK57-'Array Configuration'!$D$4)</f>
        <v>92.786075658603295</v>
      </c>
      <c r="CM57" s="5">
        <f>DEGREES(ACOS((COS(RADIANS(CJ57))*COS(RADIANS(CL57))*SIN(RADIANS('Array Configuration'!$D$3)))+SIN(RADIANS(CJ57))*COS(RADIANS('Array Configuration'!$D$3))))</f>
        <v>63.875606813020056</v>
      </c>
      <c r="CN57" s="5">
        <f t="shared" si="48"/>
        <v>328.59875938870096</v>
      </c>
      <c r="CP57" s="4">
        <v>0.74791666666666701</v>
      </c>
      <c r="CQ57" s="5">
        <f t="shared" si="55"/>
        <v>70.5</v>
      </c>
      <c r="CR57" s="5">
        <f>DEGREES(ASIN(SIN(RADIANS('Solar Calendar'!$C$10))*SIN(RADIANS('Array Configuration'!$D$5))+COS(RADIANS('Solar Calendar'!$C$10))*COS(RADIANS('Array Configuration'!$D$5))*COS(RADIANS(CQ57))))</f>
        <v>30.058003244989543</v>
      </c>
      <c r="CS57" s="5">
        <f>IFERROR(DEGREES(ACOS((SIN(RADIANS(CR57))*SIN(RADIANS('Array Configuration'!$D$5))-SIN(RADIANS('Solar Calendar'!$C$10)))/(COS(RADIANS('Solar Calendar'!CR57))*COS(RADIANS('Array Configuration'!$D$5)))))*SIGN(CQ57), 0)</f>
        <v>92.835817502617758</v>
      </c>
      <c r="CT57" s="5">
        <f>ABS(CS57-'Array Configuration'!$D$4)</f>
        <v>92.835817502617758</v>
      </c>
      <c r="CU57" s="5">
        <f>DEGREES(ACOS((COS(RADIANS(CR57))*COS(RADIANS(CT57))*SIN(RADIANS('Array Configuration'!$D$3)))+SIN(RADIANS(CR57))*COS(RADIANS('Array Configuration'!$D$3))))</f>
        <v>62.989042533344346</v>
      </c>
      <c r="CV57" s="5">
        <f t="shared" si="35"/>
        <v>342.78719957209137</v>
      </c>
      <c r="CX57" s="4">
        <v>0.75416666666666698</v>
      </c>
      <c r="CY57" s="5">
        <f t="shared" si="56"/>
        <v>72</v>
      </c>
      <c r="CZ57" s="5">
        <f>DEGREES(ASIN(SIN(RADIANS('Solar Calendar'!$B$11))*SIN(RADIANS('Array Configuration'!$D$5))+COS(RADIANS('Solar Calendar'!$B$11))*COS(RADIANS('Array Configuration'!$D$5))*COS(RADIANS(CY57))))</f>
        <v>28.434583490374116</v>
      </c>
      <c r="DA57" s="5">
        <f>IFERROR(DEGREES(ACOS((SIN(RADIANS(CZ57))*SIN(RADIANS('Array Configuration'!$D$5))-SIN(RADIANS('Solar Calendar'!$B$11)))/(COS(RADIANS('Solar Calendar'!CZ57))*COS(RADIANS('Array Configuration'!$D$5)))))*SIGN(CY57), 0)</f>
        <v>93.159005470045059</v>
      </c>
      <c r="DB57" s="5">
        <f>ABS(DA57-'Array Configuration'!$D$4)</f>
        <v>93.159005470045059</v>
      </c>
      <c r="DC57" s="5">
        <f>DEGREES(ACOS((COS(RADIANS(CZ57))*COS(RADIANS(DB57))*SIN(RADIANS('Array Configuration'!$D$3)))+SIN(RADIANS(CZ57))*COS(RADIANS('Array Configuration'!$D$3))))</f>
        <v>64.593951482752303</v>
      </c>
      <c r="DD57" s="5">
        <f t="shared" si="36"/>
        <v>317.2928498986779</v>
      </c>
      <c r="DF57" s="4">
        <v>0.76458333333333395</v>
      </c>
      <c r="DG57" s="5">
        <f t="shared" si="57"/>
        <v>75.5</v>
      </c>
      <c r="DH57" s="5">
        <f>DEGREES(ASIN(SIN(RADIANS('Solar Calendar'!$C$11))*SIN(RADIANS('Array Configuration'!$D$5))+COS(RADIANS('Solar Calendar'!$C$11))*COS(RADIANS('Array Configuration'!$D$5))*COS(RADIANS(DG57))))</f>
        <v>24.699301180915796</v>
      </c>
      <c r="DI57" s="5">
        <f>IFERROR(DEGREES(ACOS((SIN(RADIANS(DH57))*SIN(RADIANS('Array Configuration'!$D$5))-SIN(RADIANS('Solar Calendar'!$C$11)))/(COS(RADIANS('Solar Calendar'!DH57))*COS(RADIANS('Array Configuration'!$D$5)))))*SIGN(DG57), 0)</f>
        <v>94.05062560839589</v>
      </c>
      <c r="DJ57" s="5">
        <f>ABS(DI57-'Array Configuration'!$D$4)</f>
        <v>94.05062560839589</v>
      </c>
      <c r="DK57" s="5">
        <f>DEGREES(ACOS((COS(RADIANS(DH57))*COS(RADIANS(DJ57))*SIN(RADIANS('Array Configuration'!$D$3)))+SIN(RADIANS(DH57))*COS(RADIANS('Array Configuration'!$D$3))))</f>
        <v>68.351012434536813</v>
      </c>
      <c r="DL57" s="5">
        <f t="shared" si="37"/>
        <v>258.36540833087469</v>
      </c>
      <c r="DN57" s="4">
        <v>0.779861111111112</v>
      </c>
      <c r="DO57" s="5">
        <f t="shared" si="58"/>
        <v>81</v>
      </c>
      <c r="DP57" s="5">
        <f>DEGREES(ASIN(SIN(RADIANS('Solar Calendar'!$B$12))*SIN(RADIANS('Array Configuration'!$D$5))+COS(RADIANS('Solar Calendar'!$B$12))*COS(RADIANS('Array Configuration'!$D$5))*COS(RADIANS(DO57))))</f>
        <v>18.040486771790565</v>
      </c>
      <c r="DQ57" s="5">
        <f>IFERROR(DEGREES(ACOS((SIN(RADIANS(DP57))*SIN(RADIANS('Array Configuration'!$D$5))-SIN(RADIANS('Solar Calendar'!$B$12)))/(COS(RADIANS('Solar Calendar'!DP57))*COS(RADIANS('Array Configuration'!$D$5)))))*SIGN(DO57), 0)</f>
        <v>94.799977631668128</v>
      </c>
      <c r="DR57" s="5">
        <f>ABS(DQ57-'Array Configuration'!$D$4)</f>
        <v>94.799977631668128</v>
      </c>
      <c r="DS57" s="5">
        <f>DEGREES(ACOS((COS(RADIANS(DP57))*COS(RADIANS(DR57))*SIN(RADIANS('Array Configuration'!$D$3)))+SIN(RADIANS(DP57))*COS(RADIANS('Array Configuration'!$D$3))))</f>
        <v>74.798571273563979</v>
      </c>
      <c r="DT57" s="5">
        <f t="shared" si="38"/>
        <v>161.27730834332141</v>
      </c>
      <c r="DV57" s="4">
        <v>0.79305555555555396</v>
      </c>
      <c r="DW57" s="5">
        <f t="shared" si="59"/>
        <v>86.5</v>
      </c>
      <c r="DX57" s="5">
        <f>DEGREES(ASIN(SIN(RADIANS('Solar Calendar'!$C$12))*SIN(RADIANS('Array Configuration'!$D$5))+COS(RADIANS('Solar Calendar'!$C$12))*COS(RADIANS('Array Configuration'!$D$5))*COS(RADIANS(DW57))))</f>
        <v>11.392772246219014</v>
      </c>
      <c r="DY57" s="5">
        <f>IFERROR(DEGREES(ACOS((SIN(RADIANS(DX57))*SIN(RADIANS('Array Configuration'!$D$5))-SIN(RADIANS('Solar Calendar'!$C$12)))/(COS(RADIANS('Solar Calendar'!DX57))*COS(RADIANS('Array Configuration'!$D$5)))))*SIGN(DW57), 0)</f>
        <v>95.831431537859316</v>
      </c>
      <c r="DZ57" s="5">
        <f>ABS(DY57-'Array Configuration'!$D$4)</f>
        <v>95.831431537859316</v>
      </c>
      <c r="EA57" s="5">
        <f>DEGREES(ACOS((COS(RADIANS(DX57))*COS(RADIANS(DZ57))*SIN(RADIANS('Array Configuration'!$D$3)))+SIN(RADIANS(DX57))*COS(RADIANS('Array Configuration'!$D$3))))</f>
        <v>81.364750737770976</v>
      </c>
      <c r="EB57" s="5">
        <f t="shared" si="39"/>
        <v>66.147298113496959</v>
      </c>
      <c r="ED57" s="4">
        <v>0.80972222222222301</v>
      </c>
      <c r="EE57" s="5">
        <f t="shared" si="60"/>
        <v>94</v>
      </c>
      <c r="EF57" s="5">
        <f>DEGREES(ASIN(SIN(RADIANS('Solar Calendar'!$B$13))*SIN(RADIANS('Array Configuration'!$D$5))+COS(RADIANS('Solar Calendar'!$B$13))*COS(RADIANS('Array Configuration'!$D$5))*COS(RADIANS(EE57))))</f>
        <v>1.7426515724979017</v>
      </c>
      <c r="EG57" s="5">
        <f>IFERROR(DEGREES(ACOS((SIN(RADIANS(EF57))*SIN(RADIANS('Array Configuration'!$D$5))-SIN(RADIANS('Solar Calendar'!$B$13)))/(COS(RADIANS('Solar Calendar'!EF57))*COS(RADIANS('Array Configuration'!$D$5)))))*SIGN(EE57), 0)</f>
        <v>96.994263211836724</v>
      </c>
      <c r="EH57" s="5">
        <f>ABS(EG57-'Array Configuration'!$D$4)</f>
        <v>96.994263211836724</v>
      </c>
      <c r="EI57" s="5">
        <f>DEGREES(ACOS((COS(RADIANS(EF57))*COS(RADIANS(EH57))*SIN(RADIANS('Array Configuration'!$D$3)))+SIN(RADIANS(EF57))*COS(RADIANS('Array Configuration'!$D$3))))</f>
        <v>90.810218952964362</v>
      </c>
      <c r="EJ57" s="5">
        <f t="shared" si="40"/>
        <v>0</v>
      </c>
      <c r="EO57" s="5"/>
      <c r="EP57" s="5"/>
      <c r="EQ57" s="5"/>
      <c r="ER57" s="5"/>
      <c r="EW57" s="5"/>
      <c r="EX57" s="5"/>
      <c r="EY57" s="5"/>
      <c r="EZ57" s="5"/>
      <c r="FE57" s="5"/>
      <c r="FF57" s="5"/>
      <c r="FG57" s="5"/>
      <c r="FH57" s="5"/>
      <c r="FM57" s="5"/>
      <c r="FN57" s="5"/>
      <c r="FO57" s="5"/>
      <c r="FP57" s="5"/>
      <c r="FU57" s="5"/>
      <c r="FV57" s="5"/>
      <c r="FW57" s="5"/>
      <c r="FX57" s="5"/>
      <c r="GD57" s="5"/>
      <c r="GE57" s="5"/>
      <c r="GF57" s="5"/>
      <c r="GK57" s="5"/>
      <c r="GL57" s="5"/>
      <c r="GM57" s="5"/>
      <c r="GN57" s="5"/>
    </row>
    <row r="58" spans="5:196" x14ac:dyDescent="0.25">
      <c r="E58" s="12"/>
      <c r="G58" s="5"/>
      <c r="H58" s="5"/>
      <c r="I58" s="5"/>
      <c r="J58" s="5"/>
      <c r="K58" s="5"/>
      <c r="L58" s="5"/>
      <c r="Q58" s="5"/>
      <c r="R58" s="5"/>
      <c r="S58" s="5"/>
      <c r="T58" s="5"/>
      <c r="Y58" s="5"/>
      <c r="Z58" s="5"/>
      <c r="AA58" s="5"/>
      <c r="AB58" s="5"/>
      <c r="AG58" s="5"/>
      <c r="AH58" s="5"/>
      <c r="AI58" s="5"/>
      <c r="AJ58" s="5"/>
      <c r="AO58" s="5"/>
      <c r="AP58" s="5"/>
      <c r="AQ58" s="5"/>
      <c r="AR58" s="5"/>
      <c r="AW58" s="5"/>
      <c r="AX58" s="5"/>
      <c r="AY58" s="5"/>
      <c r="AZ58" s="5"/>
      <c r="BB58" s="4">
        <v>0.81666666666666798</v>
      </c>
      <c r="BC58" s="5">
        <f t="shared" si="50"/>
        <v>95.25</v>
      </c>
      <c r="BD58" s="5">
        <f>DEGREES(ASIN(SIN(RADIANS('Solar Calendar'!$B$8))*SIN(RADIANS('Array Configuration'!$D$5))+COS(RADIANS('Solar Calendar'!$B$8))*COS(RADIANS('Array Configuration'!$D$5))*COS(RADIANS(BC58))))</f>
        <v>1.573700424412882</v>
      </c>
      <c r="BE58" s="5">
        <f>IFERROR(DEGREES(ACOS((SIN(RADIANS(BD58))*SIN(RADIANS('Array Configuration'!$D$5))-SIN(RADIANS('Solar Calendar'!$B$8)))/(COS(RADIANS('Solar Calendar'!BD58))*COS(RADIANS('Array Configuration'!$D$5)))))*SIGN(BC58), 0)</f>
        <v>98.519436491885486</v>
      </c>
      <c r="BF58" s="5">
        <f>ABS(BE58-'Array Configuration'!$D$4)</f>
        <v>98.519436491885486</v>
      </c>
      <c r="BG58" s="5">
        <f>DEGREES(ACOS((COS(RADIANS(BD58))*COS(RADIANS(BF58))*SIN(RADIANS('Array Configuration'!$D$3)))+SIN(RADIANS(BD58))*COS(RADIANS('Array Configuration'!$D$3))))</f>
        <v>91.497780853752289</v>
      </c>
      <c r="BH58" s="5">
        <f t="shared" si="31"/>
        <v>0</v>
      </c>
      <c r="BJ58" s="4">
        <v>0.79791666666666505</v>
      </c>
      <c r="BK58" s="5">
        <f t="shared" si="51"/>
        <v>89.5</v>
      </c>
      <c r="BL58" s="5">
        <f>DEGREES(ASIN(SIN(RADIANS('Solar Calendar'!$C$8))*SIN(RADIANS('Array Configuration'!$D$5))+COS(RADIANS('Solar Calendar'!$C$8))*COS(RADIANS('Array Configuration'!$D$5))*COS(RADIANS(BK58))))</f>
        <v>8.8733710540914394</v>
      </c>
      <c r="BM58" s="5">
        <f>IFERROR(DEGREES(ACOS((SIN(RADIANS(BL58))*SIN(RADIANS('Array Configuration'!$D$5))-SIN(RADIANS('Solar Calendar'!$C$8)))/(COS(RADIANS('Solar Calendar'!BL58))*COS(RADIANS('Array Configuration'!$D$5)))))*SIGN(BK58), 0)</f>
        <v>97.51817768432889</v>
      </c>
      <c r="BN58" s="5">
        <f>ABS(BM58-'Array Configuration'!$D$4)</f>
        <v>97.51817768432889</v>
      </c>
      <c r="BO58" s="5">
        <f>DEGREES(ACOS((COS(RADIANS(BL58))*COS(RADIANS(BN58))*SIN(RADIANS('Array Configuration'!$D$3)))+SIN(RADIANS(BL58))*COS(RADIANS('Array Configuration'!$D$3))))</f>
        <v>84.306329344330422</v>
      </c>
      <c r="BP58" s="5">
        <f t="shared" si="32"/>
        <v>38.716037592291158</v>
      </c>
      <c r="BR58" s="4">
        <v>0.77916666666666601</v>
      </c>
      <c r="BS58" s="5">
        <f t="shared" si="52"/>
        <v>83.25</v>
      </c>
      <c r="BT58" s="5">
        <f>DEGREES(ASIN(SIN(RADIANS('Solar Calendar'!$B$9))*SIN(RADIANS('Array Configuration'!$D$5))+COS(RADIANS('Solar Calendar'!$B$9))*COS(RADIANS('Array Configuration'!$D$5))*COS(RADIANS(BS58))))</f>
        <v>16.888106031336076</v>
      </c>
      <c r="BU58" s="5">
        <f>IFERROR(DEGREES(ACOS((SIN(RADIANS(BT58))*SIN(RADIANS('Array Configuration'!$D$5))-SIN(RADIANS('Solar Calendar'!$B$9)))/(COS(RADIANS('Solar Calendar'!BT58))*COS(RADIANS('Array Configuration'!$D$5)))))*SIGN(BS58), 0)</f>
        <v>96.78045097132771</v>
      </c>
      <c r="BV58" s="5">
        <f>ABS(BU58-'Array Configuration'!$D$4)</f>
        <v>96.78045097132771</v>
      </c>
      <c r="BW58" s="5">
        <f>DEGREES(ACOS((COS(RADIANS(BT58))*COS(RADIANS(BV58))*SIN(RADIANS('Array Configuration'!$D$3)))+SIN(RADIANS(BT58))*COS(RADIANS('Array Configuration'!$D$3))))</f>
        <v>76.553196473596699</v>
      </c>
      <c r="BX58" s="5">
        <f t="shared" si="33"/>
        <v>139.84517275425281</v>
      </c>
      <c r="BZ58" s="4">
        <v>0.76666666666666805</v>
      </c>
      <c r="CA58" s="5">
        <f t="shared" si="53"/>
        <v>78.5</v>
      </c>
      <c r="CB58" s="5">
        <f>DEGREES(ASIN(SIN(RADIANS('Solar Calendar'!$C$9))*SIN(RADIANS('Array Configuration'!$D$5))+COS(RADIANS('Solar Calendar'!$C$9))*COS(RADIANS('Array Configuration'!$D$5))*COS(RADIANS(CA58))))</f>
        <v>22.265160138916336</v>
      </c>
      <c r="CC58" s="5">
        <f>IFERROR(DEGREES(ACOS((SIN(RADIANS(CB58))*SIN(RADIANS('Array Configuration'!$D$5))-SIN(RADIANS('Solar Calendar'!$C$9)))/(COS(RADIANS('Solar Calendar'!CB58))*COS(RADIANS('Array Configuration'!$D$5)))))*SIGN(CA58), 0)</f>
        <v>95.722704279936522</v>
      </c>
      <c r="CD58" s="5">
        <f>ABS(CC58-'Array Configuration'!$D$4)</f>
        <v>95.722704279936522</v>
      </c>
      <c r="CE58" s="5">
        <f>DEGREES(ACOS((COS(RADIANS(CB58))*COS(RADIANS(CD58))*SIN(RADIANS('Array Configuration'!$D$3)))+SIN(RADIANS(CB58))*COS(RADIANS('Array Configuration'!$D$3))))</f>
        <v>71.180850044186428</v>
      </c>
      <c r="CF58" s="5">
        <f t="shared" si="34"/>
        <v>223.62214193142961</v>
      </c>
      <c r="CH58" s="4">
        <v>0.75833333333333297</v>
      </c>
      <c r="CI58" s="5">
        <f t="shared" si="54"/>
        <v>75</v>
      </c>
      <c r="CJ58" s="5">
        <f>DEGREES(ASIN(SIN(RADIANS('Solar Calendar'!$B$10))*SIN(RADIANS('Array Configuration'!$D$5))+COS(RADIANS('Solar Calendar'!$B$10))*COS(RADIANS('Array Configuration'!$D$5))*COS(RADIANS(CI58))))</f>
        <v>26.554484325486186</v>
      </c>
      <c r="CK58" s="5">
        <f>IFERROR(DEGREES(ACOS((SIN(RADIANS(CJ58))*SIN(RADIANS('Array Configuration'!$D$5))-SIN(RADIANS('Solar Calendar'!$B$10)))/(COS(RADIANS('Solar Calendar'!CJ58))*COS(RADIANS('Array Configuration'!$D$5)))))*SIGN(CI58), 0)</f>
        <v>95.459811260834414</v>
      </c>
      <c r="CL58" s="5">
        <f>ABS(CK58-'Array Configuration'!$D$4)</f>
        <v>95.459811260834414</v>
      </c>
      <c r="CM58" s="5">
        <f>DEGREES(ACOS((COS(RADIANS(CJ58))*COS(RADIANS(CL58))*SIN(RADIANS('Array Configuration'!$D$3)))+SIN(RADIANS(CJ58))*COS(RADIANS('Array Configuration'!$D$3))))</f>
        <v>67.11195482898458</v>
      </c>
      <c r="CN58" s="5">
        <f t="shared" si="48"/>
        <v>280.78506809802536</v>
      </c>
      <c r="CP58" s="4">
        <v>0.75833333333333297</v>
      </c>
      <c r="CQ58" s="5">
        <f t="shared" si="55"/>
        <v>74.25</v>
      </c>
      <c r="CR58" s="5">
        <f>DEGREES(ASIN(SIN(RADIANS('Solar Calendar'!$C$10))*SIN(RADIANS('Array Configuration'!$D$5))+COS(RADIANS('Solar Calendar'!$C$10))*COS(RADIANS('Array Configuration'!$D$5))*COS(RADIANS(CQ58))))</f>
        <v>27.536306073038084</v>
      </c>
      <c r="CS58" s="5">
        <f>IFERROR(DEGREES(ACOS((SIN(RADIANS(CR58))*SIN(RADIANS('Array Configuration'!$D$5))-SIN(RADIANS('Solar Calendar'!$C$10)))/(COS(RADIANS('Solar Calendar'!CR58))*COS(RADIANS('Array Configuration'!$D$5)))))*SIGN(CQ58), 0)</f>
        <v>95.504392744448566</v>
      </c>
      <c r="CT58" s="5">
        <f>ABS(CS58-'Array Configuration'!$D$4)</f>
        <v>95.504392744448566</v>
      </c>
      <c r="CU58" s="5">
        <f>DEGREES(ACOS((COS(RADIANS(CR58))*COS(RADIANS(CT58))*SIN(RADIANS('Array Configuration'!$D$3)))+SIN(RADIANS(CR58))*COS(RADIANS('Array Configuration'!$D$3))))</f>
        <v>66.218722900933756</v>
      </c>
      <c r="CV58" s="5">
        <f t="shared" si="35"/>
        <v>295.12367394359939</v>
      </c>
      <c r="CX58" s="4">
        <v>0.76458333333333295</v>
      </c>
      <c r="CY58" s="5">
        <f t="shared" si="56"/>
        <v>75.75</v>
      </c>
      <c r="CZ58" s="5">
        <f>DEGREES(ASIN(SIN(RADIANS('Solar Calendar'!$B$11))*SIN(RADIANS('Array Configuration'!$D$5))+COS(RADIANS('Solar Calendar'!$B$11))*COS(RADIANS('Array Configuration'!$D$5))*COS(RADIANS(CY58))))</f>
        <v>25.91396210110349</v>
      </c>
      <c r="DA58" s="5">
        <f>IFERROR(DEGREES(ACOS((SIN(RADIANS(CZ58))*SIN(RADIANS('Array Configuration'!$D$5))-SIN(RADIANS('Solar Calendar'!$B$11)))/(COS(RADIANS('Solar Calendar'!CZ58))*COS(RADIANS('Array Configuration'!$D$5)))))*SIGN(CY58), 0)</f>
        <v>95.826966061272714</v>
      </c>
      <c r="DB58" s="5">
        <f>ABS(DA58-'Array Configuration'!$D$4)</f>
        <v>95.826966061272714</v>
      </c>
      <c r="DC58" s="5">
        <f>DEGREES(ACOS((COS(RADIANS(CZ58))*COS(RADIANS(DB58))*SIN(RADIANS('Array Configuration'!$D$3)))+SIN(RADIANS(CZ58))*COS(RADIANS('Array Configuration'!$D$3))))</f>
        <v>67.829394532214678</v>
      </c>
      <c r="DD58" s="5">
        <f t="shared" si="36"/>
        <v>269.49024575245596</v>
      </c>
      <c r="DF58" s="4">
        <v>0.77500000000000102</v>
      </c>
      <c r="DG58" s="5">
        <f t="shared" si="57"/>
        <v>79.25</v>
      </c>
      <c r="DH58" s="5">
        <f>DEGREES(ASIN(SIN(RADIANS('Solar Calendar'!$C$11))*SIN(RADIANS('Array Configuration'!$D$5))+COS(RADIANS('Solar Calendar'!$C$11))*COS(RADIANS('Array Configuration'!$D$5))*COS(RADIANS(DG58))))</f>
        <v>22.182063560114692</v>
      </c>
      <c r="DI58" s="5">
        <f>IFERROR(DEGREES(ACOS((SIN(RADIANS(DH58))*SIN(RADIANS('Array Configuration'!$D$5))-SIN(RADIANS('Solar Calendar'!$C$11)))/(COS(RADIANS('Solar Calendar'!DH58))*COS(RADIANS('Array Configuration'!$D$5)))))*SIGN(DG58), 0)</f>
        <v>96.717402958272586</v>
      </c>
      <c r="DJ58" s="5">
        <f>ABS(DI58-'Array Configuration'!$D$4)</f>
        <v>96.717402958272586</v>
      </c>
      <c r="DK58" s="5">
        <f>DEGREES(ACOS((COS(RADIANS(DH58))*COS(RADIANS(DJ58))*SIN(RADIANS('Array Configuration'!$D$3)))+SIN(RADIANS(DH58))*COS(RADIANS('Array Configuration'!$D$3))))</f>
        <v>71.596397791989617</v>
      </c>
      <c r="DL58" s="5">
        <f t="shared" si="37"/>
        <v>210.83953886171861</v>
      </c>
      <c r="DN58" s="4">
        <v>0.79027777777777897</v>
      </c>
      <c r="DO58" s="5">
        <f t="shared" si="58"/>
        <v>84.75</v>
      </c>
      <c r="DP58" s="5">
        <f>DEGREES(ASIN(SIN(RADIANS('Solar Calendar'!$B$12))*SIN(RADIANS('Array Configuration'!$D$5))+COS(RADIANS('Solar Calendar'!$B$12))*COS(RADIANS('Array Configuration'!$D$5))*COS(RADIANS(DO58))))</f>
        <v>15.526616567736527</v>
      </c>
      <c r="DQ58" s="5">
        <f>IFERROR(DEGREES(ACOS((SIN(RADIANS(DP58))*SIN(RADIANS('Array Configuration'!$D$5))-SIN(RADIANS('Solar Calendar'!$B$12)))/(COS(RADIANS('Solar Calendar'!DP58))*COS(RADIANS('Array Configuration'!$D$5)))))*SIGN(DO58), 0)</f>
        <v>97.488005101736448</v>
      </c>
      <c r="DR58" s="5">
        <f>ABS(DQ58-'Array Configuration'!$D$4)</f>
        <v>97.488005101736448</v>
      </c>
      <c r="DS58" s="5">
        <f>DEGREES(ACOS((COS(RADIANS(DP58))*COS(RADIANS(DR58))*SIN(RADIANS('Array Configuration'!$D$3)))+SIN(RADIANS(DP58))*COS(RADIANS('Array Configuration'!$D$3))))</f>
        <v>78.067393758257381</v>
      </c>
      <c r="DT58" s="5">
        <f t="shared" si="38"/>
        <v>115.96821531546949</v>
      </c>
      <c r="DV58" s="4">
        <v>0.80347222222222103</v>
      </c>
      <c r="DW58" s="5">
        <f t="shared" si="59"/>
        <v>90.25</v>
      </c>
      <c r="DX58" s="5">
        <f>DEGREES(ASIN(SIN(RADIANS('Solar Calendar'!$C$12))*SIN(RADIANS('Array Configuration'!$D$5))+COS(RADIANS('Solar Calendar'!$C$12))*COS(RADIANS('Array Configuration'!$D$5))*COS(RADIANS(DW58))))</f>
        <v>8.8842483800083514</v>
      </c>
      <c r="DY58" s="5">
        <f>IFERROR(DEGREES(ACOS((SIN(RADIANS(DX58))*SIN(RADIANS('Array Configuration'!$D$5))-SIN(RADIANS('Solar Calendar'!$C$12)))/(COS(RADIANS('Solar Calendar'!DX58))*COS(RADIANS('Array Configuration'!$D$5)))))*SIGN(DW58), 0)</f>
        <v>98.544506910239051</v>
      </c>
      <c r="DZ58" s="5">
        <f>ABS(DY58-'Array Configuration'!$D$4)</f>
        <v>98.544506910239051</v>
      </c>
      <c r="EA58" s="5">
        <f>DEGREES(ACOS((COS(RADIANS(DX58))*COS(RADIANS(DZ58))*SIN(RADIANS('Array Configuration'!$D$3)))+SIN(RADIANS(DX58))*COS(RADIANS('Array Configuration'!$D$3))))</f>
        <v>84.649406744765201</v>
      </c>
      <c r="EB58" s="5">
        <f t="shared" si="39"/>
        <v>31.768491716912234</v>
      </c>
      <c r="ED58" s="7">
        <v>0.81874999999999998</v>
      </c>
      <c r="EE58" s="5">
        <f t="shared" si="60"/>
        <v>97.25</v>
      </c>
      <c r="EF58" s="5">
        <v>0</v>
      </c>
      <c r="EG58" s="5">
        <f>IFERROR(DEGREES(ACOS((SIN(RADIANS(EF58))*SIN(RADIANS('Array Configuration'!$D$5))-SIN(RADIANS('Solar Calendar'!$B$13)))/(COS(RADIANS('Solar Calendar'!EF58))*COS(RADIANS('Array Configuration'!$D$5)))))*SIGN(EE58), 0)</f>
        <v>98.91779338398652</v>
      </c>
      <c r="EH58" s="5">
        <f>ABS(EG58-'Array Configuration'!$D$4)</f>
        <v>98.91779338398652</v>
      </c>
      <c r="EI58" s="5">
        <f>DEGREES(ACOS((COS(RADIANS(EF58))*COS(RADIANS(EH58))*SIN(RADIANS('Array Configuration'!$D$3)))+SIN(RADIANS(EF58))*COS(RADIANS('Array Configuration'!$D$3))))</f>
        <v>93.112012642982378</v>
      </c>
      <c r="EJ58" s="5">
        <f t="shared" si="40"/>
        <v>0</v>
      </c>
      <c r="EO58" s="5"/>
      <c r="EP58" s="5"/>
      <c r="EQ58" s="5"/>
      <c r="ER58" s="5"/>
      <c r="EW58" s="5"/>
      <c r="EX58" s="5"/>
      <c r="EY58" s="5"/>
      <c r="EZ58" s="5"/>
      <c r="FE58" s="5"/>
      <c r="FF58" s="5"/>
      <c r="FG58" s="5"/>
      <c r="FH58" s="5"/>
      <c r="FM58" s="5"/>
      <c r="FN58" s="5"/>
      <c r="FO58" s="5"/>
      <c r="FP58" s="5"/>
      <c r="FU58" s="5"/>
      <c r="FV58" s="5"/>
      <c r="FW58" s="5"/>
      <c r="FX58" s="5"/>
      <c r="GD58" s="5"/>
      <c r="GE58" s="5"/>
      <c r="GF58" s="5"/>
      <c r="GK58" s="5"/>
      <c r="GL58" s="5"/>
      <c r="GM58" s="5"/>
      <c r="GN58" s="5"/>
    </row>
    <row r="59" spans="5:196" x14ac:dyDescent="0.25">
      <c r="E59" s="12"/>
      <c r="G59" s="5"/>
      <c r="H59" s="5"/>
      <c r="I59" s="5"/>
      <c r="J59" s="5"/>
      <c r="K59" s="5"/>
      <c r="L59" s="5"/>
      <c r="Q59" s="5"/>
      <c r="R59" s="5"/>
      <c r="S59" s="5"/>
      <c r="T59" s="5"/>
      <c r="Y59" s="5"/>
      <c r="Z59" s="5"/>
      <c r="AA59" s="5"/>
      <c r="AB59" s="5"/>
      <c r="AG59" s="5"/>
      <c r="AH59" s="5"/>
      <c r="AI59" s="5"/>
      <c r="AJ59" s="5"/>
      <c r="AO59" s="5"/>
      <c r="AP59" s="5"/>
      <c r="AQ59" s="5"/>
      <c r="AR59" s="5"/>
      <c r="AW59" s="5"/>
      <c r="AX59" s="5"/>
      <c r="AY59" s="5"/>
      <c r="AZ59" s="5"/>
      <c r="BB59" s="4">
        <v>0.82708333333333395</v>
      </c>
      <c r="BC59" s="5">
        <f t="shared" si="50"/>
        <v>99</v>
      </c>
      <c r="BD59" s="5">
        <v>0</v>
      </c>
      <c r="BE59" s="5">
        <f>IFERROR(DEGREES(ACOS((SIN(RADIANS(BD59))*SIN(RADIANS('Array Configuration'!$D$5))-SIN(RADIANS('Solar Calendar'!$B$8)))/(COS(RADIANS('Solar Calendar'!BD59))*COS(RADIANS('Array Configuration'!$D$5)))))*SIGN(BC59), 0)</f>
        <v>100.26287320764753</v>
      </c>
      <c r="BF59" s="5">
        <f>ABS(BE59-'Array Configuration'!$D$4)</f>
        <v>100.26287320764753</v>
      </c>
      <c r="BG59" s="5">
        <f>DEGREES(ACOS((COS(RADIANS(BD59))*COS(RADIANS(BF59))*SIN(RADIANS('Array Configuration'!$D$3)))+SIN(RADIANS(BD59))*COS(RADIANS('Array Configuration'!$D$3))))</f>
        <v>93.577269208378382</v>
      </c>
      <c r="BH59" s="5">
        <f t="shared" si="31"/>
        <v>0</v>
      </c>
      <c r="BJ59" s="4">
        <v>0.80833333333333102</v>
      </c>
      <c r="BK59" s="5">
        <f t="shared" si="51"/>
        <v>93.25</v>
      </c>
      <c r="BL59" s="5">
        <f>DEGREES(ASIN(SIN(RADIANS('Solar Calendar'!$C$8))*SIN(RADIANS('Array Configuration'!$D$5))+COS(RADIANS('Solar Calendar'!$C$8))*COS(RADIANS('Array Configuration'!$D$5))*COS(RADIANS(BK59))))</f>
        <v>6.3752578912890279</v>
      </c>
      <c r="BM59" s="5">
        <f>IFERROR(DEGREES(ACOS((SIN(RADIANS(BL59))*SIN(RADIANS('Array Configuration'!$D$5))-SIN(RADIANS('Solar Calendar'!$C$8)))/(COS(RADIANS('Solar Calendar'!BL59))*COS(RADIANS('Array Configuration'!$D$5)))))*SIGN(BK59), 0)</f>
        <v>100.2355992217942</v>
      </c>
      <c r="BN59" s="5">
        <f>ABS(BM59-'Array Configuration'!$D$4)</f>
        <v>100.2355992217942</v>
      </c>
      <c r="BO59" s="5">
        <f>DEGREES(ACOS((COS(RADIANS(BL59))*COS(RADIANS(BN59))*SIN(RADIANS('Array Configuration'!$D$3)))+SIN(RADIANS(BL59))*COS(RADIANS('Array Configuration'!$D$3))))</f>
        <v>87.583568340480483</v>
      </c>
      <c r="BP59" s="5">
        <f t="shared" si="32"/>
        <v>10.878553278793344</v>
      </c>
      <c r="BR59" s="4">
        <v>0.78958333333333297</v>
      </c>
      <c r="BS59" s="5">
        <f t="shared" si="52"/>
        <v>87</v>
      </c>
      <c r="BT59" s="5">
        <f>DEGREES(ASIN(SIN(RADIANS('Solar Calendar'!$B$9))*SIN(RADIANS('Array Configuration'!$D$5))+COS(RADIANS('Solar Calendar'!$B$9))*COS(RADIANS('Array Configuration'!$D$5))*COS(RADIANS(BS59))))</f>
        <v>14.385028606290023</v>
      </c>
      <c r="BU59" s="5">
        <f>IFERROR(DEGREES(ACOS((SIN(RADIANS(BT59))*SIN(RADIANS('Array Configuration'!$D$5))-SIN(RADIANS('Solar Calendar'!$B$9)))/(COS(RADIANS('Solar Calendar'!BT59))*COS(RADIANS('Array Configuration'!$D$5)))))*SIGN(BS59), 0)</f>
        <v>99.450191680963044</v>
      </c>
      <c r="BV59" s="5">
        <f>ABS(BU59-'Array Configuration'!$D$4)</f>
        <v>99.450191680963044</v>
      </c>
      <c r="BW59" s="5">
        <f>DEGREES(ACOS((COS(RADIANS(BT59))*COS(RADIANS(BV59))*SIN(RADIANS('Array Configuration'!$D$3)))+SIN(RADIANS(BT59))*COS(RADIANS('Array Configuration'!$D$3))))</f>
        <v>79.804585001033161</v>
      </c>
      <c r="BX59" s="5">
        <f t="shared" si="33"/>
        <v>96.012515623509501</v>
      </c>
      <c r="BZ59" s="4">
        <v>0.77708333333333401</v>
      </c>
      <c r="CA59" s="5">
        <f t="shared" si="53"/>
        <v>82.25</v>
      </c>
      <c r="CB59" s="5">
        <f>DEGREES(ASIN(SIN(RADIANS('Solar Calendar'!$C$9))*SIN(RADIANS('Array Configuration'!$D$5))+COS(RADIANS('Solar Calendar'!$C$9))*COS(RADIANS('Array Configuration'!$D$5))*COS(RADIANS(CA59))))</f>
        <v>19.755869808866496</v>
      </c>
      <c r="CC59" s="5">
        <f>IFERROR(DEGREES(ACOS((SIN(RADIANS(CB59))*SIN(RADIANS('Array Configuration'!$D$5))-SIN(RADIANS('Solar Calendar'!$C$9)))/(COS(RADIANS('Solar Calendar'!CB59))*COS(RADIANS('Array Configuration'!$D$5)))))*SIGN(CA59), 0)</f>
        <v>98.373189365825539</v>
      </c>
      <c r="CD59" s="5">
        <f>ABS(CC59-'Array Configuration'!$D$4)</f>
        <v>98.373189365825539</v>
      </c>
      <c r="CE59" s="5">
        <f>DEGREES(ACOS((COS(RADIANS(CB59))*COS(RADIANS(CD59))*SIN(RADIANS('Array Configuration'!$D$3)))+SIN(RADIANS(CB59))*COS(RADIANS('Array Configuration'!$D$3))))</f>
        <v>74.418316606653264</v>
      </c>
      <c r="CF59" s="5">
        <f t="shared" si="34"/>
        <v>175.97979674462508</v>
      </c>
      <c r="CH59" s="4">
        <v>0.76875000000000004</v>
      </c>
      <c r="CI59" s="5">
        <f t="shared" si="54"/>
        <v>78.75</v>
      </c>
      <c r="CJ59" s="5">
        <f>DEGREES(ASIN(SIN(RADIANS('Solar Calendar'!$B$10))*SIN(RADIANS('Array Configuration'!$D$5))+COS(RADIANS('Solar Calendar'!$B$10))*COS(RADIANS('Array Configuration'!$D$5))*COS(RADIANS(CI59))))</f>
        <v>24.043740036282212</v>
      </c>
      <c r="CK59" s="5">
        <f>IFERROR(DEGREES(ACOS((SIN(RADIANS(CJ59))*SIN(RADIANS('Array Configuration'!$D$5))-SIN(RADIANS('Solar Calendar'!$B$10)))/(COS(RADIANS('Solar Calendar'!CJ59))*COS(RADIANS('Array Configuration'!$D$5)))))*SIGN(CI59), 0)</f>
        <v>98.088474524652881</v>
      </c>
      <c r="CL59" s="5">
        <f>ABS(CK59-'Array Configuration'!$D$4)</f>
        <v>98.088474524652881</v>
      </c>
      <c r="CM59" s="5">
        <f>DEGREES(ACOS((COS(RADIANS(CJ59))*COS(RADIANS(CL59))*SIN(RADIANS('Array Configuration'!$D$3)))+SIN(RADIANS(CJ59))*COS(RADIANS('Array Configuration'!$D$3))))</f>
        <v>70.328161209797514</v>
      </c>
      <c r="CN59" s="5">
        <f t="shared" si="48"/>
        <v>233.44378536111898</v>
      </c>
      <c r="CP59" s="4">
        <v>0.76875000000000004</v>
      </c>
      <c r="CQ59" s="5">
        <f t="shared" si="55"/>
        <v>78</v>
      </c>
      <c r="CR59" s="5">
        <f>DEGREES(ASIN(SIN(RADIANS('Solar Calendar'!$C$10))*SIN(RADIANS('Array Configuration'!$D$5))+COS(RADIANS('Solar Calendar'!$C$10))*COS(RADIANS('Array Configuration'!$D$5))*COS(RADIANS(CQ59))))</f>
        <v>25.025775496497332</v>
      </c>
      <c r="CS59" s="5">
        <f>IFERROR(DEGREES(ACOS((SIN(RADIANS(CR59))*SIN(RADIANS('Array Configuration'!$D$5))-SIN(RADIANS('Solar Calendar'!$C$10)))/(COS(RADIANS('Solar Calendar'!CR59))*COS(RADIANS('Array Configuration'!$D$5)))))*SIGN(CQ59), 0)</f>
        <v>98.125863151610261</v>
      </c>
      <c r="CT59" s="5">
        <f>ABS(CS59-'Array Configuration'!$D$4)</f>
        <v>98.125863151610261</v>
      </c>
      <c r="CU59" s="5">
        <f>DEGREES(ACOS((COS(RADIANS(CR59))*COS(RADIANS(CT59))*SIN(RADIANS('Array Configuration'!$D$3)))+SIN(RADIANS(CR59))*COS(RADIANS('Array Configuration'!$D$3))))</f>
        <v>69.428085335533169</v>
      </c>
      <c r="CV59" s="5">
        <f t="shared" si="35"/>
        <v>247.78503616997381</v>
      </c>
      <c r="CX59" s="4">
        <v>0.77500000000000002</v>
      </c>
      <c r="CY59" s="5">
        <f t="shared" si="56"/>
        <v>79.5</v>
      </c>
      <c r="CZ59" s="5">
        <f>DEGREES(ASIN(SIN(RADIANS('Solar Calendar'!$B$11))*SIN(RADIANS('Array Configuration'!$D$5))+COS(RADIANS('Solar Calendar'!$B$11))*COS(RADIANS('Array Configuration'!$D$5))*COS(RADIANS(CY59))))</f>
        <v>23.405170718567071</v>
      </c>
      <c r="DA59" s="5">
        <f>IFERROR(DEGREES(ACOS((SIN(RADIANS(CZ59))*SIN(RADIANS('Array Configuration'!$D$5))-SIN(RADIANS('Solar Calendar'!$B$11)))/(COS(RADIANS('Solar Calendar'!CZ59))*COS(RADIANS('Array Configuration'!$D$5)))))*SIGN(CY59), 0)</f>
        <v>98.45233002959948</v>
      </c>
      <c r="DB59" s="5">
        <f>ABS(DA59-'Array Configuration'!$D$4)</f>
        <v>98.45233002959948</v>
      </c>
      <c r="DC59" s="5">
        <f>DEGREES(ACOS((COS(RADIANS(CZ59))*COS(RADIANS(DB59))*SIN(RADIANS('Array Configuration'!$D$3)))+SIN(RADIANS(CZ59))*COS(RADIANS('Array Configuration'!$D$3))))</f>
        <v>71.044439849708439</v>
      </c>
      <c r="DD59" s="5">
        <f t="shared" si="36"/>
        <v>222.29401156217935</v>
      </c>
      <c r="DF59" s="4">
        <v>0.78541666666666698</v>
      </c>
      <c r="DG59" s="5">
        <f t="shared" si="57"/>
        <v>83</v>
      </c>
      <c r="DH59" s="5">
        <f>DEGREES(ASIN(SIN(RADIANS('Solar Calendar'!$C$11))*SIN(RADIANS('Array Configuration'!$D$5))+COS(RADIANS('Solar Calendar'!$C$11))*COS(RADIANS('Array Configuration'!$D$5))*COS(RADIANS(DG59))))</f>
        <v>19.678485375095129</v>
      </c>
      <c r="DI59" s="5">
        <f>IFERROR(DEGREES(ACOS((SIN(RADIANS(DH59))*SIN(RADIANS('Array Configuration'!$D$5))-SIN(RADIANS('Solar Calendar'!$C$11)))/(COS(RADIANS('Solar Calendar'!DH59))*COS(RADIANS('Array Configuration'!$D$5)))))*SIGN(DG59), 0)</f>
        <v>99.351874750699409</v>
      </c>
      <c r="DJ59" s="5">
        <f>ABS(DI59-'Array Configuration'!$D$4)</f>
        <v>99.351874750699409</v>
      </c>
      <c r="DK59" s="5">
        <f>DEGREES(ACOS((COS(RADIANS(DH59))*COS(RADIANS(DJ59))*SIN(RADIANS('Array Configuration'!$D$3)))+SIN(RADIANS(DH59))*COS(RADIANS('Array Configuration'!$D$3))))</f>
        <v>74.821179379226052</v>
      </c>
      <c r="DL59" s="5">
        <f t="shared" si="37"/>
        <v>164.7252361877614</v>
      </c>
      <c r="DN59" s="4">
        <v>0.80069444444444504</v>
      </c>
      <c r="DO59" s="5">
        <f t="shared" si="58"/>
        <v>88.5</v>
      </c>
      <c r="DP59" s="5">
        <f>DEGREES(ASIN(SIN(RADIANS('Solar Calendar'!$B$12))*SIN(RADIANS('Array Configuration'!$D$5))+COS(RADIANS('Solar Calendar'!$B$12))*COS(RADIANS('Array Configuration'!$D$5))*COS(RADIANS(DO59))))</f>
        <v>13.028140238243223</v>
      </c>
      <c r="DQ59" s="5">
        <f>IFERROR(DEGREES(ACOS((SIN(RADIANS(DP59))*SIN(RADIANS('Array Configuration'!$D$5))-SIN(RADIANS('Solar Calendar'!$B$12)))/(COS(RADIANS('Solar Calendar'!DP59))*COS(RADIANS('Array Configuration'!$D$5)))))*SIGN(DO59), 0)</f>
        <v>100.1589521819393</v>
      </c>
      <c r="DR59" s="5">
        <f>ABS(DQ59-'Array Configuration'!$D$4)</f>
        <v>100.1589521819393</v>
      </c>
      <c r="DS59" s="5">
        <f>DEGREES(ACOS((COS(RADIANS(DP59))*COS(RADIANS(DR59))*SIN(RADIANS('Array Configuration'!$D$3)))+SIN(RADIANS(DP59))*COS(RADIANS('Array Configuration'!$D$3))))</f>
        <v>81.316615312381813</v>
      </c>
      <c r="DT59" s="5">
        <f t="shared" si="38"/>
        <v>74.545887311795752</v>
      </c>
      <c r="DV59" s="4">
        <v>0.813888888888887</v>
      </c>
      <c r="DW59" s="5">
        <f t="shared" si="59"/>
        <v>94</v>
      </c>
      <c r="DX59" s="5">
        <f>DEGREES(ASIN(SIN(RADIANS('Solar Calendar'!$C$12))*SIN(RADIANS('Array Configuration'!$D$5))+COS(RADIANS('Solar Calendar'!$C$12))*COS(RADIANS('Array Configuration'!$D$5))*COS(RADIANS(DW59))))</f>
        <v>6.3934990714065982</v>
      </c>
      <c r="DY59" s="5">
        <f>IFERROR(DEGREES(ACOS((SIN(RADIANS(DX59))*SIN(RADIANS('Array Configuration'!$D$5))-SIN(RADIANS('Solar Calendar'!$C$12)))/(COS(RADIANS('Solar Calendar'!DX59))*COS(RADIANS('Array Configuration'!$D$5)))))*SIGN(DW59), 0)</f>
        <v>101.25585139706753</v>
      </c>
      <c r="DZ59" s="5">
        <f>ABS(DY59-'Array Configuration'!$D$4)</f>
        <v>101.25585139706753</v>
      </c>
      <c r="EA59" s="5">
        <f>DEGREES(ACOS((COS(RADIANS(DX59))*COS(RADIANS(DZ59))*SIN(RADIANS('Array Configuration'!$D$3)))+SIN(RADIANS(DX59))*COS(RADIANS('Array Configuration'!$D$3))))</f>
        <v>87.915565087814571</v>
      </c>
      <c r="EB59" s="5">
        <f t="shared" si="39"/>
        <v>7.8543220487772762</v>
      </c>
      <c r="ED59" s="4"/>
      <c r="EG59" s="5"/>
      <c r="EH59" s="5"/>
      <c r="EI59" s="5"/>
      <c r="EJ59" s="5"/>
      <c r="EO59" s="5"/>
      <c r="EP59" s="5"/>
      <c r="EQ59" s="5"/>
      <c r="ER59" s="5"/>
      <c r="EW59" s="5"/>
      <c r="EX59" s="5"/>
      <c r="EY59" s="5"/>
      <c r="EZ59" s="5"/>
      <c r="FE59" s="5"/>
      <c r="FF59" s="5"/>
      <c r="FG59" s="5"/>
      <c r="FH59" s="5"/>
      <c r="FM59" s="5"/>
      <c r="FN59" s="5"/>
      <c r="FO59" s="5"/>
      <c r="FP59" s="5"/>
      <c r="FU59" s="5"/>
      <c r="FV59" s="5"/>
      <c r="FW59" s="5"/>
      <c r="FX59" s="5"/>
      <c r="GD59" s="5"/>
      <c r="GE59" s="5"/>
      <c r="GF59" s="5"/>
      <c r="GK59" s="5"/>
      <c r="GL59" s="5"/>
      <c r="GM59" s="5"/>
      <c r="GN59" s="5"/>
    </row>
    <row r="60" spans="5:196" x14ac:dyDescent="0.25">
      <c r="E60" s="12"/>
      <c r="G60" s="5"/>
      <c r="H60" s="5"/>
      <c r="I60" s="5"/>
      <c r="J60" s="5"/>
      <c r="K60" s="5"/>
      <c r="L60" s="5"/>
      <c r="Q60" s="5"/>
      <c r="R60" s="5"/>
      <c r="S60" s="5"/>
      <c r="T60" s="5"/>
      <c r="Y60" s="5"/>
      <c r="Z60" s="5"/>
      <c r="AA60" s="5"/>
      <c r="AB60" s="5"/>
      <c r="AG60" s="5"/>
      <c r="AH60" s="5"/>
      <c r="AI60" s="5"/>
      <c r="AJ60" s="5"/>
      <c r="AO60" s="5"/>
      <c r="AP60" s="5"/>
      <c r="AQ60" s="5"/>
      <c r="AR60" s="5"/>
      <c r="AW60" s="5"/>
      <c r="AX60" s="5"/>
      <c r="AY60" s="5"/>
      <c r="AZ60" s="5"/>
      <c r="BB60" s="7">
        <v>0.82916666666666661</v>
      </c>
      <c r="BC60" s="5">
        <f t="shared" si="50"/>
        <v>99.75</v>
      </c>
      <c r="BD60" s="5">
        <v>0</v>
      </c>
      <c r="BE60" s="5">
        <f>IFERROR(DEGREES(ACOS((SIN(RADIANS(BD60))*SIN(RADIANS('Array Configuration'!$D$5))-SIN(RADIANS('Solar Calendar'!$B$8)))/(COS(RADIANS('Solar Calendar'!BD60))*COS(RADIANS('Array Configuration'!$D$5)))))*SIGN(BC60), 0)</f>
        <v>100.26287320764753</v>
      </c>
      <c r="BF60" s="5">
        <f>ABS(BE60-'Array Configuration'!$D$4)</f>
        <v>100.26287320764753</v>
      </c>
      <c r="BG60" s="5">
        <f>DEGREES(ACOS((COS(RADIANS(BD60))*COS(RADIANS(BF60))*SIN(RADIANS('Array Configuration'!$D$3)))+SIN(RADIANS(BD60))*COS(RADIANS('Array Configuration'!$D$3))))</f>
        <v>93.577269208378382</v>
      </c>
      <c r="BH60" s="5">
        <f t="shared" si="31"/>
        <v>0</v>
      </c>
      <c r="BJ60" s="4">
        <v>0.81874999999999798</v>
      </c>
      <c r="BK60" s="5">
        <f t="shared" si="51"/>
        <v>97</v>
      </c>
      <c r="BL60" s="5">
        <f>DEGREES(ASIN(SIN(RADIANS('Solar Calendar'!$C$8))*SIN(RADIANS('Array Configuration'!$D$5))+COS(RADIANS('Solar Calendar'!$C$8))*COS(RADIANS('Array Configuration'!$D$5))*COS(RADIANS(BK60))))</f>
        <v>3.8984738470440612</v>
      </c>
      <c r="BM60" s="5">
        <f>IFERROR(DEGREES(ACOS((SIN(RADIANS(BL60))*SIN(RADIANS('Array Configuration'!$D$5))-SIN(RADIANS('Solar Calendar'!$C$8)))/(COS(RADIANS('Solar Calendar'!BL60))*COS(RADIANS('Array Configuration'!$D$5)))))*SIGN(BK60), 0)</f>
        <v>102.95955475015978</v>
      </c>
      <c r="BN60" s="5">
        <f>ABS(BM60-'Array Configuration'!$D$4)</f>
        <v>102.95955475015978</v>
      </c>
      <c r="BO60" s="5">
        <f>DEGREES(ACOS((COS(RADIANS(BL60))*COS(RADIANS(BN60))*SIN(RADIANS('Array Configuration'!$D$3)))+SIN(RADIANS(BL60))*COS(RADIANS('Array Configuration'!$D$3))))</f>
        <v>90.840774292618917</v>
      </c>
      <c r="BP60" s="5">
        <f t="shared" si="32"/>
        <v>0</v>
      </c>
      <c r="BR60" s="4">
        <v>0.8</v>
      </c>
      <c r="BS60" s="5">
        <f t="shared" si="52"/>
        <v>90.75</v>
      </c>
      <c r="BT60" s="5">
        <f>DEGREES(ASIN(SIN(RADIANS('Solar Calendar'!$B$9))*SIN(RADIANS('Array Configuration'!$D$5))+COS(RADIANS('Solar Calendar'!$B$9))*COS(RADIANS('Array Configuration'!$D$5))*COS(RADIANS(BS60))))</f>
        <v>11.901243381946033</v>
      </c>
      <c r="BU60" s="5">
        <f>IFERROR(DEGREES(ACOS((SIN(RADIANS(BT60))*SIN(RADIANS('Array Configuration'!$D$5))-SIN(RADIANS('Solar Calendar'!$B$9)))/(COS(RADIANS('Solar Calendar'!BT60))*COS(RADIANS('Array Configuration'!$D$5)))))*SIGN(BS60), 0)</f>
        <v>102.10940882140034</v>
      </c>
      <c r="BV60" s="5">
        <f>ABS(BU60-'Array Configuration'!$D$4)</f>
        <v>102.10940882140034</v>
      </c>
      <c r="BW60" s="5">
        <f>DEGREES(ACOS((COS(RADIANS(BT60))*COS(RADIANS(BV60))*SIN(RADIANS('Array Configuration'!$D$3)))+SIN(RADIANS(BT60))*COS(RADIANS('Array Configuration'!$D$3))))</f>
        <v>83.034099523574085</v>
      </c>
      <c r="BX60" s="5">
        <f t="shared" si="33"/>
        <v>56.857961335579368</v>
      </c>
      <c r="BZ60" s="4">
        <v>0.78750000000000098</v>
      </c>
      <c r="CA60" s="5">
        <f t="shared" si="53"/>
        <v>86</v>
      </c>
      <c r="CB60" s="5">
        <f>DEGREES(ASIN(SIN(RADIANS('Solar Calendar'!$C$9))*SIN(RADIANS('Array Configuration'!$D$5))+COS(RADIANS('Solar Calendar'!$C$9))*COS(RADIANS('Array Configuration'!$D$5))*COS(RADIANS(CA60))))</f>
        <v>17.263517677418125</v>
      </c>
      <c r="CC60" s="5">
        <f>IFERROR(DEGREES(ACOS((SIN(RADIANS(CB60))*SIN(RADIANS('Array Configuration'!$D$5))-SIN(RADIANS('Solar Calendar'!$C$9)))/(COS(RADIANS('Solar Calendar'!CB60))*COS(RADIANS('Array Configuration'!$D$5)))))*SIGN(CA60), 0)</f>
        <v>101.00039565342689</v>
      </c>
      <c r="CD60" s="5">
        <f>ABS(CC60-'Array Configuration'!$D$4)</f>
        <v>101.00039565342689</v>
      </c>
      <c r="CE60" s="5">
        <f>DEGREES(ACOS((COS(RADIANS(CB60))*COS(RADIANS(CD60))*SIN(RADIANS('Array Configuration'!$D$3)))+SIN(RADIANS(CB60))*COS(RADIANS('Array Configuration'!$D$3))))</f>
        <v>77.633827187860177</v>
      </c>
      <c r="CF60" s="5">
        <f t="shared" si="34"/>
        <v>130.45643501199876</v>
      </c>
      <c r="CH60" s="4">
        <v>0.77916666666666701</v>
      </c>
      <c r="CI60" s="5">
        <f t="shared" si="54"/>
        <v>82.5</v>
      </c>
      <c r="CJ60" s="5">
        <f>DEGREES(ASIN(SIN(RADIANS('Solar Calendar'!$B$10))*SIN(RADIANS('Array Configuration'!$D$5))+COS(RADIANS('Solar Calendar'!$B$10))*COS(RADIANS('Array Configuration'!$D$5))*COS(RADIANS(CI60))))</f>
        <v>21.549193121225159</v>
      </c>
      <c r="CK60" s="5">
        <f>IFERROR(DEGREES(ACOS((SIN(RADIANS(CJ60))*SIN(RADIANS('Array Configuration'!$D$5))-SIN(RADIANS('Solar Calendar'!$B$10)))/(COS(RADIANS('Solar Calendar'!CJ60))*COS(RADIANS('Array Configuration'!$D$5)))))*SIGN(CI60), 0)</f>
        <v>100.68478916649858</v>
      </c>
      <c r="CL60" s="5">
        <f>ABS(CK60-'Array Configuration'!$D$4)</f>
        <v>100.68478916649858</v>
      </c>
      <c r="CM60" s="5">
        <f>DEGREES(ACOS((COS(RADIANS(CJ60))*COS(RADIANS(CL60))*SIN(RADIANS('Array Configuration'!$D$3)))+SIN(RADIANS(CJ60))*COS(RADIANS('Array Configuration'!$D$3))))</f>
        <v>73.521971318961818</v>
      </c>
      <c r="CN60" s="5">
        <f t="shared" si="48"/>
        <v>187.179507428633</v>
      </c>
      <c r="CP60" s="4">
        <v>0.77916666666666701</v>
      </c>
      <c r="CQ60" s="5">
        <f t="shared" si="55"/>
        <v>81.75</v>
      </c>
      <c r="CR60" s="5">
        <f>DEGREES(ASIN(SIN(RADIANS('Solar Calendar'!$C$10))*SIN(RADIANS('Array Configuration'!$D$5))+COS(RADIANS('Solar Calendar'!$C$10))*COS(RADIANS('Array Configuration'!$D$5))*COS(RADIANS(CQ60))))</f>
        <v>22.531465281499688</v>
      </c>
      <c r="CS60" s="5">
        <f>IFERROR(DEGREES(ACOS((SIN(RADIANS(CR60))*SIN(RADIANS('Array Configuration'!$D$5))-SIN(RADIANS('Solar Calendar'!$C$10)))/(COS(RADIANS('Solar Calendar'!CR60))*COS(RADIANS('Array Configuration'!$D$5)))))*SIGN(CQ60), 0)</f>
        <v>100.71316696046124</v>
      </c>
      <c r="CT60" s="5">
        <f>ABS(CS60-'Array Configuration'!$D$4)</f>
        <v>100.71316696046124</v>
      </c>
      <c r="CU60" s="5">
        <f>DEGREES(ACOS((COS(RADIANS(CR60))*COS(RADIANS(CT60))*SIN(RADIANS('Array Configuration'!$D$3)))+SIN(RADIANS(CR60))*COS(RADIANS('Array Configuration'!$D$3))))</f>
        <v>72.614912705667862</v>
      </c>
      <c r="CV60" s="5">
        <f t="shared" si="35"/>
        <v>201.33529868935096</v>
      </c>
      <c r="CX60" s="4">
        <v>0.78541666666666698</v>
      </c>
      <c r="CY60" s="5">
        <f t="shared" si="56"/>
        <v>83.25</v>
      </c>
      <c r="CZ60" s="5">
        <f>DEGREES(ASIN(SIN(RADIANS('Solar Calendar'!$B$11))*SIN(RADIANS('Array Configuration'!$D$5))+COS(RADIANS('Solar Calendar'!$B$11))*COS(RADIANS('Array Configuration'!$D$5))*COS(RADIANS(CY60))))</f>
        <v>20.913287978621234</v>
      </c>
      <c r="DA60" s="5">
        <f>IFERROR(DEGREES(ACOS((SIN(RADIANS(CZ60))*SIN(RADIANS('Array Configuration'!$D$5))-SIN(RADIANS('Solar Calendar'!$B$11)))/(COS(RADIANS('Solar Calendar'!CZ60))*COS(RADIANS('Array Configuration'!$D$5)))))*SIGN(CY60), 0)</f>
        <v>101.04757731807818</v>
      </c>
      <c r="DB60" s="5">
        <f>ABS(DA60-'Array Configuration'!$D$4)</f>
        <v>101.04757731807818</v>
      </c>
      <c r="DC60" s="5">
        <f>DEGREES(ACOS((COS(RADIANS(CZ60))*COS(RADIANS(DB60))*SIN(RADIANS('Array Configuration'!$D$3)))+SIN(RADIANS(CZ60))*COS(RADIANS('Array Configuration'!$D$3))))</f>
        <v>74.236792330743668</v>
      </c>
      <c r="DD60" s="5">
        <f t="shared" si="36"/>
        <v>176.33954733840685</v>
      </c>
      <c r="DF60" s="4">
        <v>0.79583333333333395</v>
      </c>
      <c r="DG60" s="5">
        <f t="shared" si="57"/>
        <v>86.75</v>
      </c>
      <c r="DH60" s="5">
        <f>DEGREES(ASIN(SIN(RADIANS('Solar Calendar'!$C$11))*SIN(RADIANS('Array Configuration'!$D$5))+COS(RADIANS('Solar Calendar'!$C$11))*COS(RADIANS('Array Configuration'!$D$5))*COS(RADIANS(DG60))))</f>
        <v>17.193705704048234</v>
      </c>
      <c r="DI60" s="5">
        <f>IFERROR(DEGREES(ACOS((SIN(RADIANS(DH60))*SIN(RADIANS('Array Configuration'!$D$5))-SIN(RADIANS('Solar Calendar'!$C$11)))/(COS(RADIANS('Solar Calendar'!DH60))*COS(RADIANS('Array Configuration'!$D$5)))))*SIGN(DG60), 0)</f>
        <v>101.96561331075864</v>
      </c>
      <c r="DJ60" s="5">
        <f>ABS(DI60-'Array Configuration'!$D$4)</f>
        <v>101.96561331075864</v>
      </c>
      <c r="DK60" s="5">
        <f>DEGREES(ACOS((COS(RADIANS(DH60))*COS(RADIANS(DJ60))*SIN(RADIANS('Array Configuration'!$D$3)))+SIN(RADIANS(DH60))*COS(RADIANS('Array Configuration'!$D$3))))</f>
        <v>78.022864852578252</v>
      </c>
      <c r="DL60" s="5">
        <f t="shared" si="37"/>
        <v>120.89691623736918</v>
      </c>
      <c r="DN60" s="4">
        <v>0.811111111111112</v>
      </c>
      <c r="DO60" s="5">
        <f t="shared" si="58"/>
        <v>92.25</v>
      </c>
      <c r="DP60" s="5">
        <f>DEGREES(ASIN(SIN(RADIANS('Solar Calendar'!$B$12))*SIN(RADIANS('Array Configuration'!$D$5))+COS(RADIANS('Solar Calendar'!$B$12))*COS(RADIANS('Array Configuration'!$D$5))*COS(RADIANS(DO60))))</f>
        <v>10.550416246467824</v>
      </c>
      <c r="DQ60" s="5">
        <f>IFERROR(DEGREES(ACOS((SIN(RADIANS(DP60))*SIN(RADIANS('Array Configuration'!$D$5))-SIN(RADIANS('Solar Calendar'!$B$12)))/(COS(RADIANS('Solar Calendar'!DP60))*COS(RADIANS('Array Configuration'!$D$5)))))*SIGN(DO60), 0)</f>
        <v>102.82346225336741</v>
      </c>
      <c r="DR60" s="5">
        <f>ABS(DQ60-'Array Configuration'!$D$4)</f>
        <v>102.82346225336741</v>
      </c>
      <c r="DS60" s="5">
        <f>DEGREES(ACOS((COS(RADIANS(DP60))*COS(RADIANS(DR60))*SIN(RADIANS('Array Configuration'!$D$3)))+SIN(RADIANS(DP60))*COS(RADIANS('Array Configuration'!$D$3))))</f>
        <v>84.543409062189426</v>
      </c>
      <c r="DT60" s="5">
        <f t="shared" si="38"/>
        <v>38.958823312718295</v>
      </c>
      <c r="DV60" s="4">
        <v>0.82430555555555396</v>
      </c>
      <c r="DW60" s="5">
        <f t="shared" si="59"/>
        <v>97.75</v>
      </c>
      <c r="DX60" s="5">
        <f>DEGREES(ASIN(SIN(RADIANS('Solar Calendar'!$C$12))*SIN(RADIANS('Array Configuration'!$D$5))+COS(RADIANS('Solar Calendar'!$C$12))*COS(RADIANS('Array Configuration'!$D$5))*COS(RADIANS(DW60))))</f>
        <v>3.9261353464768245</v>
      </c>
      <c r="DY60" s="5">
        <f>IFERROR(DEGREES(ACOS((SIN(RADIANS(DX60))*SIN(RADIANS('Array Configuration'!$D$5))-SIN(RADIANS('Solar Calendar'!$C$12)))/(COS(RADIANS('Solar Calendar'!DX60))*COS(RADIANS('Array Configuration'!$D$5)))))*SIGN(DW60), 0)</f>
        <v>103.97563406181135</v>
      </c>
      <c r="DZ60" s="5">
        <f>ABS(DY60-'Array Configuration'!$D$4)</f>
        <v>103.97563406181135</v>
      </c>
      <c r="EA60" s="5">
        <f>DEGREES(ACOS((COS(RADIANS(DX60))*COS(RADIANS(DZ60))*SIN(RADIANS('Array Configuration'!$D$3)))+SIN(RADIANS(DX60))*COS(RADIANS('Array Configuration'!$D$3))))</f>
        <v>91.16006266581789</v>
      </c>
      <c r="EB60" s="5">
        <f t="shared" si="39"/>
        <v>0</v>
      </c>
      <c r="ED60" s="4"/>
      <c r="EG60" s="5"/>
      <c r="EH60" s="5"/>
      <c r="EI60" s="5"/>
      <c r="EJ60" s="5"/>
      <c r="EO60" s="5"/>
      <c r="EP60" s="5"/>
      <c r="EQ60" s="5"/>
      <c r="ER60" s="5"/>
      <c r="EW60" s="5"/>
      <c r="EX60" s="5"/>
      <c r="EY60" s="5"/>
      <c r="EZ60" s="5"/>
      <c r="FE60" s="5"/>
      <c r="FF60" s="5"/>
      <c r="FG60" s="5"/>
      <c r="FH60" s="5"/>
      <c r="FM60" s="5"/>
      <c r="FN60" s="5"/>
      <c r="FO60" s="5"/>
      <c r="FP60" s="5"/>
      <c r="FU60" s="5"/>
      <c r="FV60" s="5"/>
      <c r="FW60" s="5"/>
      <c r="FX60" s="5"/>
      <c r="GD60" s="5"/>
      <c r="GE60" s="5"/>
      <c r="GF60" s="5"/>
      <c r="GK60" s="5"/>
      <c r="GL60" s="5"/>
      <c r="GM60" s="5"/>
      <c r="GN60" s="5"/>
    </row>
    <row r="61" spans="5:196" x14ac:dyDescent="0.25">
      <c r="E61" s="12"/>
      <c r="G61" s="5"/>
      <c r="H61" s="5"/>
      <c r="I61" s="5"/>
      <c r="J61" s="5"/>
      <c r="K61" s="5"/>
      <c r="L61" s="5"/>
      <c r="Q61" s="5"/>
      <c r="R61" s="5"/>
      <c r="S61" s="5"/>
      <c r="T61" s="5"/>
      <c r="Y61" s="5"/>
      <c r="Z61" s="5"/>
      <c r="AA61" s="5"/>
      <c r="AB61" s="5"/>
      <c r="AG61" s="5"/>
      <c r="AH61" s="5"/>
      <c r="AI61" s="5"/>
      <c r="AJ61" s="5"/>
      <c r="AO61" s="5"/>
      <c r="AP61" s="5"/>
      <c r="AQ61" s="5"/>
      <c r="AR61" s="5"/>
      <c r="AW61" s="5"/>
      <c r="AX61" s="5"/>
      <c r="AY61" s="5"/>
      <c r="AZ61" s="5"/>
      <c r="BE61" s="5"/>
      <c r="BF61" s="5"/>
      <c r="BG61" s="5"/>
      <c r="BH61" s="5"/>
      <c r="BJ61" s="4">
        <v>0.82916666666666505</v>
      </c>
      <c r="BK61" s="5">
        <f t="shared" si="51"/>
        <v>100.75</v>
      </c>
      <c r="BL61" s="5">
        <f>DEGREES(ASIN(SIN(RADIANS('Solar Calendar'!$C$8))*SIN(RADIANS('Array Configuration'!$D$5))+COS(RADIANS('Solar Calendar'!$C$8))*COS(RADIANS('Array Configuration'!$D$5))*COS(RADIANS(BK61))))</f>
        <v>1.4487266814479263</v>
      </c>
      <c r="BM61" s="5">
        <f>IFERROR(DEGREES(ACOS((SIN(RADIANS(BL61))*SIN(RADIANS('Array Configuration'!$D$5))-SIN(RADIANS('Solar Calendar'!$C$8)))/(COS(RADIANS('Solar Calendar'!BL61))*COS(RADIANS('Array Configuration'!$D$5)))))*SIGN(BK61), 0)</f>
        <v>105.69998487164341</v>
      </c>
      <c r="BN61" s="5">
        <f>ABS(BM61-'Array Configuration'!$D$4)</f>
        <v>105.69998487164341</v>
      </c>
      <c r="BO61" s="5">
        <f>DEGREES(ACOS((COS(RADIANS(BL61))*COS(RADIANS(BN61))*SIN(RADIANS('Array Configuration'!$D$3)))+SIN(RADIANS(BL61))*COS(RADIANS('Array Configuration'!$D$3))))</f>
        <v>94.074562905457043</v>
      </c>
      <c r="BP61" s="5">
        <f t="shared" si="32"/>
        <v>0</v>
      </c>
      <c r="BR61" s="4">
        <v>0.81041666666666601</v>
      </c>
      <c r="BS61" s="5">
        <f t="shared" si="52"/>
        <v>94.5</v>
      </c>
      <c r="BT61" s="5">
        <f>DEGREES(ASIN(SIN(RADIANS('Solar Calendar'!$B$9))*SIN(RADIANS('Array Configuration'!$D$5))+COS(RADIANS('Solar Calendar'!$B$9))*COS(RADIANS('Array Configuration'!$D$5))*COS(RADIANS(BS61))))</f>
        <v>9.4420640309107409</v>
      </c>
      <c r="BU61" s="5">
        <f>IFERROR(DEGREES(ACOS((SIN(RADIANS(BT61))*SIN(RADIANS('Array Configuration'!$D$5))-SIN(RADIANS('Solar Calendar'!$B$9)))/(COS(RADIANS('Solar Calendar'!BT61))*COS(RADIANS('Array Configuration'!$D$5)))))*SIGN(BS61), 0)</f>
        <v>104.76831759685487</v>
      </c>
      <c r="BV61" s="5">
        <f>ABS(BU61-'Array Configuration'!$D$4)</f>
        <v>104.76831759685487</v>
      </c>
      <c r="BW61" s="5">
        <f>DEGREES(ACOS((COS(RADIANS(BT61))*COS(RADIANS(BV61))*SIN(RADIANS('Array Configuration'!$D$3)))+SIN(RADIANS(BT61))*COS(RADIANS('Array Configuration'!$D$3))))</f>
        <v>86.238754428897806</v>
      </c>
      <c r="BX61" s="5">
        <f t="shared" si="33"/>
        <v>24.664676572889768</v>
      </c>
      <c r="BZ61" s="4">
        <v>0.79791666666666805</v>
      </c>
      <c r="CA61" s="5">
        <f t="shared" si="53"/>
        <v>89.75</v>
      </c>
      <c r="CB61" s="5">
        <f>DEGREES(ASIN(SIN(RADIANS('Solar Calendar'!$C$9))*SIN(RADIANS('Array Configuration'!$D$5))+COS(RADIANS('Solar Calendar'!$C$9))*COS(RADIANS('Array Configuration'!$D$5))*COS(RADIANS(CA61))))</f>
        <v>14.793220404499767</v>
      </c>
      <c r="CC61" s="5">
        <f>IFERROR(DEGREES(ACOS((SIN(RADIANS(CB61))*SIN(RADIANS('Array Configuration'!$D$5))-SIN(RADIANS('Solar Calendar'!$C$9)))/(COS(RADIANS('Solar Calendar'!CB61))*COS(RADIANS('Array Configuration'!$D$5)))))*SIGN(CA61), 0)</f>
        <v>103.61519451447033</v>
      </c>
      <c r="CD61" s="5">
        <f>ABS(CC61-'Array Configuration'!$D$4)</f>
        <v>103.61519451447033</v>
      </c>
      <c r="CE61" s="5">
        <f>DEGREES(ACOS((COS(RADIANS(CB61))*COS(RADIANS(CD61))*SIN(RADIANS('Array Configuration'!$D$3)))+SIN(RADIANS(CB61))*COS(RADIANS('Array Configuration'!$D$3))))</f>
        <v>80.824703722922209</v>
      </c>
      <c r="CF61" s="5">
        <f t="shared" si="34"/>
        <v>88.172779658153445</v>
      </c>
      <c r="CH61" s="4">
        <v>0.78958333333333297</v>
      </c>
      <c r="CI61" s="5">
        <f t="shared" si="54"/>
        <v>86.25</v>
      </c>
      <c r="CJ61" s="5">
        <f>DEGREES(ASIN(SIN(RADIANS('Solar Calendar'!$B$10))*SIN(RADIANS('Array Configuration'!$D$5))+COS(RADIANS('Solar Calendar'!$B$10))*COS(RADIANS('Array Configuration'!$D$5))*COS(RADIANS(CI61))))</f>
        <v>19.075784080516531</v>
      </c>
      <c r="CK61" s="5">
        <f>IFERROR(DEGREES(ACOS((SIN(RADIANS(CJ61))*SIN(RADIANS('Array Configuration'!$D$5))-SIN(RADIANS('Solar Calendar'!$B$10)))/(COS(RADIANS('Solar Calendar'!CJ61))*COS(RADIANS('Array Configuration'!$D$5)))))*SIGN(CI61), 0)</f>
        <v>103.26026782931687</v>
      </c>
      <c r="CL61" s="5">
        <f>ABS(CK61-'Array Configuration'!$D$4)</f>
        <v>103.26026782931687</v>
      </c>
      <c r="CM61" s="5">
        <f>DEGREES(ACOS((COS(RADIANS(CJ61))*COS(RADIANS(CL61))*SIN(RADIANS('Array Configuration'!$D$3)))+SIN(RADIANS(CJ61))*COS(RADIANS('Array Configuration'!$D$3))))</f>
        <v>76.690910770123381</v>
      </c>
      <c r="CN61" s="5">
        <f t="shared" si="48"/>
        <v>142.72415917660868</v>
      </c>
      <c r="CP61" s="4">
        <v>0.78958333333333297</v>
      </c>
      <c r="CQ61" s="5">
        <f t="shared" si="55"/>
        <v>85.5</v>
      </c>
      <c r="CR61" s="5">
        <f>DEGREES(ASIN(SIN(RADIANS('Solar Calendar'!$C$10))*SIN(RADIANS('Array Configuration'!$D$5))+COS(RADIANS('Solar Calendar'!$C$10))*COS(RADIANS('Array Configuration'!$D$5))*COS(RADIANS(CQ61))))</f>
        <v>20.058266864350475</v>
      </c>
      <c r="CS61" s="5">
        <f>IFERROR(DEGREES(ACOS((SIN(RADIANS(CR61))*SIN(RADIANS('Array Configuration'!$D$5))-SIN(RADIANS('Solar Calendar'!$C$10)))/(COS(RADIANS('Solar Calendar'!CR61))*COS(RADIANS('Array Configuration'!$D$5)))))*SIGN(CQ61), 0)</f>
        <v>103.27796489590681</v>
      </c>
      <c r="CT61" s="5">
        <f>ABS(CS61-'Array Configuration'!$D$4)</f>
        <v>103.27796489590681</v>
      </c>
      <c r="CU61" s="5">
        <f>DEGREES(ACOS((COS(RADIANS(CR61))*COS(RADIANS(CT61))*SIN(RADIANS('Array Configuration'!$D$3)))+SIN(RADIANS(CR61))*COS(RADIANS('Array Configuration'!$D$3))))</f>
        <v>75.776768914822298</v>
      </c>
      <c r="CV61" s="5">
        <f t="shared" si="35"/>
        <v>156.4485084986008</v>
      </c>
      <c r="CX61" s="4">
        <v>0.79583333333333295</v>
      </c>
      <c r="CY61" s="5">
        <f t="shared" si="56"/>
        <v>87</v>
      </c>
      <c r="CZ61" s="5">
        <f>DEGREES(ASIN(SIN(RADIANS('Solar Calendar'!$B$11))*SIN(RADIANS('Array Configuration'!$D$5))+COS(RADIANS('Solar Calendar'!$B$11))*COS(RADIANS('Array Configuration'!$D$5))*COS(RADIANS(CY61))))</f>
        <v>18.443253114483813</v>
      </c>
      <c r="DA61" s="5">
        <f>IFERROR(DEGREES(ACOS((SIN(RADIANS(CZ61))*SIN(RADIANS('Array Configuration'!$D$5))-SIN(RADIANS('Solar Calendar'!$B$11)))/(COS(RADIANS('Solar Calendar'!CZ61))*COS(RADIANS('Array Configuration'!$D$5)))))*SIGN(CY61), 0)</f>
        <v>103.62402622824587</v>
      </c>
      <c r="DB61" s="5">
        <f>ABS(DA61-'Array Configuration'!$D$4)</f>
        <v>103.62402622824587</v>
      </c>
      <c r="DC61" s="5">
        <f>DEGREES(ACOS((COS(RADIANS(CZ61))*COS(RADIANS(DB61))*SIN(RADIANS('Array Configuration'!$D$3)))+SIN(RADIANS(CZ61))*COS(RADIANS('Array Configuration'!$D$3))))</f>
        <v>77.403931905629008</v>
      </c>
      <c r="DD61" s="5">
        <f t="shared" si="36"/>
        <v>132.40204050997284</v>
      </c>
      <c r="DF61" s="4">
        <v>0.80625000000000102</v>
      </c>
      <c r="DG61" s="5">
        <f t="shared" si="57"/>
        <v>90.5</v>
      </c>
      <c r="DH61" s="5">
        <f>DEGREES(ASIN(SIN(RADIANS('Solar Calendar'!$C$11))*SIN(RADIANS('Array Configuration'!$D$5))+COS(RADIANS('Solar Calendar'!$C$11))*COS(RADIANS('Array Configuration'!$D$5))*COS(RADIANS(DG61))))</f>
        <v>14.732778327711198</v>
      </c>
      <c r="DI61" s="5">
        <f>IFERROR(DEGREES(ACOS((SIN(RADIANS(DH61))*SIN(RADIANS('Array Configuration'!$D$5))-SIN(RADIANS('Solar Calendar'!$C$11)))/(COS(RADIANS('Solar Calendar'!DH61))*COS(RADIANS('Array Configuration'!$D$5)))))*SIGN(DG61), 0)</f>
        <v>104.56926028914889</v>
      </c>
      <c r="DJ61" s="5">
        <f>ABS(DI61-'Array Configuration'!$D$4)</f>
        <v>104.56926028914889</v>
      </c>
      <c r="DK61" s="5">
        <f>DEGREES(ACOS((COS(RADIANS(DH61))*COS(RADIANS(DJ61))*SIN(RADIANS('Array Configuration'!$D$3)))+SIN(RADIANS(DH61))*COS(RADIANS('Array Configuration'!$D$3))))</f>
        <v>81.198719781175626</v>
      </c>
      <c r="DL61" s="5">
        <f t="shared" si="37"/>
        <v>80.481608911509298</v>
      </c>
      <c r="DN61" s="4">
        <v>0.82152777777777897</v>
      </c>
      <c r="DO61" s="5">
        <f t="shared" si="58"/>
        <v>96</v>
      </c>
      <c r="DP61" s="5">
        <f>DEGREES(ASIN(SIN(RADIANS('Solar Calendar'!$B$12))*SIN(RADIANS('Array Configuration'!$D$5))+COS(RADIANS('Solar Calendar'!$B$12))*COS(RADIANS('Array Configuration'!$D$5))*COS(RADIANS(DO61))))</f>
        <v>8.0987984261062351</v>
      </c>
      <c r="DQ61" s="5">
        <f>IFERROR(DEGREES(ACOS((SIN(RADIANS(DP61))*SIN(RADIANS('Array Configuration'!$D$5))-SIN(RADIANS('Solar Calendar'!$B$12)))/(COS(RADIANS('Solar Calendar'!DP61))*COS(RADIANS('Array Configuration'!$D$5)))))*SIGN(DO61), 0)</f>
        <v>105.49156081897331</v>
      </c>
      <c r="DR61" s="5">
        <f>ABS(DQ61-'Array Configuration'!$D$4)</f>
        <v>105.49156081897331</v>
      </c>
      <c r="DS61" s="5">
        <f>DEGREES(ACOS((COS(RADIANS(DP61))*COS(RADIANS(DR61))*SIN(RADIANS('Array Configuration'!$D$3)))+SIN(RADIANS(DP61))*COS(RADIANS('Array Configuration'!$D$3))))</f>
        <v>87.744681130050935</v>
      </c>
      <c r="DT61" s="5">
        <f t="shared" si="38"/>
        <v>11.969237047646368</v>
      </c>
      <c r="DV61" s="4">
        <v>0.83472222222222103</v>
      </c>
      <c r="DW61" s="5">
        <f t="shared" si="59"/>
        <v>101.5</v>
      </c>
      <c r="DX61" s="5">
        <f>DEGREES(ASIN(SIN(RADIANS('Solar Calendar'!$C$12))*SIN(RADIANS('Array Configuration'!$D$5))+COS(RADIANS('Solar Calendar'!$C$12))*COS(RADIANS('Array Configuration'!$D$5))*COS(RADIANS(DW61))))</f>
        <v>1.4878529191582306</v>
      </c>
      <c r="DY61" s="5">
        <f>IFERROR(DEGREES(ACOS((SIN(RADIANS(DX61))*SIN(RADIANS('Array Configuration'!$D$5))-SIN(RADIANS('Solar Calendar'!$C$12)))/(COS(RADIANS('Solar Calendar'!DX61))*COS(RADIANS('Array Configuration'!$D$5)))))*SIGN(DW61), 0)</f>
        <v>106.71365140252929</v>
      </c>
      <c r="DZ61" s="5">
        <f>ABS(DY61-'Array Configuration'!$D$4)</f>
        <v>106.71365140252929</v>
      </c>
      <c r="EA61" s="5">
        <f>DEGREES(ACOS((COS(RADIANS(DX61))*COS(RADIANS(DZ61))*SIN(RADIANS('Array Configuration'!$D$3)))+SIN(RADIANS(DX61))*COS(RADIANS('Array Configuration'!$D$3))))</f>
        <v>94.379427962746817</v>
      </c>
      <c r="EB61" s="5">
        <f t="shared" si="39"/>
        <v>0</v>
      </c>
      <c r="EG61" s="5"/>
      <c r="EH61" s="5"/>
      <c r="EI61" s="5"/>
      <c r="EJ61" s="5"/>
      <c r="EO61" s="5"/>
      <c r="EP61" s="5"/>
      <c r="EQ61" s="5"/>
      <c r="ER61" s="5"/>
      <c r="EW61" s="5"/>
      <c r="EX61" s="5"/>
      <c r="EY61" s="5"/>
      <c r="EZ61" s="5"/>
      <c r="FE61" s="5"/>
      <c r="FF61" s="5"/>
      <c r="FG61" s="5"/>
      <c r="FH61" s="5"/>
      <c r="FM61" s="5"/>
      <c r="FN61" s="5"/>
      <c r="FO61" s="5"/>
      <c r="FP61" s="5"/>
      <c r="FU61" s="5"/>
      <c r="FV61" s="5"/>
      <c r="FW61" s="5"/>
      <c r="FX61" s="5"/>
      <c r="GD61" s="5"/>
      <c r="GE61" s="5"/>
      <c r="GF61" s="5"/>
      <c r="GK61" s="5"/>
      <c r="GL61" s="5"/>
      <c r="GM61" s="5"/>
      <c r="GN61" s="5"/>
    </row>
    <row r="62" spans="5:196" x14ac:dyDescent="0.25">
      <c r="E62" s="12"/>
      <c r="G62" s="5"/>
      <c r="H62" s="5"/>
      <c r="I62" s="5"/>
      <c r="J62" s="5"/>
      <c r="K62" s="5"/>
      <c r="L62" s="5"/>
      <c r="Q62" s="5"/>
      <c r="R62" s="5"/>
      <c r="S62" s="5"/>
      <c r="T62" s="5"/>
      <c r="Y62" s="5"/>
      <c r="Z62" s="5"/>
      <c r="AA62" s="5"/>
      <c r="AB62" s="5"/>
      <c r="AG62" s="5"/>
      <c r="AH62" s="5"/>
      <c r="AI62" s="5"/>
      <c r="AJ62" s="5"/>
      <c r="AO62" s="5"/>
      <c r="AP62" s="5"/>
      <c r="AQ62" s="5"/>
      <c r="AR62" s="5"/>
      <c r="AW62" s="5"/>
      <c r="AX62" s="5"/>
      <c r="AY62" s="5"/>
      <c r="AZ62" s="5"/>
      <c r="BE62" s="5"/>
      <c r="BF62" s="5"/>
      <c r="BG62" s="5"/>
      <c r="BH62" s="5"/>
      <c r="BJ62" s="4">
        <v>0.83958333333333102</v>
      </c>
      <c r="BK62" s="5">
        <f t="shared" si="51"/>
        <v>104.5</v>
      </c>
      <c r="BL62" s="5">
        <v>0</v>
      </c>
      <c r="BM62" s="5">
        <f>IFERROR(DEGREES(ACOS((SIN(RADIANS(BL62))*SIN(RADIANS('Array Configuration'!$D$5))-SIN(RADIANS('Solar Calendar'!$C$8)))/(COS(RADIANS('Solar Calendar'!BL62))*COS(RADIANS('Array Configuration'!$D$5)))))*SIGN(BK62), 0)</f>
        <v>107.34960747904569</v>
      </c>
      <c r="BN62" s="5">
        <f>ABS(BM62-'Array Configuration'!$D$4)</f>
        <v>107.34960747904569</v>
      </c>
      <c r="BO62" s="5">
        <f>DEGREES(ACOS((COS(RADIANS(BL62))*COS(RADIANS(BN62))*SIN(RADIANS('Array Configuration'!$D$3)))+SIN(RADIANS(BL62))*COS(RADIANS('Array Configuration'!$D$3))))</f>
        <v>95.994461891406246</v>
      </c>
      <c r="BP62" s="5">
        <f t="shared" si="32"/>
        <v>0</v>
      </c>
      <c r="BR62" s="4">
        <v>0.82083333333333297</v>
      </c>
      <c r="BS62" s="5">
        <f t="shared" si="52"/>
        <v>98.25</v>
      </c>
      <c r="BT62" s="5">
        <f>DEGREES(ASIN(SIN(RADIANS('Solar Calendar'!$B$9))*SIN(RADIANS('Array Configuration'!$D$5))+COS(RADIANS('Solar Calendar'!$B$9))*COS(RADIANS('Array Configuration'!$D$5))*COS(RADIANS(BS62))))</f>
        <v>7.0128403266117134</v>
      </c>
      <c r="BU62" s="5">
        <f>IFERROR(DEGREES(ACOS((SIN(RADIANS(BT62))*SIN(RADIANS('Array Configuration'!$D$5))-SIN(RADIANS('Solar Calendar'!$B$9)))/(COS(RADIANS('Solar Calendar'!BT62))*COS(RADIANS('Array Configuration'!$D$5)))))*SIGN(BS62), 0)</f>
        <v>107.43656170270536</v>
      </c>
      <c r="BV62" s="5">
        <f>ABS(BU62-'Array Configuration'!$D$4)</f>
        <v>107.43656170270536</v>
      </c>
      <c r="BW62" s="5">
        <f>DEGREES(ACOS((COS(RADIANS(BT62))*COS(RADIANS(BV62))*SIN(RADIANS('Array Configuration'!$D$3)))+SIN(RADIANS(BT62))*COS(RADIANS('Array Configuration'!$D$3))))</f>
        <v>89.415256475480334</v>
      </c>
      <c r="BX62" s="5">
        <f t="shared" si="33"/>
        <v>2.648384450891883</v>
      </c>
      <c r="BZ62" s="4">
        <v>0.80833333333333401</v>
      </c>
      <c r="CA62" s="5">
        <f t="shared" si="53"/>
        <v>93.5</v>
      </c>
      <c r="CB62" s="5">
        <f>DEGREES(ASIN(SIN(RADIANS('Solar Calendar'!$C$9))*SIN(RADIANS('Array Configuration'!$D$5))+COS(RADIANS('Solar Calendar'!$C$9))*COS(RADIANS('Array Configuration'!$D$5))*COS(RADIANS(CA62))))</f>
        <v>12.350061655477882</v>
      </c>
      <c r="CC62" s="5">
        <f>IFERROR(DEGREES(ACOS((SIN(RADIANS(CB62))*SIN(RADIANS('Array Configuration'!$D$5))-SIN(RADIANS('Solar Calendar'!$C$9)))/(COS(RADIANS('Solar Calendar'!CB62))*COS(RADIANS('Array Configuration'!$D$5)))))*SIGN(CA62), 0)</f>
        <v>106.22766263959566</v>
      </c>
      <c r="CD62" s="5">
        <f>ABS(CC62-'Array Configuration'!$D$4)</f>
        <v>106.22766263959566</v>
      </c>
      <c r="CE62" s="5">
        <f>DEGREES(ACOS((COS(RADIANS(CB62))*COS(RADIANS(CD62))*SIN(RADIANS('Array Configuration'!$D$3)))+SIN(RADIANS(CB62))*COS(RADIANS('Array Configuration'!$D$3))))</f>
        <v>83.987996191817615</v>
      </c>
      <c r="CF62" s="5">
        <f t="shared" si="34"/>
        <v>50.635312037935172</v>
      </c>
      <c r="CH62" s="4">
        <v>0.8</v>
      </c>
      <c r="CI62" s="5">
        <f t="shared" si="54"/>
        <v>90</v>
      </c>
      <c r="CJ62" s="5">
        <f>DEGREES(ASIN(SIN(RADIANS('Solar Calendar'!$B$10))*SIN(RADIANS('Array Configuration'!$D$5))+COS(RADIANS('Solar Calendar'!$B$10))*COS(RADIANS('Array Configuration'!$D$5))*COS(RADIANS(CI62))))</f>
        <v>16.628376499391166</v>
      </c>
      <c r="CK62" s="5">
        <f>IFERROR(DEGREES(ACOS((SIN(RADIANS(CJ62))*SIN(RADIANS('Array Configuration'!$D$5))-SIN(RADIANS('Solar Calendar'!$B$10)))/(COS(RADIANS('Solar Calendar'!CJ62))*COS(RADIANS('Array Configuration'!$D$5)))))*SIGN(CI62), 0)</f>
        <v>105.82541459679484</v>
      </c>
      <c r="CL62" s="5">
        <f>ABS(CK62-'Array Configuration'!$D$4)</f>
        <v>105.82541459679484</v>
      </c>
      <c r="CM62" s="5">
        <f>DEGREES(ACOS((COS(RADIANS(CJ62))*COS(RADIANS(CL62))*SIN(RADIANS('Array Configuration'!$D$3)))+SIN(RADIANS(CJ62))*COS(RADIANS('Array Configuration'!$D$3))))</f>
        <v>79.832249274031398</v>
      </c>
      <c r="CN62" s="5">
        <f t="shared" si="48"/>
        <v>100.98996660102503</v>
      </c>
      <c r="CP62" s="4">
        <v>0.8</v>
      </c>
      <c r="CQ62" s="5">
        <f t="shared" si="55"/>
        <v>89.25</v>
      </c>
      <c r="CR62" s="5">
        <f>DEGREES(ASIN(SIN(RADIANS('Solar Calendar'!$C$10))*SIN(RADIANS('Array Configuration'!$D$5))+COS(RADIANS('Solar Calendar'!$C$10))*COS(RADIANS('Array Configuration'!$D$5))*COS(RADIANS(CQ62))))</f>
        <v>17.610987013926561</v>
      </c>
      <c r="CS62" s="5">
        <f>IFERROR(DEGREES(ACOS((SIN(RADIANS(CR62))*SIN(RADIANS('Array Configuration'!$D$5))-SIN(RADIANS('Solar Calendar'!$C$10)))/(COS(RADIANS('Solar Calendar'!CR62))*COS(RADIANS('Array Configuration'!$D$5)))))*SIGN(CQ62), 0)</f>
        <v>105.83085634240581</v>
      </c>
      <c r="CT62" s="5">
        <f>ABS(CS62-'Array Configuration'!$D$4)</f>
        <v>105.83085634240581</v>
      </c>
      <c r="CU62" s="5">
        <f>DEGREES(ACOS((COS(RADIANS(CR62))*COS(RADIANS(CT62))*SIN(RADIANS('Array Configuration'!$D$3)))+SIN(RADIANS(CR62))*COS(RADIANS('Array Configuration'!$D$3))))</f>
        <v>78.910964660165973</v>
      </c>
      <c r="CV62" s="5">
        <f t="shared" si="35"/>
        <v>113.9524707991028</v>
      </c>
      <c r="CX62" s="4">
        <v>0.80625000000000002</v>
      </c>
      <c r="CY62" s="5">
        <f t="shared" si="56"/>
        <v>90.75</v>
      </c>
      <c r="CZ62" s="5">
        <f>DEGREES(ASIN(SIN(RADIANS('Solar Calendar'!$B$11))*SIN(RADIANS('Array Configuration'!$D$5))+COS(RADIANS('Solar Calendar'!$B$11))*COS(RADIANS('Array Configuration'!$D$5))*COS(RADIANS(CY62))))</f>
        <v>15.999940704626228</v>
      </c>
      <c r="DA62" s="5">
        <f>IFERROR(DEGREES(ACOS((SIN(RADIANS(CZ62))*SIN(RADIANS('Array Configuration'!$D$5))-SIN(RADIANS('Solar Calendar'!$B$11)))/(COS(RADIANS('Solar Calendar'!CZ62))*COS(RADIANS('Array Configuration'!$D$5)))))*SIGN(CY62), 0)</f>
        <v>106.19202647401562</v>
      </c>
      <c r="DB62" s="5">
        <f>ABS(DA62-'Array Configuration'!$D$4)</f>
        <v>106.19202647401562</v>
      </c>
      <c r="DC62" s="5">
        <f>DEGREES(ACOS((COS(RADIANS(CZ62))*COS(RADIANS(DB62))*SIN(RADIANS('Array Configuration'!$D$3)))+SIN(RADIANS(CZ62))*COS(RADIANS('Array Configuration'!$D$3))))</f>
        <v>80.543076322530709</v>
      </c>
      <c r="DD62" s="5">
        <f t="shared" si="36"/>
        <v>91.455719705546883</v>
      </c>
      <c r="DF62" s="4">
        <v>0.81666666666666698</v>
      </c>
      <c r="DG62" s="5">
        <f t="shared" si="57"/>
        <v>94.25</v>
      </c>
      <c r="DH62" s="5">
        <f>DEGREES(ASIN(SIN(RADIANS('Solar Calendar'!$C$11))*SIN(RADIANS('Array Configuration'!$D$5))+COS(RADIANS('Solar Calendar'!$C$11))*COS(RADIANS('Array Configuration'!$D$5))*COS(RADIANS(DG62))))</f>
        <v>12.300740595862447</v>
      </c>
      <c r="DI62" s="5">
        <f>IFERROR(DEGREES(ACOS((SIN(RADIANS(DH62))*SIN(RADIANS('Array Configuration'!$D$5))-SIN(RADIANS('Solar Calendar'!$C$11)))/(COS(RADIANS('Solar Calendar'!DH62))*COS(RADIANS('Array Configuration'!$D$5)))))*SIGN(DG62), 0)</f>
        <v>107.17267560091653</v>
      </c>
      <c r="DJ62" s="5">
        <f>ABS(DI62-'Array Configuration'!$D$4)</f>
        <v>107.17267560091653</v>
      </c>
      <c r="DK62" s="5">
        <f>DEGREES(ACOS((COS(RADIANS(DH62))*COS(RADIANS(DJ62))*SIN(RADIANS('Array Configuration'!$D$3)))+SIN(RADIANS(DH62))*COS(RADIANS('Array Configuration'!$D$3))))</f>
        <v>84.345723095357684</v>
      </c>
      <c r="DL62" s="5">
        <f t="shared" si="37"/>
        <v>44.978291462360559</v>
      </c>
      <c r="DN62" s="4">
        <v>0.83194444444444504</v>
      </c>
      <c r="DO62" s="5">
        <f t="shared" si="58"/>
        <v>99.75</v>
      </c>
      <c r="DP62" s="5">
        <f>DEGREES(ASIN(SIN(RADIANS('Solar Calendar'!$B$12))*SIN(RADIANS('Array Configuration'!$D$5))+COS(RADIANS('Solar Calendar'!$B$12))*COS(RADIANS('Array Configuration'!$D$5))*COS(RADIANS(DO62))))</f>
        <v>5.6787003552969102</v>
      </c>
      <c r="DQ62" s="5">
        <f>IFERROR(DEGREES(ACOS((SIN(RADIANS(DP62))*SIN(RADIANS('Array Configuration'!$D$5))-SIN(RADIANS('Solar Calendar'!$B$12)))/(COS(RADIANS('Solar Calendar'!DP62))*COS(RADIANS('Array Configuration'!$D$5)))))*SIGN(DO62), 0)</f>
        <v>108.17275034072721</v>
      </c>
      <c r="DR62" s="5">
        <f>ABS(DQ62-'Array Configuration'!$D$4)</f>
        <v>108.17275034072721</v>
      </c>
      <c r="DS62" s="5">
        <f>DEGREES(ACOS((COS(RADIANS(DP62))*COS(RADIANS(DR62))*SIN(RADIANS('Array Configuration'!$D$3)))+SIN(RADIANS(DP62))*COS(RADIANS('Array Configuration'!$D$3))))</f>
        <v>90.917010942165021</v>
      </c>
      <c r="DT62" s="5">
        <f t="shared" si="38"/>
        <v>0</v>
      </c>
      <c r="DV62" s="7">
        <v>0.84236111111111101</v>
      </c>
      <c r="DW62" s="5">
        <f t="shared" si="59"/>
        <v>104.25</v>
      </c>
      <c r="DX62" s="5">
        <v>0</v>
      </c>
      <c r="DY62" s="5">
        <f>IFERROR(DEGREES(ACOS((SIN(RADIANS(DX62))*SIN(RADIANS('Array Configuration'!$D$5))-SIN(RADIANS('Solar Calendar'!$C$12)))/(COS(RADIANS('Solar Calendar'!DX62))*COS(RADIANS('Array Configuration'!$D$5)))))*SIGN(DW62), 0)</f>
        <v>108.41679000615888</v>
      </c>
      <c r="DZ62" s="5">
        <f>ABS(DY62-'Array Configuration'!$D$4)</f>
        <v>108.41679000615888</v>
      </c>
      <c r="EA62" s="5">
        <f>DEGREES(ACOS((COS(RADIANS(DX62))*COS(RADIANS(DZ62))*SIN(RADIANS('Array Configuration'!$D$3)))+SIN(RADIANS(DX62))*COS(RADIANS('Array Configuration'!$D$3))))</f>
        <v>96.352209858498881</v>
      </c>
      <c r="EB62" s="5">
        <f t="shared" si="39"/>
        <v>0</v>
      </c>
      <c r="EG62" s="5"/>
      <c r="EH62" s="5"/>
      <c r="EI62" s="5"/>
      <c r="EJ62" s="5"/>
      <c r="EO62" s="5"/>
      <c r="EP62" s="5"/>
      <c r="EQ62" s="5"/>
      <c r="ER62" s="5"/>
      <c r="EW62" s="5"/>
      <c r="EX62" s="5"/>
      <c r="EY62" s="5"/>
      <c r="EZ62" s="5"/>
      <c r="FE62" s="5"/>
      <c r="FF62" s="5"/>
      <c r="FG62" s="5"/>
      <c r="FH62" s="5"/>
      <c r="FM62" s="5"/>
      <c r="FN62" s="5"/>
      <c r="FO62" s="5"/>
      <c r="FP62" s="5"/>
      <c r="FU62" s="5"/>
      <c r="FV62" s="5"/>
      <c r="FW62" s="5"/>
      <c r="FX62" s="5"/>
      <c r="GD62" s="5"/>
      <c r="GE62" s="5"/>
      <c r="GF62" s="5"/>
      <c r="GK62" s="5"/>
      <c r="GL62" s="5"/>
      <c r="GM62" s="5"/>
      <c r="GN62" s="5"/>
    </row>
    <row r="63" spans="5:196" x14ac:dyDescent="0.25">
      <c r="E63" s="12"/>
      <c r="G63" s="5"/>
      <c r="H63" s="5"/>
      <c r="I63" s="5"/>
      <c r="J63" s="5"/>
      <c r="K63" s="5"/>
      <c r="L63" s="5"/>
      <c r="Q63" s="5"/>
      <c r="R63" s="5"/>
      <c r="S63" s="5"/>
      <c r="T63" s="5"/>
      <c r="Y63" s="5"/>
      <c r="Z63" s="5"/>
      <c r="AA63" s="5"/>
      <c r="AB63" s="5"/>
      <c r="AG63" s="5"/>
      <c r="AH63" s="5"/>
      <c r="AI63" s="5"/>
      <c r="AJ63" s="5"/>
      <c r="AO63" s="5"/>
      <c r="AP63" s="5"/>
      <c r="AQ63" s="5"/>
      <c r="AR63" s="5"/>
      <c r="AW63" s="5"/>
      <c r="AX63" s="5"/>
      <c r="AY63" s="5"/>
      <c r="AZ63" s="5"/>
      <c r="BE63" s="5"/>
      <c r="BF63" s="5"/>
      <c r="BG63" s="5"/>
      <c r="BH63" s="5"/>
      <c r="BJ63" s="7">
        <v>0.84375</v>
      </c>
      <c r="BK63" s="5">
        <f t="shared" si="51"/>
        <v>106</v>
      </c>
      <c r="BL63" s="5">
        <v>0</v>
      </c>
      <c r="BM63" s="5">
        <f>IFERROR(DEGREES(ACOS((SIN(RADIANS(BL63))*SIN(RADIANS('Array Configuration'!$D$5))-SIN(RADIANS('Solar Calendar'!$C$8)))/(COS(RADIANS('Solar Calendar'!BL63))*COS(RADIANS('Array Configuration'!$D$5)))))*SIGN(BK63), 0)</f>
        <v>107.34960747904569</v>
      </c>
      <c r="BN63" s="5">
        <f>ABS(BM63-'Array Configuration'!$D$4)</f>
        <v>107.34960747904569</v>
      </c>
      <c r="BO63" s="5">
        <f>DEGREES(ACOS((COS(RADIANS(BL63))*COS(RADIANS(BN63))*SIN(RADIANS('Array Configuration'!$D$3)))+SIN(RADIANS(BL63))*COS(RADIANS('Array Configuration'!$D$3))))</f>
        <v>95.994461891406246</v>
      </c>
      <c r="BP63" s="5">
        <f t="shared" si="32"/>
        <v>0</v>
      </c>
      <c r="BR63" s="4">
        <v>0.83124999999999905</v>
      </c>
      <c r="BS63" s="5">
        <f t="shared" si="52"/>
        <v>102</v>
      </c>
      <c r="BT63" s="5">
        <f>DEGREES(ASIN(SIN(RADIANS('Solar Calendar'!$B$9))*SIN(RADIANS('Array Configuration'!$D$5))+COS(RADIANS('Solar Calendar'!$B$9))*COS(RADIANS('Array Configuration'!$D$5))*COS(RADIANS(BS63))))</f>
        <v>4.6190177184177461</v>
      </c>
      <c r="BU63" s="5">
        <f>IFERROR(DEGREES(ACOS((SIN(RADIANS(BT63))*SIN(RADIANS('Array Configuration'!$D$5))-SIN(RADIANS('Solar Calendar'!$B$9)))/(COS(RADIANS('Solar Calendar'!BT63))*COS(RADIANS('Array Configuration'!$D$5)))))*SIGN(BS63), 0)</f>
        <v>110.12329615518286</v>
      </c>
      <c r="BV63" s="5">
        <f>ABS(BU63-'Array Configuration'!$D$4)</f>
        <v>110.12329615518286</v>
      </c>
      <c r="BW63" s="5">
        <f>DEGREES(ACOS((COS(RADIANS(BT63))*COS(RADIANS(BV63))*SIN(RADIANS('Array Configuration'!$D$3)))+SIN(RADIANS(BT63))*COS(RADIANS('Array Configuration'!$D$3))))</f>
        <v>92.559942396409411</v>
      </c>
      <c r="BX63" s="5">
        <f t="shared" si="33"/>
        <v>0</v>
      </c>
      <c r="BZ63" s="4">
        <v>0.81875000000000098</v>
      </c>
      <c r="CA63" s="5">
        <f t="shared" si="53"/>
        <v>97.25</v>
      </c>
      <c r="CB63" s="5">
        <f>DEGREES(ASIN(SIN(RADIANS('Solar Calendar'!$C$9))*SIN(RADIANS('Array Configuration'!$D$5))+COS(RADIANS('Solar Calendar'!$C$9))*COS(RADIANS('Array Configuration'!$D$5))*COS(RADIANS(CA63))))</f>
        <v>9.9391550192660389</v>
      </c>
      <c r="CC63" s="5">
        <f>IFERROR(DEGREES(ACOS((SIN(RADIANS(CB63))*SIN(RADIANS('Array Configuration'!$D$5))-SIN(RADIANS('Solar Calendar'!$C$9)))/(COS(RADIANS('Solar Calendar'!CB63))*COS(RADIANS('Array Configuration'!$D$5)))))*SIGN(CA63), 0)</f>
        <v>108.84720501362638</v>
      </c>
      <c r="CD63" s="5">
        <f>ABS(CC63-'Array Configuration'!$D$4)</f>
        <v>108.84720501362638</v>
      </c>
      <c r="CE63" s="5">
        <f>DEGREES(ACOS((COS(RADIANS(CB63))*COS(RADIANS(CD63))*SIN(RADIANS('Array Configuration'!$D$3)))+SIN(RADIANS(CB63))*COS(RADIANS('Array Configuration'!$D$3))))</f>
        <v>87.120433329944163</v>
      </c>
      <c r="CF63" s="5">
        <f t="shared" si="34"/>
        <v>19.925852980380547</v>
      </c>
      <c r="CH63" s="4">
        <v>0.81041666666666601</v>
      </c>
      <c r="CI63" s="5">
        <f t="shared" si="54"/>
        <v>93.75</v>
      </c>
      <c r="CJ63" s="5">
        <f>DEGREES(ASIN(SIN(RADIANS('Solar Calendar'!$B$10))*SIN(RADIANS('Array Configuration'!$D$5))+COS(RADIANS('Solar Calendar'!$B$10))*COS(RADIANS('Array Configuration'!$D$5))*COS(RADIANS(CI63))))</f>
        <v>14.211822607892932</v>
      </c>
      <c r="CK63" s="5">
        <f>IFERROR(DEGREES(ACOS((SIN(RADIANS(CJ63))*SIN(RADIANS('Array Configuration'!$D$5))-SIN(RADIANS('Solar Calendar'!$B$10)))/(COS(RADIANS('Solar Calendar'!CJ63))*COS(RADIANS('Array Configuration'!$D$5)))))*SIGN(CI63), 0)</f>
        <v>108.38988889914512</v>
      </c>
      <c r="CL63" s="5">
        <f>ABS(CK63-'Array Configuration'!$D$4)</f>
        <v>108.38988889914512</v>
      </c>
      <c r="CM63" s="5">
        <f>DEGREES(ACOS((COS(RADIANS(CJ63))*COS(RADIANS(CL63))*SIN(RADIANS('Array Configuration'!$D$3)))+SIN(RADIANS(CJ63))*COS(RADIANS('Array Configuration'!$D$3))))</f>
        <v>82.942960622163383</v>
      </c>
      <c r="CN63" s="5">
        <f t="shared" si="48"/>
        <v>63.14879237237605</v>
      </c>
      <c r="CP63" s="4">
        <v>0.81041666666666601</v>
      </c>
      <c r="CQ63" s="5">
        <f t="shared" si="55"/>
        <v>93</v>
      </c>
      <c r="CR63" s="5">
        <f>DEGREES(ASIN(SIN(RADIANS('Solar Calendar'!$C$10))*SIN(RADIANS('Array Configuration'!$D$5))+COS(RADIANS('Solar Calendar'!$C$10))*COS(RADIANS('Array Configuration'!$D$5))*COS(RADIANS(CQ63))))</f>
        <v>15.194413812295943</v>
      </c>
      <c r="CS63" s="5">
        <f>IFERROR(DEGREES(ACOS((SIN(RADIANS(CR63))*SIN(RADIANS('Array Configuration'!$D$5))-SIN(RADIANS('Solar Calendar'!$C$10)))/(COS(RADIANS('Solar Calendar'!CR63))*COS(RADIANS('Array Configuration'!$D$5)))))*SIGN(CQ63), 0)</f>
        <v>108.38155395577404</v>
      </c>
      <c r="CT63" s="5">
        <f>ABS(CS63-'Array Configuration'!$D$4)</f>
        <v>108.38155395577404</v>
      </c>
      <c r="CU63" s="5">
        <f>DEGREES(ACOS((COS(RADIANS(CR63))*COS(RADIANS(CT63))*SIN(RADIANS('Array Configuration'!$D$3)))+SIN(RADIANS(CR63))*COS(RADIANS('Array Configuration'!$D$3))))</f>
        <v>82.014519371304985</v>
      </c>
      <c r="CV63" s="5">
        <f t="shared" si="35"/>
        <v>74.894009512809461</v>
      </c>
      <c r="CX63" s="4">
        <v>0.81666666666666599</v>
      </c>
      <c r="CY63" s="5">
        <f t="shared" si="56"/>
        <v>94.5</v>
      </c>
      <c r="CZ63" s="5">
        <f>DEGREES(ASIN(SIN(RADIANS('Solar Calendar'!$B$11))*SIN(RADIANS('Array Configuration'!$D$5))+COS(RADIANS('Solar Calendar'!$B$11))*COS(RADIANS('Array Configuration'!$D$5))*COS(RADIANS(CY63))))</f>
        <v>13.588224719699252</v>
      </c>
      <c r="DA63" s="5">
        <f>IFERROR(DEGREES(ACOS((SIN(RADIANS(CZ63))*SIN(RADIANS('Array Configuration'!$D$5))-SIN(RADIANS('Solar Calendar'!$B$11)))/(COS(RADIANS('Solar Calendar'!CZ63))*COS(RADIANS('Array Configuration'!$D$5)))))*SIGN(CY63), 0)</f>
        <v>108.76111513234544</v>
      </c>
      <c r="DB63" s="5">
        <f>ABS(DA63-'Array Configuration'!$D$4)</f>
        <v>108.76111513234544</v>
      </c>
      <c r="DC63" s="5">
        <f>DEGREES(ACOS((COS(RADIANS(CZ63))*COS(RADIANS(DB63))*SIN(RADIANS('Array Configuration'!$D$3)))+SIN(RADIANS(CZ63))*COS(RADIANS('Array Configuration'!$D$3))))</f>
        <v>83.65113993194403</v>
      </c>
      <c r="DD63" s="5">
        <f t="shared" si="36"/>
        <v>54.762134445486033</v>
      </c>
      <c r="DF63" s="4">
        <v>0.82708333333333395</v>
      </c>
      <c r="DG63" s="5">
        <f t="shared" si="57"/>
        <v>98</v>
      </c>
      <c r="DH63" s="5">
        <f>DEGREES(ASIN(SIN(RADIANS('Solar Calendar'!$C$11))*SIN(RADIANS('Array Configuration'!$D$5))+COS(RADIANS('Solar Calendar'!$C$11))*COS(RADIANS('Array Configuration'!$D$5))*COS(RADIANS(DG63))))</f>
        <v>9.902673532570665</v>
      </c>
      <c r="DI63" s="5">
        <f>IFERROR(DEGREES(ACOS((SIN(RADIANS(DH63))*SIN(RADIANS('Array Configuration'!$D$5))-SIN(RADIANS('Solar Calendar'!$C$11)))/(COS(RADIANS('Solar Calendar'!DH63))*COS(RADIANS('Array Configuration'!$D$5)))))*SIGN(DG63), 0)</f>
        <v>109.78505682746054</v>
      </c>
      <c r="DJ63" s="5">
        <f>ABS(DI63-'Array Configuration'!$D$4)</f>
        <v>109.78505682746054</v>
      </c>
      <c r="DK63" s="5">
        <f>DEGREES(ACOS((COS(RADIANS(DH63))*COS(RADIANS(DJ63))*SIN(RADIANS('Array Configuration'!$D$3)))+SIN(RADIANS(DH63))*COS(RADIANS('Array Configuration'!$D$3))))</f>
        <v>87.460517899074333</v>
      </c>
      <c r="DL63" s="5">
        <f t="shared" si="37"/>
        <v>16.420575049636732</v>
      </c>
      <c r="DN63" s="4">
        <v>0.842361111111112</v>
      </c>
      <c r="DO63" s="5">
        <f t="shared" si="58"/>
        <v>103.5</v>
      </c>
      <c r="DP63" s="5">
        <f>DEGREES(ASIN(SIN(RADIANS('Solar Calendar'!$B$12))*SIN(RADIANS('Array Configuration'!$D$5))+COS(RADIANS('Solar Calendar'!$B$12))*COS(RADIANS('Array Configuration'!$D$5))*COS(RADIANS(DO63))))</f>
        <v>3.2956534100303396</v>
      </c>
      <c r="DQ63" s="5">
        <f>IFERROR(DEGREES(ACOS((SIN(RADIANS(DP63))*SIN(RADIANS('Array Configuration'!$D$5))-SIN(RADIANS('Solar Calendar'!$B$12)))/(COS(RADIANS('Solar Calendar'!DP63))*COS(RADIANS('Array Configuration'!$D$5)))))*SIGN(DO63), 0)</f>
        <v>110.87608325790487</v>
      </c>
      <c r="DR63" s="5">
        <f>ABS(DQ63-'Array Configuration'!$D$4)</f>
        <v>110.87608325790487</v>
      </c>
      <c r="DS63" s="5">
        <f>DEGREES(ACOS((COS(RADIANS(DP63))*COS(RADIANS(DR63))*SIN(RADIANS('Array Configuration'!$D$3)))+SIN(RADIANS(DP63))*COS(RADIANS('Array Configuration'!$D$3))))</f>
        <v>94.056585099814015</v>
      </c>
      <c r="DT63" s="5">
        <f t="shared" si="38"/>
        <v>0</v>
      </c>
      <c r="DY63" s="5"/>
      <c r="DZ63" s="5"/>
      <c r="EA63" s="5"/>
      <c r="EB63" s="5"/>
      <c r="EG63" s="5"/>
      <c r="EH63" s="5"/>
      <c r="EI63" s="5"/>
      <c r="EJ63" s="5"/>
      <c r="EO63" s="5"/>
      <c r="EP63" s="5"/>
      <c r="EQ63" s="5"/>
      <c r="ER63" s="5"/>
      <c r="EW63" s="5"/>
      <c r="EX63" s="5"/>
      <c r="EY63" s="5"/>
      <c r="EZ63" s="5"/>
      <c r="FE63" s="5"/>
      <c r="FF63" s="5"/>
      <c r="FG63" s="5"/>
      <c r="FH63" s="5"/>
      <c r="FM63" s="5"/>
      <c r="FN63" s="5"/>
      <c r="FO63" s="5"/>
      <c r="FP63" s="5"/>
      <c r="FU63" s="5"/>
      <c r="FV63" s="5"/>
      <c r="FW63" s="5"/>
      <c r="FX63" s="5"/>
      <c r="GD63" s="5"/>
      <c r="GE63" s="5"/>
      <c r="GF63" s="5"/>
      <c r="GK63" s="5"/>
      <c r="GL63" s="5"/>
      <c r="GM63" s="5"/>
      <c r="GN63" s="5"/>
    </row>
    <row r="64" spans="5:196" x14ac:dyDescent="0.25">
      <c r="E64" s="12"/>
      <c r="G64" s="5"/>
      <c r="H64" s="5"/>
      <c r="I64" s="5"/>
      <c r="J64" s="5"/>
      <c r="K64" s="5"/>
      <c r="L64" s="5"/>
      <c r="Q64" s="5"/>
      <c r="R64" s="5"/>
      <c r="S64" s="5"/>
      <c r="T64" s="5"/>
      <c r="Y64" s="5"/>
      <c r="Z64" s="5"/>
      <c r="AA64" s="5"/>
      <c r="AB64" s="5"/>
      <c r="AG64" s="5"/>
      <c r="AH64" s="5"/>
      <c r="AI64" s="5"/>
      <c r="AJ64" s="5"/>
      <c r="AO64" s="5"/>
      <c r="AP64" s="5"/>
      <c r="AQ64" s="5"/>
      <c r="AR64" s="5"/>
      <c r="AW64" s="5"/>
      <c r="AX64" s="5"/>
      <c r="AY64" s="5"/>
      <c r="AZ64" s="5"/>
      <c r="BE64" s="5"/>
      <c r="BF64" s="5"/>
      <c r="BG64" s="5"/>
      <c r="BH64" s="5"/>
      <c r="BJ64" s="4"/>
      <c r="BM64" s="5"/>
      <c r="BN64" s="5"/>
      <c r="BO64" s="5"/>
      <c r="BP64" s="5"/>
      <c r="BR64" s="4">
        <v>0.84166666666666601</v>
      </c>
      <c r="BS64" s="5">
        <f t="shared" si="52"/>
        <v>105.75</v>
      </c>
      <c r="BT64" s="5">
        <f>DEGREES(ASIN(SIN(RADIANS('Solar Calendar'!$B$9))*SIN(RADIANS('Array Configuration'!$D$5))+COS(RADIANS('Solar Calendar'!$B$9))*COS(RADIANS('Array Configuration'!$D$5))*COS(RADIANS(BS64))))</f>
        <v>2.2661908971563411</v>
      </c>
      <c r="BU64" s="5">
        <f>IFERROR(DEGREES(ACOS((SIN(RADIANS(BT64))*SIN(RADIANS('Array Configuration'!$D$5))-SIN(RADIANS('Solar Calendar'!$B$9)))/(COS(RADIANS('Solar Calendar'!BT64))*COS(RADIANS('Array Configuration'!$D$5)))))*SIGN(BS64), 0)</f>
        <v>112.83724778068689</v>
      </c>
      <c r="BV64" s="5">
        <f>ABS(BU64-'Array Configuration'!$D$4)</f>
        <v>112.83724778068689</v>
      </c>
      <c r="BW64" s="5">
        <f>DEGREES(ACOS((COS(RADIANS(BT64))*COS(RADIANS(BV64))*SIN(RADIANS('Array Configuration'!$D$3)))+SIN(RADIANS(BT64))*COS(RADIANS('Array Configuration'!$D$3))))</f>
        <v>95.668709039813834</v>
      </c>
      <c r="BX64" s="5">
        <f t="shared" si="33"/>
        <v>0</v>
      </c>
      <c r="BZ64" s="4">
        <v>0.82916666666666805</v>
      </c>
      <c r="CA64" s="5">
        <f t="shared" si="53"/>
        <v>101</v>
      </c>
      <c r="CB64" s="5">
        <f>DEGREES(ASIN(SIN(RADIANS('Solar Calendar'!$C$9))*SIN(RADIANS('Array Configuration'!$D$5))+COS(RADIANS('Solar Calendar'!$C$9))*COS(RADIANS('Array Configuration'!$D$5))*COS(RADIANS(CA64))))</f>
        <v>7.5656993535743258</v>
      </c>
      <c r="CC64" s="5">
        <f>IFERROR(DEGREES(ACOS((SIN(RADIANS(CB64))*SIN(RADIANS('Array Configuration'!$D$5))-SIN(RADIANS('Solar Calendar'!$C$9)))/(COS(RADIANS('Solar Calendar'!CB64))*COS(RADIANS('Array Configuration'!$D$5)))))*SIGN(CA64), 0)</f>
        <v>111.48265112027848</v>
      </c>
      <c r="CD64" s="5">
        <f>ABS(CC64-'Array Configuration'!$D$4)</f>
        <v>111.48265112027848</v>
      </c>
      <c r="CE64" s="5">
        <f>DEGREES(ACOS((COS(RADIANS(CB64))*COS(RADIANS(CD64))*SIN(RADIANS('Array Configuration'!$D$3)))+SIN(RADIANS(CB64))*COS(RADIANS('Array Configuration'!$D$3))))</f>
        <v>90.218367818106827</v>
      </c>
      <c r="CF64" s="5">
        <f t="shared" si="34"/>
        <v>0</v>
      </c>
      <c r="CH64" s="4">
        <v>0.82083333333333297</v>
      </c>
      <c r="CI64" s="5">
        <f t="shared" si="54"/>
        <v>97.5</v>
      </c>
      <c r="CJ64" s="5">
        <f>DEGREES(ASIN(SIN(RADIANS('Solar Calendar'!$B$10))*SIN(RADIANS('Array Configuration'!$D$5))+COS(RADIANS('Solar Calendar'!$B$10))*COS(RADIANS('Array Configuration'!$D$5))*COS(RADIANS(CI64))))</f>
        <v>11.83101975218618</v>
      </c>
      <c r="CK64" s="5">
        <f>IFERROR(DEGREES(ACOS((SIN(RADIANS(CJ64))*SIN(RADIANS('Array Configuration'!$D$5))-SIN(RADIANS('Solar Calendar'!$B$10)))/(COS(RADIANS('Solar Calendar'!CJ64))*COS(RADIANS('Array Configuration'!$D$5)))))*SIGN(CI64), 0)</f>
        <v>110.96263560324621</v>
      </c>
      <c r="CL64" s="5">
        <f>ABS(CK64-'Array Configuration'!$D$4)</f>
        <v>110.96263560324621</v>
      </c>
      <c r="CM64" s="5">
        <f>DEGREES(ACOS((COS(RADIANS(CJ64))*COS(RADIANS(CL64))*SIN(RADIANS('Array Configuration'!$D$3)))+SIN(RADIANS(CJ64))*COS(RADIANS('Array Configuration'!$D$3))))</f>
        <v>86.01967800265605</v>
      </c>
      <c r="CN64" s="5">
        <f t="shared" si="48"/>
        <v>30.746395231956786</v>
      </c>
      <c r="CP64" s="4">
        <v>0.82083333333333297</v>
      </c>
      <c r="CQ64" s="5">
        <f t="shared" si="55"/>
        <v>96.75</v>
      </c>
      <c r="CR64" s="5">
        <f>DEGREES(ASIN(SIN(RADIANS('Solar Calendar'!$C$10))*SIN(RADIANS('Array Configuration'!$D$5))+COS(RADIANS('Solar Calendar'!$C$10))*COS(RADIANS('Array Configuration'!$D$5))*COS(RADIANS(CQ64))))</f>
        <v>12.813373196942958</v>
      </c>
      <c r="CS64" s="5">
        <f>IFERROR(DEGREES(ACOS((SIN(RADIANS(CR64))*SIN(RADIANS('Array Configuration'!$D$5))-SIN(RADIANS('Solar Calendar'!$C$10)))/(COS(RADIANS('Solar Calendar'!CR64))*COS(RADIANS('Array Configuration'!$D$5)))))*SIGN(CQ64), 0)</f>
        <v>110.93902230400205</v>
      </c>
      <c r="CT64" s="5">
        <f>ABS(CS64-'Array Configuration'!$D$4)</f>
        <v>110.93902230400205</v>
      </c>
      <c r="CU64" s="5">
        <f>DEGREES(ACOS((COS(RADIANS(CR64))*COS(RADIANS(CT64))*SIN(RADIANS('Array Configuration'!$D$3)))+SIN(RADIANS(CR64))*COS(RADIANS('Array Configuration'!$D$3))))</f>
        <v>85.084118621246475</v>
      </c>
      <c r="CV64" s="5">
        <f t="shared" si="35"/>
        <v>40.634132025053155</v>
      </c>
      <c r="CX64" s="4">
        <v>0.82708333333333295</v>
      </c>
      <c r="CY64" s="5">
        <f t="shared" si="56"/>
        <v>98.25</v>
      </c>
      <c r="CZ64" s="5">
        <f>DEGREES(ASIN(SIN(RADIANS('Solar Calendar'!$B$11))*SIN(RADIANS('Array Configuration'!$D$5))+COS(RADIANS('Solar Calendar'!$B$11))*COS(RADIANS('Array Configuration'!$D$5))*COS(RADIANS(CY64))))</f>
        <v>11.213033819509731</v>
      </c>
      <c r="DA64" s="5">
        <f>IFERROR(DEGREES(ACOS((SIN(RADIANS(CZ64))*SIN(RADIANS('Array Configuration'!$D$5))-SIN(RADIANS('Solar Calendar'!$B$11)))/(COS(RADIANS('Solar Calendar'!CZ64))*COS(RADIANS('Array Configuration'!$D$5)))))*SIGN(CY64), 0)</f>
        <v>111.34013993317519</v>
      </c>
      <c r="DB64" s="5">
        <f>ABS(DA64-'Array Configuration'!$D$4)</f>
        <v>111.34013993317519</v>
      </c>
      <c r="DC64" s="5">
        <f>DEGREES(ACOS((COS(RADIANS(CZ64))*COS(RADIANS(DB64))*SIN(RADIANS('Array Configuration'!$D$3)))+SIN(RADIANS(CZ64))*COS(RADIANS('Array Configuration'!$D$3))))</f>
        <v>86.724687647281399</v>
      </c>
      <c r="DD64" s="5">
        <f t="shared" si="36"/>
        <v>23.994288975181043</v>
      </c>
      <c r="DF64" s="4">
        <v>0.83750000000000102</v>
      </c>
      <c r="DG64" s="5">
        <f t="shared" si="57"/>
        <v>101.75</v>
      </c>
      <c r="DH64" s="5">
        <f>DEGREES(ASIN(SIN(RADIANS('Solar Calendar'!$C$11))*SIN(RADIANS('Array Configuration'!$D$5))+COS(RADIANS('Solar Calendar'!$C$11))*COS(RADIANS('Array Configuration'!$D$5))*COS(RADIANS(DG64))))</f>
        <v>7.5437545437547939</v>
      </c>
      <c r="DI64" s="5">
        <f>IFERROR(DEGREES(ACOS((SIN(RADIANS(DH64))*SIN(RADIANS('Array Configuration'!$D$5))-SIN(RADIANS('Solar Calendar'!$C$11)))/(COS(RADIANS('Solar Calendar'!DH64))*COS(RADIANS('Array Configuration'!$D$5)))))*SIGN(DG64), 0)</f>
        <v>112.41503149973953</v>
      </c>
      <c r="DJ64" s="5">
        <f>ABS(DI64-'Array Configuration'!$D$4)</f>
        <v>112.41503149973953</v>
      </c>
      <c r="DK64" s="5">
        <f>DEGREES(ACOS((COS(RADIANS(DH64))*COS(RADIANS(DJ64))*SIN(RADIANS('Array Configuration'!$D$3)))+SIN(RADIANS(DH64))*COS(RADIANS('Array Configuration'!$D$3))))</f>
        <v>90.539356549330947</v>
      </c>
      <c r="DL64" s="5">
        <f t="shared" si="37"/>
        <v>0</v>
      </c>
      <c r="DN64" s="4">
        <v>0.85277777777777897</v>
      </c>
      <c r="DO64" s="5">
        <f t="shared" si="58"/>
        <v>107.25</v>
      </c>
      <c r="DP64" s="5">
        <f>DEGREES(ASIN(SIN(RADIANS('Solar Calendar'!$B$12))*SIN(RADIANS('Array Configuration'!$D$5))+COS(RADIANS('Solar Calendar'!$B$12))*COS(RADIANS('Array Configuration'!$D$5))*COS(RADIANS(DO64))))</f>
        <v>0.95535909416879894</v>
      </c>
      <c r="DQ64" s="5">
        <f>IFERROR(DEGREES(ACOS((SIN(RADIANS(DP64))*SIN(RADIANS('Array Configuration'!$D$5))-SIN(RADIANS('Solar Calendar'!$B$12)))/(COS(RADIANS('Solar Calendar'!DP64))*COS(RADIANS('Array Configuration'!$D$5)))))*SIGN(DO64), 0)</f>
        <v>113.61021295609795</v>
      </c>
      <c r="DR64" s="5">
        <f>ABS(DQ64-'Array Configuration'!$D$4)</f>
        <v>113.61021295609795</v>
      </c>
      <c r="DS64" s="5">
        <f>DEGREES(ACOS((COS(RADIANS(DP64))*COS(RADIANS(DR64))*SIN(RADIANS('Array Configuration'!$D$3)))+SIN(RADIANS(DP64))*COS(RADIANS('Array Configuration'!$D$3))))</f>
        <v>97.159123024496154</v>
      </c>
      <c r="DT64" s="5">
        <f t="shared" si="38"/>
        <v>0</v>
      </c>
      <c r="DY64" s="5"/>
      <c r="DZ64" s="5"/>
      <c r="EA64" s="5"/>
      <c r="EB64" s="5"/>
      <c r="EG64" s="5"/>
      <c r="EH64" s="5"/>
      <c r="EI64" s="5"/>
      <c r="EJ64" s="5"/>
      <c r="EO64" s="5"/>
      <c r="EP64" s="5"/>
      <c r="EQ64" s="5"/>
      <c r="ER64" s="5"/>
      <c r="EW64" s="5"/>
      <c r="EX64" s="5"/>
      <c r="EY64" s="5"/>
      <c r="EZ64" s="5"/>
      <c r="FE64" s="5"/>
      <c r="FF64" s="5"/>
      <c r="FG64" s="5"/>
      <c r="FH64" s="5"/>
      <c r="FM64" s="5"/>
      <c r="FN64" s="5"/>
      <c r="FO64" s="5"/>
      <c r="FP64" s="5"/>
      <c r="FU64" s="5"/>
      <c r="FV64" s="5"/>
      <c r="FW64" s="5"/>
      <c r="FX64" s="5"/>
      <c r="GD64" s="5"/>
      <c r="GE64" s="5"/>
      <c r="GF64" s="5"/>
      <c r="GK64" s="5"/>
      <c r="GL64" s="5"/>
      <c r="GM64" s="5"/>
      <c r="GN64" s="5"/>
    </row>
    <row r="65" spans="5:196" x14ac:dyDescent="0.25">
      <c r="E65" s="12"/>
      <c r="G65" s="5"/>
      <c r="H65" s="5"/>
      <c r="I65" s="5"/>
      <c r="J65" s="5"/>
      <c r="K65" s="5"/>
      <c r="L65" s="5"/>
      <c r="Q65" s="5"/>
      <c r="R65" s="5"/>
      <c r="S65" s="5"/>
      <c r="T65" s="5"/>
      <c r="Y65" s="5"/>
      <c r="Z65" s="5"/>
      <c r="AA65" s="5"/>
      <c r="AB65" s="5"/>
      <c r="AG65" s="5"/>
      <c r="AH65" s="5"/>
      <c r="AI65" s="5"/>
      <c r="AJ65" s="5"/>
      <c r="AO65" s="5"/>
      <c r="AP65" s="5"/>
      <c r="AQ65" s="5"/>
      <c r="AR65" s="5"/>
      <c r="AW65" s="5"/>
      <c r="AX65" s="5"/>
      <c r="AY65" s="5"/>
      <c r="AZ65" s="5"/>
      <c r="BE65" s="5"/>
      <c r="BF65" s="5"/>
      <c r="BG65" s="5"/>
      <c r="BH65" s="5"/>
      <c r="BJ65" s="4"/>
      <c r="BM65" s="5"/>
      <c r="BN65" s="5"/>
      <c r="BO65" s="5"/>
      <c r="BP65" s="5"/>
      <c r="BR65" s="4">
        <v>0.85208333333333297</v>
      </c>
      <c r="BS65" s="5">
        <f t="shared" si="52"/>
        <v>109.5</v>
      </c>
      <c r="BT65" s="5">
        <f>DEGREES(ASIN(SIN(RADIANS('Solar Calendar'!$B$9))*SIN(RADIANS('Array Configuration'!$D$5))+COS(RADIANS('Solar Calendar'!$B$9))*COS(RADIANS('Array Configuration'!$D$5))*COS(RADIANS(BS65))))</f>
        <v>-3.9848315141854156E-2</v>
      </c>
      <c r="BU65" s="5">
        <f>IFERROR(DEGREES(ACOS((SIN(RADIANS(BT65))*SIN(RADIANS('Array Configuration'!$D$5))-SIN(RADIANS('Solar Calendar'!$B$9)))/(COS(RADIANS('Solar Calendar'!BT65))*COS(RADIANS('Array Configuration'!$D$5)))))*SIGN(BS65), 0)</f>
        <v>115.58675305941289</v>
      </c>
      <c r="BV65" s="5">
        <f>ABS(BU65-'Array Configuration'!$D$4)</f>
        <v>115.58675305941289</v>
      </c>
      <c r="BW65" s="5">
        <f>DEGREES(ACOS((COS(RADIANS(BT65))*COS(RADIANS(BV65))*SIN(RADIANS('Array Configuration'!$D$3)))+SIN(RADIANS(BT65))*COS(RADIANS('Array Configuration'!$D$3))))</f>
        <v>98.736934387967864</v>
      </c>
      <c r="BX65" s="5">
        <f t="shared" si="33"/>
        <v>0</v>
      </c>
      <c r="BZ65" s="4">
        <v>0.83958333333333401</v>
      </c>
      <c r="CA65" s="5">
        <f t="shared" si="53"/>
        <v>104.75</v>
      </c>
      <c r="CB65" s="5">
        <f>DEGREES(ASIN(SIN(RADIANS('Solar Calendar'!$C$9))*SIN(RADIANS('Array Configuration'!$D$5))+COS(RADIANS('Solar Calendar'!$C$9))*COS(RADIANS('Array Configuration'!$D$5))*COS(RADIANS(CA65))))</f>
        <v>5.2350275038029066</v>
      </c>
      <c r="CC65" s="5">
        <f>IFERROR(DEGREES(ACOS((SIN(RADIANS(CB65))*SIN(RADIANS('Array Configuration'!$D$5))-SIN(RADIANS('Solar Calendar'!$C$9)))/(COS(RADIANS('Solar Calendar'!CB65))*COS(RADIANS('Array Configuration'!$D$5)))))*SIGN(CA65), 0)</f>
        <v>114.14232598652738</v>
      </c>
      <c r="CD65" s="5">
        <f>ABS(CC65-'Array Configuration'!$D$4)</f>
        <v>114.14232598652738</v>
      </c>
      <c r="CE65" s="5">
        <f>DEGREES(ACOS((COS(RADIANS(CB65))*COS(RADIANS(CD65))*SIN(RADIANS('Array Configuration'!$D$3)))+SIN(RADIANS(CB65))*COS(RADIANS('Array Configuration'!$D$3))))</f>
        <v>93.277714807005339</v>
      </c>
      <c r="CF65" s="5">
        <f t="shared" si="34"/>
        <v>0</v>
      </c>
      <c r="CH65" s="4">
        <v>0.83125000000000004</v>
      </c>
      <c r="CI65" s="5">
        <f t="shared" si="54"/>
        <v>101.25</v>
      </c>
      <c r="CJ65" s="5">
        <f>DEGREES(ASIN(SIN(RADIANS('Solar Calendar'!$B$10))*SIN(RADIANS('Array Configuration'!$D$5))+COS(RADIANS('Solar Calendar'!$B$10))*COS(RADIANS('Array Configuration'!$D$5))*COS(RADIANS(CI65))))</f>
        <v>9.4909592353432508</v>
      </c>
      <c r="CK65" s="5">
        <f>IFERROR(DEGREES(ACOS((SIN(RADIANS(CJ65))*SIN(RADIANS('Array Configuration'!$D$5))-SIN(RADIANS('Solar Calendar'!$B$10)))/(COS(RADIANS('Solar Calendar'!CJ65))*COS(RADIANS('Array Configuration'!$D$5)))))*SIGN(CI65), 0)</f>
        <v>113.55198507665482</v>
      </c>
      <c r="CL65" s="5">
        <f>ABS(CK65-'Array Configuration'!$D$4)</f>
        <v>113.55198507665482</v>
      </c>
      <c r="CM65" s="5">
        <f>DEGREES(ACOS((COS(RADIANS(CJ65))*COS(RADIANS(CL65))*SIN(RADIANS('Array Configuration'!$D$3)))+SIN(RADIANS(CJ65))*COS(RADIANS('Array Configuration'!$D$3))))</f>
        <v>89.058643895323584</v>
      </c>
      <c r="CN65" s="5">
        <f t="shared" si="48"/>
        <v>5.8422370374571262</v>
      </c>
      <c r="CP65" s="4">
        <v>0.83125000000000004</v>
      </c>
      <c r="CQ65" s="5">
        <f t="shared" si="55"/>
        <v>100.5</v>
      </c>
      <c r="CR65" s="5">
        <f>DEGREES(ASIN(SIN(RADIANS('Solar Calendar'!$C$10))*SIN(RADIANS('Array Configuration'!$D$5))+COS(RADIANS('Solar Calendar'!$C$10))*COS(RADIANS('Array Configuration'!$D$5))*COS(RADIANS(CQ65))))</f>
        <v>10.472777640885832</v>
      </c>
      <c r="CS65" s="5">
        <f>IFERROR(DEGREES(ACOS((SIN(RADIANS(CR65))*SIN(RADIANS('Array Configuration'!$D$5))-SIN(RADIANS('Solar Calendar'!$C$10)))/(COS(RADIANS('Solar Calendar'!CR65))*COS(RADIANS('Array Configuration'!$D$5)))))*SIGN(CQ65), 0)</f>
        <v>113.51158496148943</v>
      </c>
      <c r="CT65" s="5">
        <f>ABS(CS65-'Array Configuration'!$D$4)</f>
        <v>113.51158496148943</v>
      </c>
      <c r="CU65" s="5">
        <f>DEGREES(ACOS((COS(RADIANS(CR65))*COS(RADIANS(CT65))*SIN(RADIANS('Array Configuration'!$D$3)))+SIN(RADIANS(CR65))*COS(RADIANS('Array Configuration'!$D$3))))</f>
        <v>88.116066344243379</v>
      </c>
      <c r="CV65" s="5">
        <f t="shared" si="35"/>
        <v>12.97392996019563</v>
      </c>
      <c r="CX65" s="4">
        <v>0.83750000000000002</v>
      </c>
      <c r="CY65" s="5">
        <f t="shared" si="56"/>
        <v>102</v>
      </c>
      <c r="CZ65" s="5">
        <f>DEGREES(ASIN(SIN(RADIANS('Solar Calendar'!$B$11))*SIN(RADIANS('Array Configuration'!$D$5))+COS(RADIANS('Solar Calendar'!$B$11))*COS(RADIANS('Array Configuration'!$D$5))*COS(RADIANS(CY65))))</f>
        <v>8.8793992436322373</v>
      </c>
      <c r="DA65" s="5">
        <f>IFERROR(DEGREES(ACOS((SIN(RADIANS(CZ65))*SIN(RADIANS('Array Configuration'!$D$5))-SIN(RADIANS('Solar Calendar'!$B$11)))/(COS(RADIANS('Solar Calendar'!CZ65))*COS(RADIANS('Array Configuration'!$D$5)))))*SIGN(CY65), 0)</f>
        <v>113.93735337061615</v>
      </c>
      <c r="DB65" s="5">
        <f>ABS(DA65-'Array Configuration'!$D$4)</f>
        <v>113.93735337061615</v>
      </c>
      <c r="DC65" s="5">
        <f>DEGREES(ACOS((COS(RADIANS(CZ65))*COS(RADIANS(DB65))*SIN(RADIANS('Array Configuration'!$D$3)))+SIN(RADIANS(CZ65))*COS(RADIANS('Array Configuration'!$D$3))))</f>
        <v>89.759883310729052</v>
      </c>
      <c r="DD65" s="5">
        <f t="shared" si="36"/>
        <v>1.3727391418896928</v>
      </c>
      <c r="DF65" s="4">
        <v>0.84791666666666698</v>
      </c>
      <c r="DG65" s="5">
        <f t="shared" si="57"/>
        <v>105.5</v>
      </c>
      <c r="DH65" s="5">
        <f>DEGREES(ASIN(SIN(RADIANS('Solar Calendar'!$C$11))*SIN(RADIANS('Array Configuration'!$D$5))+COS(RADIANS('Solar Calendar'!$C$11))*COS(RADIANS('Array Configuration'!$D$5))*COS(RADIANS(DG65))))</f>
        <v>5.229303579610554</v>
      </c>
      <c r="DI65" s="5">
        <f>IFERROR(DEGREES(ACOS((SIN(RADIANS(DH65))*SIN(RADIANS('Array Configuration'!$D$5))-SIN(RADIANS('Solar Calendar'!$C$11)))/(COS(RADIANS('Solar Calendar'!DH65))*COS(RADIANS('Array Configuration'!$D$5)))))*SIGN(DG65), 0)</f>
        <v>115.07072401492623</v>
      </c>
      <c r="DJ65" s="5">
        <f>ABS(DI65-'Array Configuration'!$D$4)</f>
        <v>115.07072401492623</v>
      </c>
      <c r="DK65" s="5">
        <f>DEGREES(ACOS((COS(RADIANS(DH65))*COS(RADIANS(DJ65))*SIN(RADIANS('Array Configuration'!$D$3)))+SIN(RADIANS(DH65))*COS(RADIANS('Array Configuration'!$D$3))))</f>
        <v>93.57803897806788</v>
      </c>
      <c r="DL65" s="5">
        <f t="shared" si="37"/>
        <v>0</v>
      </c>
      <c r="DN65" s="7">
        <v>0.85972222222222217</v>
      </c>
      <c r="DO65" s="5">
        <f t="shared" si="58"/>
        <v>109.75</v>
      </c>
      <c r="DP65" s="5">
        <v>0</v>
      </c>
      <c r="DQ65" s="5">
        <f>IFERROR(DEGREES(ACOS((SIN(RADIANS(DP65))*SIN(RADIANS('Array Configuration'!$D$5))-SIN(RADIANS('Solar Calendar'!$B$12)))/(COS(RADIANS('Solar Calendar'!DP65))*COS(RADIANS('Array Configuration'!$D$5)))))*SIGN(DO65), 0)</f>
        <v>114.75357388379352</v>
      </c>
      <c r="DR65" s="5">
        <f>ABS(DQ65-'Array Configuration'!$D$4)</f>
        <v>114.75357388379352</v>
      </c>
      <c r="DS65" s="5">
        <f>DEGREES(ACOS((COS(RADIANS(DP65))*COS(RADIANS(DR65))*SIN(RADIANS('Array Configuration'!$D$3)))+SIN(RADIANS(DP65))*COS(RADIANS('Array Configuration'!$D$3))))</f>
        <v>98.432118645104765</v>
      </c>
      <c r="DT65" s="5">
        <f t="shared" si="38"/>
        <v>0</v>
      </c>
      <c r="DY65" s="5"/>
      <c r="DZ65" s="5"/>
      <c r="EA65" s="5"/>
      <c r="EB65" s="5"/>
      <c r="EG65" s="5"/>
      <c r="EH65" s="5"/>
      <c r="EI65" s="5"/>
      <c r="EJ65" s="5"/>
      <c r="EO65" s="5"/>
      <c r="EP65" s="5"/>
      <c r="EQ65" s="5"/>
      <c r="ER65" s="5"/>
      <c r="EW65" s="5"/>
      <c r="EX65" s="5"/>
      <c r="EY65" s="5"/>
      <c r="EZ65" s="5"/>
      <c r="FE65" s="5"/>
      <c r="FF65" s="5"/>
      <c r="FG65" s="5"/>
      <c r="FH65" s="5"/>
      <c r="FM65" s="5"/>
      <c r="FN65" s="5"/>
      <c r="FO65" s="5"/>
      <c r="FP65" s="5"/>
      <c r="FU65" s="5"/>
      <c r="FV65" s="5"/>
      <c r="FW65" s="5"/>
      <c r="FX65" s="5"/>
      <c r="GD65" s="5"/>
      <c r="GE65" s="5"/>
      <c r="GF65" s="5"/>
      <c r="GK65" s="5"/>
      <c r="GL65" s="5"/>
      <c r="GM65" s="5"/>
      <c r="GN65" s="5"/>
    </row>
    <row r="66" spans="5:196" x14ac:dyDescent="0.25">
      <c r="E66" s="12"/>
      <c r="G66" s="5"/>
      <c r="H66" s="5"/>
      <c r="I66" s="5"/>
      <c r="J66" s="5"/>
      <c r="K66" s="5"/>
      <c r="L66" s="5"/>
      <c r="Q66" s="5"/>
      <c r="R66" s="5"/>
      <c r="S66" s="5"/>
      <c r="T66" s="5"/>
      <c r="Y66" s="5"/>
      <c r="Z66" s="5"/>
      <c r="AA66" s="5"/>
      <c r="AB66" s="5"/>
      <c r="AG66" s="5"/>
      <c r="AH66" s="5"/>
      <c r="AI66" s="5"/>
      <c r="AJ66" s="5"/>
      <c r="AO66" s="5"/>
      <c r="AP66" s="5"/>
      <c r="AQ66" s="5"/>
      <c r="AR66" s="5"/>
      <c r="AW66" s="5"/>
      <c r="AX66" s="5"/>
      <c r="AY66" s="5"/>
      <c r="AZ66" s="5"/>
      <c r="BE66" s="5"/>
      <c r="BF66" s="5"/>
      <c r="BG66" s="5"/>
      <c r="BH66" s="5"/>
      <c r="BM66" s="5"/>
      <c r="BN66" s="5"/>
      <c r="BO66" s="5"/>
      <c r="BP66" s="5"/>
      <c r="BR66" s="7">
        <v>0.85972222222222217</v>
      </c>
      <c r="BS66" s="5">
        <f t="shared" si="52"/>
        <v>112.25</v>
      </c>
      <c r="BT66" s="5">
        <v>0</v>
      </c>
      <c r="BU66" s="5">
        <f>IFERROR(DEGREES(ACOS((SIN(RADIANS(BT66))*SIN(RADIANS('Array Configuration'!$D$5))-SIN(RADIANS('Solar Calendar'!$B$9)))/(COS(RADIANS('Solar Calendar'!BT66))*COS(RADIANS('Array Configuration'!$D$5)))))*SIGN(BS66), 0)</f>
        <v>115.53837178647477</v>
      </c>
      <c r="BV66" s="5">
        <f>ABS(BU66-'Array Configuration'!$D$4)</f>
        <v>115.53837178647477</v>
      </c>
      <c r="BW66" s="5">
        <f>DEGREES(ACOS((COS(RADIANS(BT66))*COS(RADIANS(BV66))*SIN(RADIANS('Array Configuration'!$D$3)))+SIN(RADIANS(BT66))*COS(RADIANS('Array Configuration'!$D$3))))</f>
        <v>98.683712892094107</v>
      </c>
      <c r="BX66" s="5">
        <f t="shared" si="33"/>
        <v>0</v>
      </c>
      <c r="BZ66" s="4">
        <v>0.85000000000000098</v>
      </c>
      <c r="CA66" s="5">
        <f t="shared" si="53"/>
        <v>108.5</v>
      </c>
      <c r="CB66" s="5">
        <f>DEGREES(ASIN(SIN(RADIANS('Solar Calendar'!$C$9))*SIN(RADIANS('Array Configuration'!$D$5))+COS(RADIANS('Solar Calendar'!$C$9))*COS(RADIANS('Array Configuration'!$D$5))*COS(RADIANS(CA66))))</f>
        <v>2.9526488687266736</v>
      </c>
      <c r="CC66" s="5">
        <f>IFERROR(DEGREES(ACOS((SIN(RADIANS(CB66))*SIN(RADIANS('Array Configuration'!$D$5))-SIN(RADIANS('Solar Calendar'!$C$9)))/(COS(RADIANS('Solar Calendar'!CB66))*COS(RADIANS('Array Configuration'!$D$5)))))*SIGN(CA66), 0)</f>
        <v>116.83409706432072</v>
      </c>
      <c r="CD66" s="5">
        <f>ABS(CC66-'Array Configuration'!$D$4)</f>
        <v>116.83409706432072</v>
      </c>
      <c r="CE66" s="5">
        <f>DEGREES(ACOS((COS(RADIANS(CB66))*COS(RADIANS(CD66))*SIN(RADIANS('Array Configuration'!$D$3)))+SIN(RADIANS(CB66))*COS(RADIANS('Array Configuration'!$D$3))))</f>
        <v>96.293882719488209</v>
      </c>
      <c r="CF66" s="5">
        <f t="shared" si="34"/>
        <v>0</v>
      </c>
      <c r="CH66" s="4">
        <v>0.84166666666666601</v>
      </c>
      <c r="CI66" s="5">
        <f t="shared" si="54"/>
        <v>105</v>
      </c>
      <c r="CJ66" s="5">
        <f>DEGREES(ASIN(SIN(RADIANS('Solar Calendar'!$B$10))*SIN(RADIANS('Array Configuration'!$D$5))+COS(RADIANS('Solar Calendar'!$B$10))*COS(RADIANS('Array Configuration'!$D$5))*COS(RADIANS(CI66))))</f>
        <v>7.196768444998372</v>
      </c>
      <c r="CK66" s="5">
        <f>IFERROR(DEGREES(ACOS((SIN(RADIANS(CJ66))*SIN(RADIANS('Array Configuration'!$D$5))-SIN(RADIANS('Solar Calendar'!$B$10)))/(COS(RADIANS('Solar Calendar'!CJ66))*COS(RADIANS('Array Configuration'!$D$5)))))*SIGN(CI66), 0)</f>
        <v>116.16572606692392</v>
      </c>
      <c r="CL66" s="5">
        <f>ABS(CK66-'Array Configuration'!$D$4)</f>
        <v>116.16572606692392</v>
      </c>
      <c r="CM66" s="5">
        <f>DEGREES(ACOS((COS(RADIANS(CJ66))*COS(RADIANS(CL66))*SIN(RADIANS('Array Configuration'!$D$3)))+SIN(RADIANS(CJ66))*COS(RADIANS('Array Configuration'!$D$3))))</f>
        <v>92.055653863777337</v>
      </c>
      <c r="CN66" s="5">
        <f t="shared" si="48"/>
        <v>0</v>
      </c>
      <c r="CP66" s="4">
        <v>0.84166666666666601</v>
      </c>
      <c r="CQ66" s="5">
        <f t="shared" si="55"/>
        <v>104.25</v>
      </c>
      <c r="CR66" s="5">
        <f>DEGREES(ASIN(SIN(RADIANS('Solar Calendar'!$C$10))*SIN(RADIANS('Array Configuration'!$D$5))+COS(RADIANS('Solar Calendar'!$C$10))*COS(RADIANS('Array Configuration'!$D$5))*COS(RADIANS(CQ66))))</f>
        <v>8.1776679849784415</v>
      </c>
      <c r="CS66" s="5">
        <f>IFERROR(DEGREES(ACOS((SIN(RADIANS(CR66))*SIN(RADIANS('Array Configuration'!$D$5))-SIN(RADIANS('Solar Calendar'!$C$10)))/(COS(RADIANS('Solar Calendar'!CR66))*COS(RADIANS('Array Configuration'!$D$5)))))*SIGN(CQ66), 0)</f>
        <v>116.10700341025141</v>
      </c>
      <c r="CT66" s="5">
        <f>ABS(CS66-'Array Configuration'!$D$4)</f>
        <v>116.10700341025141</v>
      </c>
      <c r="CU66" s="5">
        <f>DEGREES(ACOS((COS(RADIANS(CR66))*COS(RADIANS(CT66))*SIN(RADIANS('Array Configuration'!$D$3)))+SIN(RADIANS(CR66))*COS(RADIANS('Array Configuration'!$D$3))))</f>
        <v>91.106231260691501</v>
      </c>
      <c r="CV66" s="5">
        <f t="shared" si="35"/>
        <v>0</v>
      </c>
      <c r="CX66" s="4">
        <v>0.84791666666666599</v>
      </c>
      <c r="CY66" s="5">
        <f t="shared" si="56"/>
        <v>105.75</v>
      </c>
      <c r="CZ66" s="5">
        <f>DEGREES(ASIN(SIN(RADIANS('Solar Calendar'!$B$11))*SIN(RADIANS('Array Configuration'!$D$5))+COS(RADIANS('Solar Calendar'!$B$11))*COS(RADIANS('Array Configuration'!$D$5))*COS(RADIANS(CY66))))</f>
        <v>6.5924961145498306</v>
      </c>
      <c r="DA66" s="5">
        <f>IFERROR(DEGREES(ACOS((SIN(RADIANS(CZ66))*SIN(RADIANS('Array Configuration'!$D$5))-SIN(RADIANS('Solar Calendar'!$B$11)))/(COS(RADIANS('Solar Calendar'!CZ66))*COS(RADIANS('Array Configuration'!$D$5)))))*SIGN(CY66), 0)</f>
        <v>116.56048021314703</v>
      </c>
      <c r="DB66" s="5">
        <f>ABS(DA66-'Array Configuration'!$D$4)</f>
        <v>116.56048021314703</v>
      </c>
      <c r="DC66" s="5">
        <f>DEGREES(ACOS((COS(RADIANS(CZ66))*COS(RADIANS(DB66))*SIN(RADIANS('Array Configuration'!$D$3)))+SIN(RADIANS(CZ66))*COS(RADIANS('Array Configuration'!$D$3))))</f>
        <v>92.752431771563721</v>
      </c>
      <c r="DD66" s="5">
        <f t="shared" si="36"/>
        <v>0</v>
      </c>
      <c r="DF66" s="4">
        <v>0.85833333333333395</v>
      </c>
      <c r="DG66" s="5">
        <f t="shared" si="57"/>
        <v>109.25</v>
      </c>
      <c r="DH66" s="5">
        <f>DEGREES(ASIN(SIN(RADIANS('Solar Calendar'!$C$11))*SIN(RADIANS('Array Configuration'!$D$5))+COS(RADIANS('Solar Calendar'!$C$11))*COS(RADIANS('Array Configuration'!$D$5))*COS(RADIANS(DG66))))</f>
        <v>2.964823135190731</v>
      </c>
      <c r="DI66" s="5">
        <f>IFERROR(DEGREES(ACOS((SIN(RADIANS(DH66))*SIN(RADIANS('Array Configuration'!$D$5))-SIN(RADIANS('Solar Calendar'!$C$11)))/(COS(RADIANS('Solar Calendar'!DH66))*COS(RADIANS('Array Configuration'!$D$5)))))*SIGN(DG66), 0)</f>
        <v>117.7597982879924</v>
      </c>
      <c r="DJ66" s="5">
        <f>ABS(DI66-'Array Configuration'!$D$4)</f>
        <v>117.7597982879924</v>
      </c>
      <c r="DK66" s="5">
        <f>DEGREES(ACOS((COS(RADIANS(DH66))*COS(RADIANS(DJ66))*SIN(RADIANS('Array Configuration'!$D$3)))+SIN(RADIANS(DH66))*COS(RADIANS('Array Configuration'!$D$3))))</f>
        <v>96.571843336479773</v>
      </c>
      <c r="DL66" s="5">
        <f t="shared" si="37"/>
        <v>0</v>
      </c>
      <c r="DN66" s="4"/>
      <c r="DQ66" s="5"/>
      <c r="DR66" s="5"/>
      <c r="DS66" s="5"/>
      <c r="DT66" s="5"/>
      <c r="DY66" s="5"/>
      <c r="DZ66" s="5"/>
      <c r="EA66" s="5"/>
      <c r="EB66" s="5"/>
      <c r="EG66" s="5"/>
      <c r="EH66" s="5"/>
      <c r="EI66" s="5"/>
      <c r="EJ66" s="5"/>
      <c r="EO66" s="5"/>
      <c r="EP66" s="5"/>
      <c r="EQ66" s="5"/>
      <c r="ER66" s="5"/>
      <c r="EW66" s="5"/>
      <c r="EX66" s="5"/>
      <c r="EY66" s="5"/>
      <c r="EZ66" s="5"/>
      <c r="FE66" s="5"/>
      <c r="FF66" s="5"/>
      <c r="FG66" s="5"/>
      <c r="FH66" s="5"/>
      <c r="FM66" s="5"/>
      <c r="FN66" s="5"/>
      <c r="FO66" s="5"/>
      <c r="FP66" s="5"/>
      <c r="FU66" s="5"/>
      <c r="FV66" s="5"/>
      <c r="FW66" s="5"/>
      <c r="FX66" s="5"/>
      <c r="GD66" s="5"/>
      <c r="GE66" s="5"/>
      <c r="GF66" s="5"/>
      <c r="GK66" s="5"/>
      <c r="GL66" s="5"/>
      <c r="GM66" s="5"/>
      <c r="GN66" s="5"/>
    </row>
    <row r="67" spans="5:196" x14ac:dyDescent="0.25">
      <c r="E67" s="12"/>
      <c r="G67" s="5"/>
      <c r="H67" s="5"/>
      <c r="I67" s="5"/>
      <c r="J67" s="5"/>
      <c r="K67" s="5"/>
      <c r="L67" s="5"/>
      <c r="Q67" s="5"/>
      <c r="R67" s="5"/>
      <c r="S67" s="5"/>
      <c r="T67" s="5"/>
      <c r="Y67" s="5"/>
      <c r="Z67" s="5"/>
      <c r="AA67" s="5"/>
      <c r="AB67" s="5"/>
      <c r="AG67" s="5"/>
      <c r="AH67" s="5"/>
      <c r="AI67" s="5"/>
      <c r="AJ67" s="5"/>
      <c r="AO67" s="5"/>
      <c r="AP67" s="5"/>
      <c r="AQ67" s="5"/>
      <c r="AR67" s="5"/>
      <c r="AW67" s="5"/>
      <c r="AX67" s="5"/>
      <c r="AY67" s="5"/>
      <c r="AZ67" s="5"/>
      <c r="BE67" s="5"/>
      <c r="BF67" s="5"/>
      <c r="BG67" s="5"/>
      <c r="BH67" s="5"/>
      <c r="BM67" s="5"/>
      <c r="BN67" s="5"/>
      <c r="BO67" s="5"/>
      <c r="BP67" s="5"/>
      <c r="BR67" s="4"/>
      <c r="BU67" s="5"/>
      <c r="BV67" s="5"/>
      <c r="BW67" s="5"/>
      <c r="BX67" s="5"/>
      <c r="BZ67" s="4">
        <v>0.86041666666666805</v>
      </c>
      <c r="CA67" s="5">
        <f t="shared" si="53"/>
        <v>112.25</v>
      </c>
      <c r="CB67" s="5">
        <f>DEGREES(ASIN(SIN(RADIANS('Solar Calendar'!$C$9))*SIN(RADIANS('Array Configuration'!$D$5))+COS(RADIANS('Solar Calendar'!$C$9))*COS(RADIANS('Array Configuration'!$D$5))*COS(RADIANS(CA67))))</f>
        <v>0.72428583629511467</v>
      </c>
      <c r="CC67" s="5">
        <f>IFERROR(DEGREES(ACOS((SIN(RADIANS(CB67))*SIN(RADIANS('Array Configuration'!$D$5))-SIN(RADIANS('Solar Calendar'!$C$9)))/(COS(RADIANS('Solar Calendar'!CB67))*COS(RADIANS('Array Configuration'!$D$5)))))*SIGN(CA67), 0)</f>
        <v>119.56539737800914</v>
      </c>
      <c r="CD67" s="5">
        <f>ABS(CC67-'Array Configuration'!$D$4)</f>
        <v>119.56539737800914</v>
      </c>
      <c r="CE67" s="5">
        <f>DEGREES(ACOS((COS(RADIANS(CB67))*COS(RADIANS(CD67))*SIN(RADIANS('Array Configuration'!$D$3)))+SIN(RADIANS(CB67))*COS(RADIANS('Array Configuration'!$D$3))))</f>
        <v>99.261695424620044</v>
      </c>
      <c r="CF67" s="5">
        <f t="shared" si="34"/>
        <v>0</v>
      </c>
      <c r="CH67" s="4">
        <v>0.85208333333333297</v>
      </c>
      <c r="CI67" s="5">
        <f t="shared" si="54"/>
        <v>108.75</v>
      </c>
      <c r="CJ67" s="5">
        <f>DEGREES(ASIN(SIN(RADIANS('Solar Calendar'!$B$10))*SIN(RADIANS('Array Configuration'!$D$5))+COS(RADIANS('Solar Calendar'!$B$10))*COS(RADIANS('Array Configuration'!$D$5))*COS(RADIANS(CI67))))</f>
        <v>4.953746708659919</v>
      </c>
      <c r="CK67" s="5">
        <f>IFERROR(DEGREES(ACOS((SIN(RADIANS(CJ67))*SIN(RADIANS('Array Configuration'!$D$5))-SIN(RADIANS('Solar Calendar'!$B$10)))/(COS(RADIANS('Solar Calendar'!CJ67))*COS(RADIANS('Array Configuration'!$D$5)))))*SIGN(CI67), 0)</f>
        <v>118.81115340088741</v>
      </c>
      <c r="CL67" s="5">
        <f>ABS(CK67-'Array Configuration'!$D$4)</f>
        <v>118.81115340088741</v>
      </c>
      <c r="CM67" s="5">
        <f>DEGREES(ACOS((COS(RADIANS(CJ67))*COS(RADIANS(CL67))*SIN(RADIANS('Array Configuration'!$D$3)))+SIN(RADIANS(CJ67))*COS(RADIANS('Array Configuration'!$D$3))))</f>
        <v>95.005993685859593</v>
      </c>
      <c r="CN67" s="5">
        <f t="shared" si="48"/>
        <v>0</v>
      </c>
      <c r="CP67" s="4">
        <v>0.85208333333333297</v>
      </c>
      <c r="CQ67" s="5">
        <f t="shared" si="55"/>
        <v>108</v>
      </c>
      <c r="CR67" s="5">
        <f>DEGREES(ASIN(SIN(RADIANS('Solar Calendar'!$C$10))*SIN(RADIANS('Array Configuration'!$D$5))+COS(RADIANS('Solar Calendar'!$C$10))*COS(RADIANS('Array Configuration'!$D$5))*COS(RADIANS(CQ67))))</f>
        <v>5.9332489494445815</v>
      </c>
      <c r="CS67" s="5">
        <f>IFERROR(DEGREES(ACOS((SIN(RADIANS(CR67))*SIN(RADIANS('Array Configuration'!$D$5))-SIN(RADIANS('Solar Calendar'!$C$10)))/(COS(RADIANS('Solar Calendar'!CR67))*COS(RADIANS('Array Configuration'!$D$5)))))*SIGN(CQ67), 0)</f>
        <v>118.73253017203078</v>
      </c>
      <c r="CT67" s="5">
        <f>ABS(CS67-'Array Configuration'!$D$4)</f>
        <v>118.73253017203078</v>
      </c>
      <c r="CU67" s="5">
        <f>DEGREES(ACOS((COS(RADIANS(CR67))*COS(RADIANS(CT67))*SIN(RADIANS('Array Configuration'!$D$3)))+SIN(RADIANS(CR67))*COS(RADIANS('Array Configuration'!$D$3))))</f>
        <v>94.049987026326576</v>
      </c>
      <c r="CV67" s="5">
        <f t="shared" si="35"/>
        <v>0</v>
      </c>
      <c r="CX67" s="4">
        <v>0.85833333333333295</v>
      </c>
      <c r="CY67" s="5">
        <f t="shared" si="56"/>
        <v>109.5</v>
      </c>
      <c r="CZ67" s="5">
        <f>DEGREES(ASIN(SIN(RADIANS('Solar Calendar'!$B$11))*SIN(RADIANS('Array Configuration'!$D$5))+COS(RADIANS('Solar Calendar'!$B$11))*COS(RADIANS('Array Configuration'!$D$5))*COS(RADIANS(CY67))))</f>
        <v>4.3576785052896225</v>
      </c>
      <c r="DA67" s="5">
        <f>IFERROR(DEGREES(ACOS((SIN(RADIANS(CZ67))*SIN(RADIANS('Array Configuration'!$D$5))-SIN(RADIANS('Solar Calendar'!$B$11)))/(COS(RADIANS('Solar Calendar'!CZ67))*COS(RADIANS('Array Configuration'!$D$5)))))*SIGN(CY67), 0)</f>
        <v>119.21676019600851</v>
      </c>
      <c r="DB67" s="5">
        <f>ABS(DA67-'Array Configuration'!$D$4)</f>
        <v>119.21676019600851</v>
      </c>
      <c r="DC67" s="5">
        <f>DEGREES(ACOS((COS(RADIANS(CZ67))*COS(RADIANS(DB67))*SIN(RADIANS('Array Configuration'!$D$3)))+SIN(RADIANS(CZ67))*COS(RADIANS('Array Configuration'!$D$3))))</f>
        <v>95.697514119561035</v>
      </c>
      <c r="DD67" s="5">
        <f t="shared" si="36"/>
        <v>0</v>
      </c>
      <c r="DF67" s="4">
        <v>0.86875000000000102</v>
      </c>
      <c r="DG67" s="5">
        <f t="shared" si="57"/>
        <v>113</v>
      </c>
      <c r="DH67" s="5">
        <f>DEGREES(ASIN(SIN(RADIANS('Solar Calendar'!$C$11))*SIN(RADIANS('Array Configuration'!$D$5))+COS(RADIANS('Solar Calendar'!$C$11))*COS(RADIANS('Array Configuration'!$D$5))*COS(RADIANS(DG67))))</f>
        <v>0.75603202871486186</v>
      </c>
      <c r="DI67" s="5">
        <f>IFERROR(DEGREES(ACOS((SIN(RADIANS(DH67))*SIN(RADIANS('Array Configuration'!$D$5))-SIN(RADIANS('Solar Calendar'!$C$11)))/(COS(RADIANS('Solar Calendar'!DH67))*COS(RADIANS('Array Configuration'!$D$5)))))*SIGN(DG67), 0)</f>
        <v>120.48947666350264</v>
      </c>
      <c r="DJ67" s="5">
        <f>ABS(DI67-'Array Configuration'!$D$4)</f>
        <v>120.48947666350264</v>
      </c>
      <c r="DK67" s="5">
        <f>DEGREES(ACOS((COS(RADIANS(DH67))*COS(RADIANS(DJ67))*SIN(RADIANS('Array Configuration'!$D$3)))+SIN(RADIANS(DH67))*COS(RADIANS('Array Configuration'!$D$3))))</f>
        <v>99.5154482264374</v>
      </c>
      <c r="DL67" s="5">
        <f t="shared" si="37"/>
        <v>0</v>
      </c>
      <c r="DN67" s="4"/>
      <c r="DQ67" s="5"/>
      <c r="DR67" s="5"/>
      <c r="DS67" s="5"/>
      <c r="DT67" s="5"/>
      <c r="DY67" s="5"/>
      <c r="DZ67" s="5"/>
      <c r="EA67" s="5"/>
      <c r="EB67" s="5"/>
      <c r="EG67" s="5"/>
      <c r="EH67" s="5"/>
      <c r="EI67" s="5"/>
      <c r="EJ67" s="5"/>
      <c r="EO67" s="5"/>
      <c r="EP67" s="5"/>
      <c r="EQ67" s="5"/>
      <c r="ER67" s="5"/>
      <c r="EW67" s="5"/>
      <c r="EX67" s="5"/>
      <c r="EY67" s="5"/>
      <c r="EZ67" s="5"/>
      <c r="FE67" s="5"/>
      <c r="FF67" s="5"/>
      <c r="FG67" s="5"/>
      <c r="FH67" s="5"/>
      <c r="FM67" s="5"/>
      <c r="FN67" s="5"/>
      <c r="FO67" s="5"/>
      <c r="FP67" s="5"/>
      <c r="FU67" s="5"/>
      <c r="FV67" s="5"/>
      <c r="FW67" s="5"/>
      <c r="FX67" s="5"/>
      <c r="GD67" s="5"/>
      <c r="GE67" s="5"/>
      <c r="GF67" s="5"/>
      <c r="GK67" s="5"/>
      <c r="GL67" s="5"/>
      <c r="GM67" s="5"/>
      <c r="GN67" s="5"/>
    </row>
    <row r="68" spans="5:196" x14ac:dyDescent="0.25">
      <c r="E68" s="12"/>
      <c r="G68" s="5"/>
      <c r="H68" s="5"/>
      <c r="I68" s="5"/>
      <c r="J68" s="5"/>
      <c r="K68" s="5"/>
      <c r="L68" s="5"/>
      <c r="Q68" s="5"/>
      <c r="R68" s="5"/>
      <c r="S68" s="5"/>
      <c r="T68" s="5"/>
      <c r="Y68" s="5"/>
      <c r="Z68" s="5"/>
      <c r="AA68" s="5"/>
      <c r="AB68" s="5"/>
      <c r="AG68" s="5"/>
      <c r="AH68" s="5"/>
      <c r="AI68" s="5"/>
      <c r="AJ68" s="5"/>
      <c r="AO68" s="5"/>
      <c r="AP68" s="5"/>
      <c r="AQ68" s="5"/>
      <c r="AR68" s="5"/>
      <c r="AW68" s="5"/>
      <c r="AX68" s="5"/>
      <c r="AY68" s="5"/>
      <c r="AZ68" s="5"/>
      <c r="BE68" s="5"/>
      <c r="BF68" s="5"/>
      <c r="BG68" s="5"/>
      <c r="BH68" s="5"/>
      <c r="BM68" s="5"/>
      <c r="BN68" s="5"/>
      <c r="BO68" s="5"/>
      <c r="BP68" s="5"/>
      <c r="BR68" s="4"/>
      <c r="BU68" s="5"/>
      <c r="BV68" s="5"/>
      <c r="BW68" s="5"/>
      <c r="BX68" s="5"/>
      <c r="BZ68" s="4">
        <v>0.87083333333333401</v>
      </c>
      <c r="CA68" s="5">
        <f t="shared" si="53"/>
        <v>116</v>
      </c>
      <c r="CB68" s="5">
        <v>0</v>
      </c>
      <c r="CC68" s="5">
        <f>IFERROR(DEGREES(ACOS((SIN(RADIANS(CB68))*SIN(RADIANS('Array Configuration'!$D$5))-SIN(RADIANS('Solar Calendar'!$C$9)))/(COS(RADIANS('Solar Calendar'!CB68))*COS(RADIANS('Array Configuration'!$D$5)))))*SIGN(CA68), 0)</f>
        <v>120.47888005781138</v>
      </c>
      <c r="CD68" s="5">
        <f>ABS(CC68-'Array Configuration'!$D$4)</f>
        <v>120.47888005781138</v>
      </c>
      <c r="CE68" s="5">
        <f>DEGREES(ACOS((COS(RADIANS(CB68))*COS(RADIANS(CD68))*SIN(RADIANS('Array Configuration'!$D$3)))+SIN(RADIANS(CB68))*COS(RADIANS('Array Configuration'!$D$3))))</f>
        <v>100.23188642641242</v>
      </c>
      <c r="CF68" s="5">
        <f t="shared" si="34"/>
        <v>0</v>
      </c>
      <c r="CH68" s="4">
        <v>0.86250000000000004</v>
      </c>
      <c r="CI68" s="5">
        <f t="shared" si="54"/>
        <v>112.5</v>
      </c>
      <c r="CJ68" s="5">
        <f>DEGREES(ASIN(SIN(RADIANS('Solar Calendar'!$B$10))*SIN(RADIANS('Array Configuration'!$D$5))+COS(RADIANS('Solar Calendar'!$B$10))*COS(RADIANS('Array Configuration'!$D$5))*COS(RADIANS(CI68))))</f>
        <v>2.7673948844599847</v>
      </c>
      <c r="CK68" s="5">
        <f>IFERROR(DEGREES(ACOS((SIN(RADIANS(CJ68))*SIN(RADIANS('Array Configuration'!$D$5))-SIN(RADIANS('Solar Calendar'!$B$10)))/(COS(RADIANS('Solar Calendar'!CJ68))*COS(RADIANS('Array Configuration'!$D$5)))))*SIGN(CI68), 0)</f>
        <v>121.4950918165946</v>
      </c>
      <c r="CL68" s="5">
        <f>ABS(CK68-'Array Configuration'!$D$4)</f>
        <v>121.4950918165946</v>
      </c>
      <c r="CM68" s="5">
        <f>DEGREES(ACOS((COS(RADIANS(CJ68))*COS(RADIANS(CL68))*SIN(RADIANS('Array Configuration'!$D$3)))+SIN(RADIANS(CJ68))*COS(RADIANS('Array Configuration'!$D$3))))</f>
        <v>97.904369479211397</v>
      </c>
      <c r="CN68" s="5">
        <f t="shared" si="48"/>
        <v>0</v>
      </c>
      <c r="CP68" s="4">
        <v>0.86250000000000004</v>
      </c>
      <c r="CQ68" s="5">
        <f t="shared" si="55"/>
        <v>111.75</v>
      </c>
      <c r="CR68" s="5">
        <f>DEGREES(ASIN(SIN(RADIANS('Solar Calendar'!$C$10))*SIN(RADIANS('Array Configuration'!$D$5))+COS(RADIANS('Solar Calendar'!$C$10))*COS(RADIANS('Array Configuration'!$D$5))*COS(RADIANS(CQ68))))</f>
        <v>3.7449184162266609</v>
      </c>
      <c r="CS68" s="5">
        <f>IFERROR(DEGREES(ACOS((SIN(RADIANS(CR68))*SIN(RADIANS('Array Configuration'!$D$5))-SIN(RADIANS('Solar Calendar'!$C$10)))/(COS(RADIANS('Solar Calendar'!CR68))*COS(RADIANS('Array Configuration'!$D$5)))))*SIGN(CQ68), 0)</f>
        <v>121.39493783190576</v>
      </c>
      <c r="CT68" s="5">
        <f>ABS(CS68-'Array Configuration'!$D$4)</f>
        <v>121.39493783190576</v>
      </c>
      <c r="CU68" s="5">
        <f>DEGREES(ACOS((COS(RADIANS(CR68))*COS(RADIANS(CT68))*SIN(RADIANS('Array Configuration'!$D$3)))+SIN(RADIANS(CR68))*COS(RADIANS('Array Configuration'!$D$3))))</f>
        <v>96.94214582813072</v>
      </c>
      <c r="CV68" s="5">
        <f t="shared" si="35"/>
        <v>0</v>
      </c>
      <c r="CX68" s="4">
        <v>0.86875000000000002</v>
      </c>
      <c r="CY68" s="5">
        <f t="shared" si="56"/>
        <v>113.25</v>
      </c>
      <c r="CZ68" s="5">
        <f>DEGREES(ASIN(SIN(RADIANS('Solar Calendar'!$B$11))*SIN(RADIANS('Array Configuration'!$D$5))+COS(RADIANS('Solar Calendar'!$B$11))*COS(RADIANS('Array Configuration'!$D$5))*COS(RADIANS(CY68))))</f>
        <v>2.1805081956188137</v>
      </c>
      <c r="DA68" s="5">
        <f>IFERROR(DEGREES(ACOS((SIN(RADIANS(CZ68))*SIN(RADIANS('Array Configuration'!$D$5))-SIN(RADIANS('Solar Calendar'!$B$11)))/(COS(RADIANS('Solar Calendar'!CZ68))*COS(RADIANS('Array Configuration'!$D$5)))))*SIGN(CY68), 0)</f>
        <v>121.91296702813734</v>
      </c>
      <c r="DB68" s="5">
        <f>ABS(DA68-'Array Configuration'!$D$4)</f>
        <v>121.91296702813734</v>
      </c>
      <c r="DC68" s="5">
        <f>DEGREES(ACOS((COS(RADIANS(CZ68))*COS(RADIANS(DB68))*SIN(RADIANS('Array Configuration'!$D$3)))+SIN(RADIANS(CZ68))*COS(RADIANS('Array Configuration'!$D$3))))</f>
        <v>98.589715752206629</v>
      </c>
      <c r="DD68" s="5">
        <f t="shared" si="36"/>
        <v>0</v>
      </c>
      <c r="DF68" s="7">
        <v>0.87638888888888899</v>
      </c>
      <c r="DG68" s="5">
        <f t="shared" si="57"/>
        <v>115.75</v>
      </c>
      <c r="DH68" s="5">
        <v>0</v>
      </c>
      <c r="DI68" s="5">
        <f>IFERROR(DEGREES(ACOS((SIN(RADIANS(DH68))*SIN(RADIANS('Array Configuration'!$D$5))-SIN(RADIANS('Solar Calendar'!$C$11)))/(COS(RADIANS('Solar Calendar'!DH68))*COS(RADIANS('Array Configuration'!$D$5)))))*SIGN(DG68), 0)</f>
        <v>121.45213950957871</v>
      </c>
      <c r="DJ68" s="5">
        <f>ABS(DI68-'Array Configuration'!$D$4)</f>
        <v>121.45213950957871</v>
      </c>
      <c r="DK68" s="5">
        <f>DEGREES(ACOS((COS(RADIANS(DH68))*COS(RADIANS(DJ68))*SIN(RADIANS('Array Configuration'!$D$3)))+SIN(RADIANS(DH68))*COS(RADIANS('Array Configuration'!$D$3))))</f>
        <v>100.52901106496971</v>
      </c>
      <c r="DL68" s="5">
        <f t="shared" si="37"/>
        <v>0</v>
      </c>
      <c r="DN68" s="4"/>
      <c r="DQ68" s="5"/>
      <c r="DR68" s="5"/>
      <c r="DS68" s="5"/>
      <c r="DT68" s="5"/>
      <c r="DY68" s="5"/>
      <c r="DZ68" s="5"/>
      <c r="EA68" s="5"/>
      <c r="EB68" s="5"/>
      <c r="EG68" s="5"/>
      <c r="EH68" s="5"/>
      <c r="EI68" s="5"/>
      <c r="EJ68" s="5"/>
      <c r="EO68" s="5"/>
      <c r="EP68" s="5"/>
      <c r="EQ68" s="5"/>
      <c r="ER68" s="5"/>
      <c r="EW68" s="5"/>
      <c r="EX68" s="5"/>
      <c r="EY68" s="5"/>
      <c r="EZ68" s="5"/>
      <c r="FE68" s="5"/>
      <c r="FF68" s="5"/>
      <c r="FG68" s="5"/>
      <c r="FH68" s="5"/>
      <c r="FM68" s="5"/>
      <c r="FN68" s="5"/>
      <c r="FO68" s="5"/>
      <c r="FP68" s="5"/>
      <c r="FU68" s="5"/>
      <c r="FV68" s="5"/>
      <c r="FW68" s="5"/>
      <c r="FX68" s="5"/>
      <c r="GD68" s="5"/>
      <c r="GE68" s="5"/>
      <c r="GF68" s="5"/>
      <c r="GK68" s="5"/>
      <c r="GL68" s="5"/>
      <c r="GM68" s="5"/>
      <c r="GN68" s="5"/>
    </row>
    <row r="69" spans="5:196" x14ac:dyDescent="0.25">
      <c r="E69" s="12"/>
      <c r="G69" s="5"/>
      <c r="H69" s="5"/>
      <c r="I69" s="5"/>
      <c r="J69" s="5"/>
      <c r="K69" s="5"/>
      <c r="L69" s="5"/>
      <c r="Q69" s="5"/>
      <c r="R69" s="5"/>
      <c r="S69" s="5"/>
      <c r="T69" s="5"/>
      <c r="Y69" s="5"/>
      <c r="Z69" s="5"/>
      <c r="AA69" s="5"/>
      <c r="AB69" s="5"/>
      <c r="AG69" s="5"/>
      <c r="AH69" s="5"/>
      <c r="AI69" s="5"/>
      <c r="AJ69" s="5"/>
      <c r="AO69" s="5"/>
      <c r="AP69" s="5"/>
      <c r="AQ69" s="5"/>
      <c r="AR69" s="5"/>
      <c r="AW69" s="5"/>
      <c r="AX69" s="5"/>
      <c r="AY69" s="5"/>
      <c r="AZ69" s="5"/>
      <c r="BE69" s="5"/>
      <c r="BF69" s="5"/>
      <c r="BG69" s="5"/>
      <c r="BH69" s="5"/>
      <c r="BM69" s="5"/>
      <c r="BN69" s="5"/>
      <c r="BO69" s="5"/>
      <c r="BP69" s="5"/>
      <c r="BR69" s="4"/>
      <c r="BU69" s="5"/>
      <c r="BV69" s="5"/>
      <c r="BW69" s="5"/>
      <c r="BX69" s="5"/>
      <c r="BZ69" s="7">
        <v>0.87222222222222223</v>
      </c>
      <c r="CA69" s="5">
        <f t="shared" si="53"/>
        <v>116.5</v>
      </c>
      <c r="CB69" s="5">
        <v>0</v>
      </c>
      <c r="CC69" s="5">
        <f>IFERROR(DEGREES(ACOS((SIN(RADIANS(CB69))*SIN(RADIANS('Array Configuration'!$D$5))-SIN(RADIANS('Solar Calendar'!$C$9)))/(COS(RADIANS('Solar Calendar'!CB69))*COS(RADIANS('Array Configuration'!$D$5)))))*SIGN(CA69), 0)</f>
        <v>120.47888005781138</v>
      </c>
      <c r="CD69" s="5">
        <f>ABS(CC69-'Array Configuration'!$D$4)</f>
        <v>120.47888005781138</v>
      </c>
      <c r="CE69" s="5">
        <f>DEGREES(ACOS((COS(RADIANS(CB69))*COS(RADIANS(CD69))*SIN(RADIANS('Array Configuration'!$D$3)))+SIN(RADIANS(CB69))*COS(RADIANS('Array Configuration'!$D$3))))</f>
        <v>100.23188642641242</v>
      </c>
      <c r="CF69" s="5">
        <f t="shared" si="34"/>
        <v>0</v>
      </c>
      <c r="CH69" s="4">
        <v>0.87291666666666601</v>
      </c>
      <c r="CI69" s="5">
        <f t="shared" si="54"/>
        <v>116.25</v>
      </c>
      <c r="CJ69" s="5">
        <f>DEGREES(ASIN(SIN(RADIANS('Solar Calendar'!$B$10))*SIN(RADIANS('Array Configuration'!$D$5))+COS(RADIANS('Solar Calendar'!$B$10))*COS(RADIANS('Array Configuration'!$D$5))*COS(RADIANS(CI69))))</f>
        <v>0.64343829234457361</v>
      </c>
      <c r="CK69" s="5">
        <f>IFERROR(DEGREES(ACOS((SIN(RADIANS(CJ69))*SIN(RADIANS('Array Configuration'!$D$5))-SIN(RADIANS('Solar Calendar'!$B$10)))/(COS(RADIANS('Solar Calendar'!CJ69))*COS(RADIANS('Array Configuration'!$D$5)))))*SIGN(CI69), 0)</f>
        <v>124.22389672113515</v>
      </c>
      <c r="CL69" s="5">
        <f>ABS(CK69-'Array Configuration'!$D$4)</f>
        <v>124.22389672113515</v>
      </c>
      <c r="CM69" s="5">
        <f>DEGREES(ACOS((COS(RADIANS(CJ69))*COS(RADIANS(CL69))*SIN(RADIANS('Array Configuration'!$D$3)))+SIN(RADIANS(CJ69))*COS(RADIANS('Array Configuration'!$D$3))))</f>
        <v>100.7448308402498</v>
      </c>
      <c r="CN69" s="5">
        <f t="shared" si="48"/>
        <v>0</v>
      </c>
      <c r="CP69" s="4">
        <v>0.87291666666666601</v>
      </c>
      <c r="CQ69" s="5">
        <f t="shared" si="55"/>
        <v>115.5</v>
      </c>
      <c r="CR69" s="5">
        <f>DEGREES(ASIN(SIN(RADIANS('Solar Calendar'!$C$10))*SIN(RADIANS('Array Configuration'!$D$5))+COS(RADIANS('Solar Calendar'!$C$10))*COS(RADIANS('Array Configuration'!$D$5))*COS(RADIANS(CQ69))))</f>
        <v>1.6182901746414753</v>
      </c>
      <c r="CS69" s="5">
        <f>IFERROR(DEGREES(ACOS((SIN(RADIANS(CR69))*SIN(RADIANS('Array Configuration'!$D$5))-SIN(RADIANS('Solar Calendar'!$C$10)))/(COS(RADIANS('Solar Calendar'!CR69))*COS(RADIANS('Array Configuration'!$D$5)))))*SIGN(CQ69), 0)</f>
        <v>124.10052503625106</v>
      </c>
      <c r="CT69" s="5">
        <f>ABS(CS69-'Array Configuration'!$D$4)</f>
        <v>124.10052503625106</v>
      </c>
      <c r="CU69" s="5">
        <f>DEGREES(ACOS((COS(RADIANS(CR69))*COS(RADIANS(CT69))*SIN(RADIANS('Array Configuration'!$D$3)))+SIN(RADIANS(CR69))*COS(RADIANS('Array Configuration'!$D$3))))</f>
        <v>99.776885490882819</v>
      </c>
      <c r="CV69" s="5">
        <f t="shared" si="35"/>
        <v>0</v>
      </c>
      <c r="CX69" s="4">
        <v>0.87916666666666599</v>
      </c>
      <c r="CY69" s="5">
        <f t="shared" si="56"/>
        <v>117</v>
      </c>
      <c r="CZ69" s="5">
        <f>DEGREES(ASIN(SIN(RADIANS('Solar Calendar'!$B$11))*SIN(RADIANS('Array Configuration'!$D$5))+COS(RADIANS('Solar Calendar'!$B$11))*COS(RADIANS('Array Configuration'!$D$5))*COS(RADIANS(CY69))))</f>
        <v>6.6776640249567573E-2</v>
      </c>
      <c r="DA69" s="5">
        <f>IFERROR(DEGREES(ACOS((SIN(RADIANS(CZ69))*SIN(RADIANS('Array Configuration'!$D$5))-SIN(RADIANS('Solar Calendar'!$B$11)))/(COS(RADIANS('Solar Calendar'!CZ69))*COS(RADIANS('Array Configuration'!$D$5)))))*SIGN(CY69), 0)</f>
        <v>124.65540436892655</v>
      </c>
      <c r="DB69" s="5">
        <f>ABS(DA69-'Array Configuration'!$D$4)</f>
        <v>124.65540436892655</v>
      </c>
      <c r="DC69" s="5">
        <f>DEGREES(ACOS((COS(RADIANS(CZ69))*COS(RADIANS(DB69))*SIN(RADIANS('Array Configuration'!$D$3)))+SIN(RADIANS(CZ69))*COS(RADIANS('Array Configuration'!$D$3))))</f>
        <v>101.42294734842299</v>
      </c>
      <c r="DD69" s="5">
        <f t="shared" si="36"/>
        <v>0</v>
      </c>
      <c r="DF69" s="4"/>
      <c r="DI69" s="5"/>
      <c r="DJ69" s="5"/>
      <c r="DK69" s="5"/>
      <c r="DL69" s="5"/>
      <c r="DN69" s="4"/>
      <c r="DQ69" s="5"/>
      <c r="DR69" s="5"/>
      <c r="DS69" s="5"/>
      <c r="DT69" s="5"/>
      <c r="DY69" s="5"/>
      <c r="DZ69" s="5"/>
      <c r="EA69" s="5"/>
      <c r="EB69" s="5"/>
      <c r="EG69" s="5"/>
      <c r="EH69" s="5"/>
      <c r="EI69" s="5"/>
      <c r="EJ69" s="5"/>
      <c r="EO69" s="5"/>
      <c r="EP69" s="5"/>
      <c r="EQ69" s="5"/>
      <c r="ER69" s="5"/>
      <c r="EW69" s="5"/>
      <c r="EX69" s="5"/>
      <c r="EY69" s="5"/>
      <c r="EZ69" s="5"/>
      <c r="FE69" s="5"/>
      <c r="FF69" s="5"/>
      <c r="FG69" s="5"/>
      <c r="FH69" s="5"/>
      <c r="FM69" s="5"/>
      <c r="FN69" s="5"/>
      <c r="FO69" s="5"/>
      <c r="FP69" s="5"/>
      <c r="FU69" s="5"/>
      <c r="FV69" s="5"/>
      <c r="FW69" s="5"/>
      <c r="FX69" s="5"/>
      <c r="GD69" s="5"/>
      <c r="GE69" s="5"/>
      <c r="GF69" s="5"/>
      <c r="GK69" s="5"/>
      <c r="GL69" s="5"/>
      <c r="GM69" s="5"/>
      <c r="GN69" s="5"/>
    </row>
    <row r="70" spans="5:196" x14ac:dyDescent="0.25">
      <c r="E70" s="12"/>
      <c r="G70" s="5"/>
      <c r="H70" s="5"/>
      <c r="I70" s="5"/>
      <c r="J70" s="5"/>
      <c r="K70" s="5"/>
      <c r="L70" s="5"/>
      <c r="Q70" s="5"/>
      <c r="R70" s="5"/>
      <c r="S70" s="5"/>
      <c r="T70" s="5"/>
      <c r="Y70" s="5"/>
      <c r="Z70" s="5"/>
      <c r="AA70" s="5"/>
      <c r="AB70" s="5"/>
      <c r="AG70" s="5"/>
      <c r="AH70" s="5"/>
      <c r="AI70" s="5"/>
      <c r="AJ70" s="5"/>
      <c r="AO70" s="5"/>
      <c r="AP70" s="5"/>
      <c r="AQ70" s="5"/>
      <c r="AR70" s="5"/>
      <c r="AW70" s="5"/>
      <c r="AX70" s="5"/>
      <c r="AY70" s="5"/>
      <c r="AZ70" s="5"/>
      <c r="BE70" s="5"/>
      <c r="BF70" s="5"/>
      <c r="BG70" s="5"/>
      <c r="BH70" s="5"/>
      <c r="BM70" s="5"/>
      <c r="BN70" s="5"/>
      <c r="BO70" s="5"/>
      <c r="BP70" s="5"/>
      <c r="BU70" s="5"/>
      <c r="BV70" s="5"/>
      <c r="BW70" s="5"/>
      <c r="BX70" s="5"/>
      <c r="CC70" s="5"/>
      <c r="CH70" s="7">
        <v>0.88333333333333297</v>
      </c>
      <c r="CI70" s="5">
        <f t="shared" ref="CI70" si="62">(HOUR(CH70)-HOUR(CH$4))*15+(MINUTE(CH70)-MINUTE(CH$4))/4</f>
        <v>120</v>
      </c>
      <c r="CJ70" s="5">
        <v>0</v>
      </c>
      <c r="CK70" s="5">
        <f>IFERROR(DEGREES(ACOS((SIN(RADIANS(CJ70))*SIN(RADIANS('Array Configuration'!$D$5))-SIN(RADIANS('Solar Calendar'!$B$10)))/(COS(RADIANS('Solar Calendar'!CJ70))*COS(RADIANS('Array Configuration'!$D$5)))))*SIGN(CI70), 0)</f>
        <v>125.07800319113686</v>
      </c>
      <c r="CL70" s="5">
        <f>ABS(CK70-'Array Configuration'!$D$4)</f>
        <v>125.07800319113686</v>
      </c>
      <c r="CM70" s="5">
        <f>DEGREES(ACOS((COS(RADIANS(CJ70))*COS(RADIANS(CL70))*SIN(RADIANS('Array Configuration'!$D$3)))+SIN(RADIANS(CJ70))*COS(RADIANS('Array Configuration'!$D$3))))</f>
        <v>101.61071254845481</v>
      </c>
      <c r="CN70" s="5">
        <f t="shared" si="48"/>
        <v>0</v>
      </c>
      <c r="CP70" s="4">
        <v>0.88333333333333297</v>
      </c>
      <c r="CQ70" s="5">
        <f t="shared" ref="CQ70:CQ71" si="63">(HOUR(CP70)-HOUR(CP$4))*15+(MINUTE(CP70)-MINUTE(CP$4))/4</f>
        <v>119.25</v>
      </c>
      <c r="CR70" s="5">
        <f>DEGREES(ASIN(SIN(RADIANS('Solar Calendar'!$C$10))*SIN(RADIANS('Array Configuration'!$D$5))+COS(RADIANS('Solar Calendar'!$C$10))*COS(RADIANS('Array Configuration'!$D$5))*COS(RADIANS(CQ70))))</f>
        <v>-0.44079054733081247</v>
      </c>
      <c r="CS70" s="5">
        <f>IFERROR(DEGREES(ACOS((SIN(RADIANS(CR70))*SIN(RADIANS('Array Configuration'!$D$5))-SIN(RADIANS('Solar Calendar'!$C$10)))/(COS(RADIANS('Solar Calendar'!CR70))*COS(RADIANS('Array Configuration'!$D$5)))))*SIGN(CQ70), 0)</f>
        <v>126.85510017877299</v>
      </c>
      <c r="CT70" s="5">
        <f>ABS(CS70-'Array Configuration'!$D$4)</f>
        <v>126.85510017877299</v>
      </c>
      <c r="CU70" s="5">
        <f>DEGREES(ACOS((COS(RADIANS(CR70))*COS(RADIANS(CT70))*SIN(RADIANS('Array Configuration'!$D$3)))+SIN(RADIANS(CR70))*COS(RADIANS('Array Configuration'!$D$3))))</f>
        <v>102.54767069967799</v>
      </c>
      <c r="CV70" s="5">
        <f t="shared" si="35"/>
        <v>0</v>
      </c>
      <c r="CX70" s="7">
        <v>0.88541666666666663</v>
      </c>
      <c r="CY70" s="5">
        <f t="shared" ref="CY70" si="64">(HOUR(CX70)-HOUR(CX$4))*15+(MINUTE(CX70)-MINUTE(CX$4))/4</f>
        <v>119.25</v>
      </c>
      <c r="CZ70" s="5">
        <v>0</v>
      </c>
      <c r="DA70" s="5">
        <f>IFERROR(DEGREES(ACOS((SIN(RADIANS(CZ70))*SIN(RADIANS('Array Configuration'!$D$5))-SIN(RADIANS('Solar Calendar'!$B$11)))/(COS(RADIANS('Solar Calendar'!CZ70))*COS(RADIANS('Array Configuration'!$D$5)))))*SIGN(CY70), 0)</f>
        <v>124.74432734765459</v>
      </c>
      <c r="DB70" s="5">
        <f>ABS(DA70-'Array Configuration'!$D$4)</f>
        <v>124.74432734765459</v>
      </c>
      <c r="DC70" s="5">
        <f>DEGREES(ACOS((COS(RADIANS(CZ70))*COS(RADIANS(DB70))*SIN(RADIANS('Array Configuration'!$D$3)))+SIN(RADIANS(CZ70))*COS(RADIANS('Array Configuration'!$D$3))))</f>
        <v>101.51290156990694</v>
      </c>
      <c r="DD70" s="5">
        <f t="shared" si="36"/>
        <v>0</v>
      </c>
      <c r="DF70" s="4"/>
      <c r="DI70" s="5"/>
      <c r="DJ70" s="5"/>
      <c r="DK70" s="5"/>
      <c r="DL70" s="5"/>
      <c r="DN70" s="4"/>
      <c r="DQ70" s="5"/>
      <c r="DR70" s="5"/>
      <c r="DS70" s="5"/>
      <c r="DT70" s="5"/>
      <c r="DY70" s="5"/>
      <c r="DZ70" s="5"/>
      <c r="EA70" s="5"/>
      <c r="EB70" s="5"/>
      <c r="EG70" s="5"/>
      <c r="EH70" s="5"/>
      <c r="EI70" s="5"/>
      <c r="EJ70" s="5"/>
      <c r="EO70" s="5"/>
      <c r="EP70" s="5"/>
      <c r="EQ70" s="5"/>
      <c r="ER70" s="5"/>
      <c r="EW70" s="5"/>
      <c r="EX70" s="5"/>
      <c r="EY70" s="5"/>
      <c r="EZ70" s="5"/>
      <c r="FE70" s="5"/>
      <c r="FF70" s="5"/>
      <c r="FG70" s="5"/>
      <c r="FH70" s="5"/>
      <c r="FM70" s="5"/>
      <c r="FN70" s="5"/>
      <c r="FO70" s="5"/>
      <c r="FP70" s="5"/>
      <c r="FU70" s="5"/>
      <c r="FV70" s="5"/>
      <c r="FW70" s="5"/>
      <c r="FX70" s="5"/>
      <c r="GD70" s="5"/>
      <c r="GE70" s="5"/>
      <c r="GF70" s="5"/>
      <c r="GK70" s="5"/>
      <c r="GL70" s="5"/>
      <c r="GM70" s="5"/>
      <c r="GN70" s="5"/>
    </row>
    <row r="71" spans="5:196" x14ac:dyDescent="0.25">
      <c r="E71" s="12"/>
      <c r="G71" s="5"/>
      <c r="H71" s="5"/>
      <c r="I71" s="5"/>
      <c r="J71" s="5"/>
      <c r="K71" s="5"/>
      <c r="L71" s="5"/>
      <c r="Q71" s="5"/>
      <c r="R71" s="5"/>
      <c r="S71" s="5"/>
      <c r="T71" s="5"/>
      <c r="Y71" s="5"/>
      <c r="Z71" s="5"/>
      <c r="AA71" s="5"/>
      <c r="AB71" s="5"/>
      <c r="AG71" s="5"/>
      <c r="AH71" s="5"/>
      <c r="AI71" s="5"/>
      <c r="AJ71" s="5"/>
      <c r="AO71" s="5"/>
      <c r="AP71" s="5"/>
      <c r="AQ71" s="5"/>
      <c r="AR71" s="5"/>
      <c r="AW71" s="5"/>
      <c r="AX71" s="5"/>
      <c r="AY71" s="5"/>
      <c r="AZ71" s="5"/>
      <c r="BE71" s="5"/>
      <c r="BF71" s="5"/>
      <c r="BG71" s="5"/>
      <c r="BH71" s="5"/>
      <c r="BM71" s="5"/>
      <c r="BN71" s="5"/>
      <c r="BO71" s="5"/>
      <c r="BP71" s="5"/>
      <c r="BU71" s="5"/>
      <c r="BV71" s="5"/>
      <c r="BW71" s="5"/>
      <c r="BX71" s="5"/>
      <c r="CC71" s="5"/>
      <c r="CH71" s="4"/>
      <c r="CK71" s="5"/>
      <c r="CP71" s="7">
        <v>0.88750000000000007</v>
      </c>
      <c r="CQ71" s="5">
        <f t="shared" si="63"/>
        <v>120.75</v>
      </c>
      <c r="CR71" s="5">
        <v>0</v>
      </c>
      <c r="CS71" s="5">
        <f>IFERROR(DEGREES(ACOS((SIN(RADIANS(CR71))*SIN(RADIANS('Array Configuration'!$D$5))-SIN(RADIANS('Solar Calendar'!$C$10)))/(COS(RADIANS('Solar Calendar'!CR71))*COS(RADIANS('Array Configuration'!$D$5)))))*SIGN(CQ71), 0)</f>
        <v>126.25290402330778</v>
      </c>
      <c r="CT71" s="5">
        <f>ABS(CS71-'Array Configuration'!$D$4)</f>
        <v>126.25290402330778</v>
      </c>
      <c r="CU71" s="5">
        <f>DEGREES(ACOS((COS(RADIANS(CR71))*COS(RADIANS(CT71))*SIN(RADIANS('Array Configuration'!$D$3)))+SIN(RADIANS(CR71))*COS(RADIANS('Array Configuration'!$D$3))))</f>
        <v>101.95218452802571</v>
      </c>
      <c r="CV71" s="5">
        <f t="shared" si="35"/>
        <v>0</v>
      </c>
      <c r="CX71" s="4"/>
      <c r="DA71" s="5"/>
      <c r="DB71" s="5"/>
      <c r="DC71" s="5"/>
      <c r="DD71" s="5"/>
      <c r="DI71" s="5"/>
      <c r="DJ71" s="5"/>
      <c r="DK71" s="5"/>
      <c r="DL71" s="5"/>
      <c r="DN71" s="4"/>
      <c r="DQ71" s="5"/>
      <c r="DR71" s="5"/>
      <c r="DS71" s="5"/>
      <c r="DT71" s="5"/>
      <c r="DY71" s="5"/>
      <c r="DZ71" s="5"/>
      <c r="EA71" s="5"/>
      <c r="EB71" s="5"/>
      <c r="EG71" s="5"/>
      <c r="EH71" s="5"/>
      <c r="EI71" s="5"/>
      <c r="EJ71" s="5"/>
      <c r="EO71" s="5"/>
      <c r="EP71" s="5"/>
      <c r="EQ71" s="5"/>
      <c r="ER71" s="5"/>
      <c r="EW71" s="5"/>
      <c r="EX71" s="5"/>
      <c r="EY71" s="5"/>
      <c r="EZ71" s="5"/>
      <c r="FE71" s="5"/>
      <c r="FF71" s="5"/>
      <c r="FG71" s="5"/>
      <c r="FH71" s="5"/>
      <c r="FM71" s="5"/>
      <c r="FN71" s="5"/>
      <c r="FO71" s="5"/>
      <c r="FP71" s="5"/>
      <c r="FU71" s="5"/>
      <c r="FV71" s="5"/>
      <c r="FW71" s="5"/>
      <c r="FX71" s="5"/>
      <c r="GD71" s="5"/>
      <c r="GE71" s="5"/>
      <c r="GF71" s="5"/>
      <c r="GK71" s="5"/>
      <c r="GL71" s="5"/>
      <c r="GM71" s="5"/>
      <c r="GN71" s="5"/>
    </row>
    <row r="72" spans="5:196" x14ac:dyDescent="0.25">
      <c r="CH72" s="4"/>
    </row>
    <row r="73" spans="5:196" x14ac:dyDescent="0.25">
      <c r="CH73" s="4"/>
    </row>
  </sheetData>
  <mergeCells count="49">
    <mergeCell ref="BD4:BG4"/>
    <mergeCell ref="BT4:BW4"/>
    <mergeCell ref="CB4:CE4"/>
    <mergeCell ref="CJ4:CM4"/>
    <mergeCell ref="GJ4:GM4"/>
    <mergeCell ref="DH4:DK4"/>
    <mergeCell ref="CZ4:DC4"/>
    <mergeCell ref="DP4:DS4"/>
    <mergeCell ref="DX4:EA4"/>
    <mergeCell ref="EF4:EI4"/>
    <mergeCell ref="EN4:EQ4"/>
    <mergeCell ref="EV4:EY4"/>
    <mergeCell ref="FD4:FG4"/>
    <mergeCell ref="FL4:FO4"/>
    <mergeCell ref="FT4:FW4"/>
    <mergeCell ref="GB4:GE4"/>
    <mergeCell ref="DV2:EC2"/>
    <mergeCell ref="BJ2:BQ2"/>
    <mergeCell ref="CR4:CU4"/>
    <mergeCell ref="GH2:GN2"/>
    <mergeCell ref="H4:K4"/>
    <mergeCell ref="P4:S4"/>
    <mergeCell ref="X4:AA4"/>
    <mergeCell ref="AF4:AI4"/>
    <mergeCell ref="AN4:AQ4"/>
    <mergeCell ref="AV4:AY4"/>
    <mergeCell ref="BR2:BY2"/>
    <mergeCell ref="AD2:AK2"/>
    <mergeCell ref="BB2:BI2"/>
    <mergeCell ref="BZ2:CG2"/>
    <mergeCell ref="N2:U2"/>
    <mergeCell ref="BL4:BO4"/>
    <mergeCell ref="CH2:CO2"/>
    <mergeCell ref="CP2:CW2"/>
    <mergeCell ref="CX2:DE2"/>
    <mergeCell ref="DF2:DM2"/>
    <mergeCell ref="DN2:DU2"/>
    <mergeCell ref="FZ2:GG2"/>
    <mergeCell ref="ED2:EK2"/>
    <mergeCell ref="EL2:ES2"/>
    <mergeCell ref="ET2:FA2"/>
    <mergeCell ref="FB2:FI2"/>
    <mergeCell ref="FJ2:FQ2"/>
    <mergeCell ref="FR2:FY2"/>
    <mergeCell ref="F2:M2"/>
    <mergeCell ref="V2:AC2"/>
    <mergeCell ref="B3:C3"/>
    <mergeCell ref="AL2:AS2"/>
    <mergeCell ref="AT2:BA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Array Configuration</vt:lpstr>
      <vt:lpstr>Solar Calendar</vt:lpstr>
    </vt:vector>
  </TitlesOfParts>
  <Company>diakov.net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Trevor Yonkman</dc:creator>
  <cp:lastModifiedBy>Trevor Yonkman</cp:lastModifiedBy>
  <dcterms:created xsi:type="dcterms:W3CDTF">2017-03-23T12:12:49Z</dcterms:created>
  <dcterms:modified xsi:type="dcterms:W3CDTF">2019-02-25T08:59:02Z</dcterms:modified>
</cp:coreProperties>
</file>