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yoonjinpark/Downloads/Github/Homework/kickstarter-analysis/"/>
    </mc:Choice>
  </mc:AlternateContent>
  <xr:revisionPtr revIDLastSave="0" documentId="13_ncr:1_{3B2A4E4C-738F-FC43-B8A5-9533239EDDD6}" xr6:coauthVersionLast="46" xr6:coauthVersionMax="46" xr10:uidLastSave="{00000000-0000-0000-0000-000000000000}"/>
  <bookViews>
    <workbookView xWindow="0" yWindow="500" windowWidth="28800" windowHeight="16300" activeTab="5" xr2:uid="{00000000-000D-0000-FFFF-FFFF00000000}"/>
  </bookViews>
  <sheets>
    <sheet name="Kickstarter" sheetId="1" r:id="rId1"/>
    <sheet name="Edinburgh Research" sheetId="5" r:id="rId2"/>
    <sheet name="Category Statistics" sheetId="2" r:id="rId3"/>
    <sheet name="Subcategory Statistics" sheetId="3" r:id="rId4"/>
    <sheet name="Theater Outcomes by Launch Date" sheetId="4" r:id="rId5"/>
    <sheet name="Outcomes Based on Goals" sheetId="6" r:id="rId6"/>
  </sheets>
  <definedNames>
    <definedName name="_xlnm._FilterDatabase" localSheetId="0" hidden="1">Kickstarter!$R$1:$R$4115</definedName>
    <definedName name="_xlchart.v1.0" hidden="1">'Outcomes Based on Goals'!$A$2:$A$13</definedName>
    <definedName name="_xlchart.v1.1" hidden="1">'Outcomes Based on Goals'!$F$1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Goals'!$H$1</definedName>
    <definedName name="_xlchart.v1.6" hidden="1">'Outcomes Based on Goals'!$H$2:$H$13</definedName>
  </definedNames>
  <calcPr calcId="191029"/>
  <pivotCaches>
    <pivotCache cacheId="1" r:id="rId7"/>
    <pivotCache cacheId="2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E4" i="6"/>
  <c r="F3" i="5"/>
  <c r="F4" i="5"/>
  <c r="F5" i="5"/>
  <c r="F6" i="5"/>
  <c r="F2" i="5"/>
  <c r="E5" i="5"/>
  <c r="E6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O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6" l="1"/>
  <c r="G8" i="6"/>
  <c r="H4" i="6"/>
  <c r="H8" i="6"/>
  <c r="G4" i="6"/>
  <c r="F8" i="6"/>
  <c r="E9" i="6"/>
  <c r="F9" i="6" s="1"/>
  <c r="E13" i="6"/>
  <c r="G13" i="6" s="1"/>
  <c r="E12" i="6"/>
  <c r="G12" i="6" s="1"/>
  <c r="F4" i="6"/>
  <c r="E5" i="6"/>
  <c r="H5" i="6" s="1"/>
  <c r="D14" i="6"/>
  <c r="E2" i="6"/>
  <c r="G2" i="6" s="1"/>
  <c r="C14" i="6"/>
  <c r="E10" i="6"/>
  <c r="H10" i="6" s="1"/>
  <c r="E11" i="6"/>
  <c r="H11" i="6" s="1"/>
  <c r="E7" i="6"/>
  <c r="G7" i="6" s="1"/>
  <c r="E6" i="6"/>
  <c r="G6" i="6" s="1"/>
  <c r="E3" i="6"/>
  <c r="F3" i="6" s="1"/>
  <c r="H12" i="6" l="1"/>
  <c r="F7" i="6"/>
  <c r="F12" i="6"/>
  <c r="H13" i="6"/>
  <c r="F13" i="6"/>
  <c r="F11" i="6"/>
  <c r="G11" i="6"/>
  <c r="F10" i="6"/>
  <c r="G10" i="6"/>
  <c r="H3" i="6"/>
  <c r="G5" i="6"/>
  <c r="H2" i="6"/>
  <c r="F2" i="6"/>
  <c r="H9" i="6"/>
  <c r="G3" i="6"/>
  <c r="G9" i="6"/>
  <c r="F5" i="6"/>
  <c r="H6" i="6"/>
  <c r="H7" i="6"/>
  <c r="F6" i="6"/>
  <c r="E14" i="6"/>
</calcChain>
</file>

<file path=xl/sharedStrings.xml><?xml version="1.0" encoding="utf-8"?>
<sst xmlns="http://schemas.openxmlformats.org/spreadsheetml/2006/main" count="33012" uniqueCount="8406">
  <si>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</si>
  <si>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</si>
  <si>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</si>
  <si>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</si>
  <si>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</si>
  <si>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</si>
  <si>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</si>
  <si>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</si>
  <si>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</si>
  <si>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</si>
  <si>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</si>
  <si>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</si>
  <si>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</si>
  <si>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</si>
  <si>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</si>
  <si>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</si>
  <si>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</si>
  <si>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</si>
  <si>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</si>
  <si>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</si>
  <si>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</si>
  <si>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</si>
  <si>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</si>
  <si>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</si>
  <si>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</si>
  <si>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</si>
  <si>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</si>
  <si>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</si>
  <si>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</si>
  <si>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</si>
  <si>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</si>
  <si>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</si>
  <si>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</si>
  <si>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</si>
  <si>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</si>
  <si>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</si>
  <si>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</si>
  <si>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</si>
  <si>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</si>
  <si>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</si>
  <si>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</si>
  <si>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</si>
  <si>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</si>
  <si>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</si>
  <si>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</si>
  <si>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</si>
  <si>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</si>
  <si>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</si>
  <si>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</si>
  <si>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</si>
  <si>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</si>
  <si>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</si>
  <si>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</si>
  <si>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</si>
  <si>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</si>
  <si>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</si>
  <si>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</si>
  <si>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</si>
  <si>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</si>
  <si>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</si>
  <si>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</si>
  <si>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</si>
  <si>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</si>
  <si>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</si>
  <si>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</si>
  <si>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</si>
  <si>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</si>
  <si>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</si>
  <si>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</si>
  <si>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</si>
  <si>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</si>
  <si>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</si>
  <si>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</si>
  <si>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</si>
  <si>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</si>
  <si>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</si>
  <si>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</si>
  <si>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</si>
  <si>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</si>
  <si>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</si>
  <si>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</si>
  <si>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</si>
  <si>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</si>
  <si>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</si>
  <si>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</si>
  <si>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</si>
  <si>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</si>
  <si>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</si>
  <si>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</si>
  <si>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</si>
  <si>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</si>
  <si>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</si>
  <si>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</si>
  <si>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</si>
  <si>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</si>
  <si>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</si>
  <si>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</si>
  <si>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</si>
  <si>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</si>
  <si>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</si>
  <si>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</si>
  <si>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</si>
  <si>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</si>
  <si>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</si>
  <si>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</si>
  <si>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</si>
  <si>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</si>
  <si>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</si>
  <si>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</si>
  <si>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</si>
  <si>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</si>
  <si>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</si>
  <si>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</si>
  <si>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</si>
  <si>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</si>
  <si>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</si>
  <si>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</si>
  <si>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</si>
  <si>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</si>
  <si>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</si>
  <si>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</si>
  <si>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</si>
  <si>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</si>
  <si>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</si>
  <si>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</si>
  <si>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</si>
  <si>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</si>
  <si>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</si>
  <si>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</si>
  <si>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</si>
  <si>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</si>
  <si>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</si>
  <si>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</si>
  <si>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</si>
  <si>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</si>
  <si>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</si>
  <si>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</si>
  <si>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</si>
  <si>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</si>
  <si>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</si>
  <si>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</si>
  <si>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</si>
  <si>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</si>
  <si>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</si>
  <si>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</si>
  <si>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</si>
  <si>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</si>
  <si>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</si>
  <si>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</si>
  <si>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</si>
  <si>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</si>
  <si>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</si>
  <si>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</si>
  <si>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</si>
  <si>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</si>
  <si>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</si>
  <si>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</si>
  <si>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</si>
  <si>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</si>
  <si>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</si>
  <si>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</si>
  <si>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</si>
  <si>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</si>
  <si>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</si>
  <si>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</si>
  <si>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</si>
  <si>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</si>
  <si>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</si>
  <si>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</si>
  <si>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</si>
  <si>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</si>
  <si>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</si>
  <si>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</si>
  <si>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</si>
  <si>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</si>
  <si>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</si>
  <si>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</si>
  <si>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</si>
  <si>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</si>
  <si>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</si>
  <si>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</si>
  <si>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</si>
  <si>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</si>
  <si>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</si>
  <si>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</si>
  <si>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</si>
  <si>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</si>
  <si>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</si>
  <si>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</si>
  <si>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</si>
  <si>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</si>
  <si>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</si>
  <si>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</si>
  <si>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</si>
  <si>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</si>
  <si>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</si>
  <si>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</si>
  <si>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</si>
  <si>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</si>
  <si>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</si>
  <si>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</si>
  <si>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</si>
  <si>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</si>
  <si>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</si>
  <si>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</si>
  <si>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</si>
  <si>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</si>
  <si>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</si>
  <si>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</si>
  <si>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</si>
  <si>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</si>
  <si>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</si>
  <si>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</si>
  <si>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</si>
  <si>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</si>
  <si>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</si>
  <si>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</si>
  <si>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</si>
  <si>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</si>
  <si>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</si>
  <si>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</si>
  <si>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</si>
  <si>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</si>
  <si>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</si>
  <si>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</si>
  <si>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</si>
  <si>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</si>
  <si>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</si>
  <si>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</si>
  <si>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</si>
  <si>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</si>
  <si>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</si>
  <si>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</si>
  <si>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</si>
  <si>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</si>
  <si>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</si>
  <si>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</si>
  <si>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</si>
  <si>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</si>
  <si>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</si>
  <si>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</si>
  <si>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</si>
  <si>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</si>
  <si>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</si>
  <si>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</si>
  <si>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</si>
  <si>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</si>
  <si>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</si>
  <si>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</si>
  <si>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</si>
  <si>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</si>
  <si>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</si>
  <si>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</si>
  <si>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</si>
  <si>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</si>
  <si>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</si>
  <si>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</si>
  <si>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</si>
  <si>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</si>
  <si>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</si>
  <si>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</si>
  <si>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</si>
  <si>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</si>
  <si>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</si>
  <si>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</si>
  <si>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</si>
  <si>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</si>
  <si>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</si>
  <si>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</si>
  <si>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</si>
  <si>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</si>
  <si>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</si>
  <si>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</si>
  <si>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</si>
  <si>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</si>
  <si>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</si>
  <si>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</si>
  <si>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</si>
  <si>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</si>
  <si>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</si>
  <si>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</si>
  <si>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</si>
  <si>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</si>
  <si>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</si>
  <si>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</si>
  <si>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</si>
  <si>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</si>
  <si>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</si>
  <si>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</si>
  <si>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</si>
  <si>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</si>
  <si>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</si>
  <si>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</si>
  <si>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</si>
  <si>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</si>
  <si>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</si>
  <si>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</si>
  <si>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</si>
  <si>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</si>
  <si>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</si>
  <si>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</si>
  <si>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</si>
  <si>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</si>
  <si>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</si>
  <si>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</si>
  <si>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</si>
  <si>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</si>
  <si>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</si>
  <si>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</si>
  <si>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</si>
  <si>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</si>
  <si>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</si>
  <si>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</si>
  <si>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</si>
  <si>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</si>
  <si>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</si>
  <si>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</si>
  <si>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</si>
  <si>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</si>
  <si>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</si>
  <si>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</si>
  <si>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</si>
  <si>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</si>
  <si>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</si>
  <si>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</si>
  <si>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</si>
  <si>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</si>
  <si>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</si>
  <si>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</si>
  <si>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</si>
  <si>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</si>
  <si>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</si>
  <si>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</si>
  <si>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</si>
  <si>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</si>
  <si>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</si>
  <si>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</si>
  <si>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</si>
  <si>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</si>
  <si>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</si>
  <si>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</si>
  <si>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</si>
  <si>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</si>
  <si>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</si>
  <si>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</si>
  <si>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</si>
  <si>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</si>
  <si>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</si>
  <si>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</si>
  <si>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</si>
  <si>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</si>
  <si>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</si>
  <si>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</si>
  <si>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</si>
  <si>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</si>
  <si>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</si>
  <si>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</si>
  <si>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</si>
  <si>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</si>
  <si>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</si>
  <si>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</si>
  <si>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</si>
  <si>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</si>
  <si>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</si>
  <si>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</si>
  <si>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</si>
  <si>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</si>
  <si>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</si>
  <si>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</si>
  <si>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</si>
  <si>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</si>
  <si>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</si>
  <si>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</si>
  <si>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</si>
  <si>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</si>
  <si>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</si>
  <si>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</si>
  <si>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</si>
  <si>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</si>
  <si>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</si>
  <si>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</si>
  <si>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</si>
  <si>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</si>
  <si>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</si>
  <si>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</si>
  <si>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</si>
  <si>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</si>
  <si>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</si>
  <si>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</si>
  <si>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</si>
  <si>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</si>
  <si>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</si>
  <si>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</si>
  <si>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</si>
  <si>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</si>
  <si>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</si>
  <si>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</si>
  <si>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</si>
  <si>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</si>
  <si>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</si>
  <si>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</si>
  <si>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</si>
  <si>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</si>
  <si>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</si>
  <si>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</si>
  <si>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</si>
  <si>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</si>
  <si>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</si>
  <si>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</si>
  <si>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</si>
  <si>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</si>
  <si>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</si>
  <si>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</si>
  <si>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</si>
  <si>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</si>
  <si>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</si>
  <si>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</si>
  <si>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</si>
  <si>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</si>
  <si>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</si>
  <si>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</si>
  <si>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</si>
  <si>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</si>
  <si>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</si>
  <si>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</si>
  <si>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</si>
  <si>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</si>
  <si>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</si>
  <si>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</si>
  <si>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</si>
  <si>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</si>
  <si>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</si>
  <si>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</si>
  <si>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</si>
  <si>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</si>
  <si>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</si>
  <si>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</si>
  <si>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</si>
  <si>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</si>
  <si>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</si>
  <si>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</si>
  <si>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</si>
  <si>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</si>
  <si>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</si>
  <si>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</si>
  <si>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</si>
  <si>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</si>
  <si>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</si>
  <si>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</si>
  <si>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</si>
  <si>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</si>
  <si>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</si>
  <si>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</si>
  <si>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</si>
  <si>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</si>
  <si>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</si>
  <si>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</si>
  <si>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</si>
  <si>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</si>
  <si>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</si>
  <si>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</si>
  <si>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</si>
  <si>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</si>
  <si>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</si>
  <si>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</si>
  <si>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</si>
  <si>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</si>
  <si>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</si>
  <si>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</si>
  <si>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</si>
  <si>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</si>
  <si>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</si>
  <si>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</si>
  <si>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</si>
  <si>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</si>
  <si>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</si>
  <si>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</si>
  <si>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</si>
  <si>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</si>
  <si>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</si>
  <si>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</si>
  <si>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</si>
  <si>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</si>
  <si>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</si>
  <si>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</si>
  <si>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</si>
  <si>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</si>
  <si>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</si>
  <si>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</si>
  <si>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</si>
  <si>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</si>
  <si>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</si>
  <si>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</si>
  <si>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</si>
  <si>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</si>
  <si>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</si>
  <si>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</si>
  <si>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</si>
  <si>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</si>
  <si>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</si>
  <si>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</si>
  <si>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</si>
  <si>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</si>
  <si>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</si>
  <si>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</si>
  <si>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</si>
  <si>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</si>
  <si>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</si>
  <si>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</si>
  <si>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</si>
  <si>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</si>
  <si>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</si>
  <si>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</si>
  <si>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</si>
  <si>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</si>
  <si>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</si>
  <si>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</si>
  <si>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</si>
  <si>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</si>
  <si>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</si>
  <si>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</si>
  <si>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</si>
  <si>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</si>
  <si>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</si>
  <si>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</si>
  <si>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</si>
  <si>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</si>
  <si>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</si>
  <si>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</si>
  <si>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</si>
  <si>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</si>
  <si>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</si>
  <si>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</si>
  <si>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</si>
  <si>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</si>
  <si>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</si>
  <si>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</si>
  <si>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</si>
  <si>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</si>
  <si>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</si>
  <si>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</si>
  <si>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</si>
  <si>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</si>
  <si>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</si>
  <si>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</si>
  <si>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</si>
  <si>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</si>
  <si>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</si>
  <si>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</si>
  <si>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</si>
  <si>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</si>
  <si>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</si>
  <si>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</si>
  <si>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</si>
  <si>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</si>
  <si>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</si>
  <si>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</si>
  <si>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</si>
  <si>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</si>
  <si>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</si>
  <si>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</si>
  <si>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</si>
  <si>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</si>
  <si>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</si>
  <si>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</si>
  <si>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</si>
  <si>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</si>
  <si>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</si>
  <si>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</si>
  <si>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</si>
  <si>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</si>
  <si>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</si>
  <si>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</si>
  <si>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</si>
  <si>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</si>
  <si>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</si>
  <si>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</si>
  <si>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</si>
  <si>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</si>
  <si>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</si>
  <si>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</si>
  <si>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</si>
  <si>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</si>
  <si>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</si>
  <si>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</si>
  <si>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</si>
  <si>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</si>
  <si>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</si>
  <si>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</si>
  <si>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</si>
  <si>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</si>
  <si>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</si>
  <si>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</si>
  <si>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</si>
  <si>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</si>
  <si>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</si>
  <si>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</si>
  <si>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</si>
  <si>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</si>
  <si>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</si>
  <si>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</si>
  <si>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</si>
  <si>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</si>
  <si>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</si>
  <si>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</si>
  <si>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</si>
  <si>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</si>
  <si>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</si>
  <si>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</si>
  <si>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</si>
  <si>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</si>
  <si>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</si>
  <si>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</si>
  <si>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</si>
  <si>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</si>
  <si>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</si>
  <si>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</si>
  <si>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</si>
  <si>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</si>
  <si>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</si>
  <si>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</si>
  <si>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</si>
  <si>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</si>
  <si>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</si>
  <si>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</si>
  <si>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</si>
  <si>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</si>
  <si>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</si>
  <si>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</si>
  <si>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</si>
  <si>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</si>
  <si>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</si>
  <si>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</si>
  <si>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</si>
  <si>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</si>
  <si>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</si>
  <si>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</si>
  <si>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</si>
  <si>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</si>
  <si>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</si>
  <si>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</si>
  <si>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</si>
  <si>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</si>
  <si>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</si>
  <si>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</si>
  <si>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</si>
  <si>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</si>
  <si>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</si>
  <si>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</si>
  <si>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</si>
  <si>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</si>
  <si>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</si>
  <si>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</si>
  <si>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</si>
  <si>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</si>
  <si>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</si>
  <si>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</si>
  <si>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</si>
  <si>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</si>
  <si>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</si>
  <si>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</si>
  <si>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</si>
  <si>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</si>
  <si>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</si>
  <si>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</si>
  <si>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</si>
  <si>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</si>
  <si>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</si>
  <si>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</si>
  <si>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</si>
  <si>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</si>
  <si>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</si>
  <si>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</si>
  <si>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</si>
  <si>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</si>
  <si>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</si>
  <si>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</si>
  <si>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</si>
  <si>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</si>
  <si>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</si>
  <si>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</si>
  <si>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</si>
  <si>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</si>
  <si>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</si>
  <si>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</si>
  <si>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</si>
  <si>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</si>
  <si>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</si>
  <si>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</si>
  <si>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</si>
  <si>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</si>
  <si>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</si>
  <si>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</si>
  <si>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</si>
  <si>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</si>
  <si>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</si>
  <si>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</si>
  <si>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</si>
  <si>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</si>
  <si>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</si>
  <si>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</si>
  <si>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</si>
  <si>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</si>
  <si>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</si>
  <si>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</si>
  <si>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</si>
  <si>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</si>
  <si>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</si>
  <si>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</si>
  <si>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</si>
  <si>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</si>
  <si>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</si>
  <si>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</si>
  <si>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</si>
  <si>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</si>
  <si>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</si>
  <si>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</si>
  <si>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</si>
  <si>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</si>
  <si>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</si>
  <si>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</si>
  <si>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</si>
  <si>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</si>
  <si>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</si>
  <si>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</si>
  <si>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</si>
  <si>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</si>
  <si>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</si>
  <si>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</si>
  <si>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</si>
  <si>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</si>
  <si>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</si>
  <si>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</si>
  <si>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</si>
  <si>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</si>
  <si>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</si>
  <si>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</si>
  <si>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</si>
  <si>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</si>
  <si>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</si>
  <si>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</si>
  <si>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</si>
  <si>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</si>
  <si>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</si>
  <si>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</si>
  <si>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</si>
  <si>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</si>
  <si>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</si>
  <si>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</si>
  <si>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</si>
  <si>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</si>
  <si>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</si>
  <si>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</si>
  <si>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</si>
  <si>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</si>
  <si>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</si>
  <si>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</si>
  <si>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</si>
  <si>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</si>
  <si>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</si>
  <si>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</si>
  <si>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</si>
  <si>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</si>
  <si>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</si>
  <si>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</si>
  <si>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</si>
  <si>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</si>
  <si>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</si>
  <si>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</si>
  <si>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</si>
  <si>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</si>
  <si>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</si>
  <si>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</si>
  <si>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</si>
  <si>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</si>
  <si>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</si>
  <si>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</si>
  <si>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</si>
  <si>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</si>
  <si>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</si>
  <si>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</si>
  <si>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</si>
  <si>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</si>
  <si>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</si>
  <si>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</si>
  <si>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</si>
  <si>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</si>
  <si>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</si>
  <si>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</si>
  <si>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</si>
  <si>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</si>
  <si>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</si>
  <si>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</si>
  <si>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</si>
  <si>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</si>
  <si>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</si>
  <si>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</si>
  <si>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</si>
  <si>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</si>
  <si>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</si>
  <si>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</si>
  <si>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</si>
  <si>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</si>
  <si>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</si>
  <si>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</si>
  <si>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</si>
  <si>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</si>
  <si>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</si>
  <si>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</si>
  <si>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</si>
  <si>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</si>
  <si>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</si>
  <si>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</si>
  <si>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</si>
  <si>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</si>
  <si>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</si>
  <si>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</si>
  <si>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</si>
  <si>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</si>
  <si>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</si>
  <si>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</si>
  <si>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</si>
  <si>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</si>
  <si>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</si>
  <si>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</si>
  <si>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</si>
  <si>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</si>
  <si>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</si>
  <si>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</si>
  <si>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</si>
  <si>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</si>
  <si>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</si>
  <si>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</si>
  <si>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</si>
  <si>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</si>
  <si>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</si>
  <si>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</si>
  <si>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</si>
  <si>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</si>
  <si>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</si>
  <si>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</si>
  <si>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</si>
  <si>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</si>
  <si>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</si>
  <si>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</si>
  <si>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</si>
  <si>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</si>
  <si>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</si>
  <si>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</si>
  <si>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</si>
  <si>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</si>
  <si>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</si>
  <si>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</si>
  <si>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</si>
  <si>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</si>
  <si>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</si>
  <si>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</si>
  <si>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</si>
  <si>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</si>
  <si>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</si>
  <si>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</si>
  <si>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</si>
  <si>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</si>
  <si>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</si>
  <si>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</si>
  <si>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</si>
  <si>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</si>
  <si>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</si>
  <si>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</si>
  <si>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</si>
  <si>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</si>
  <si>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</si>
  <si>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</si>
  <si>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</si>
  <si>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</si>
  <si>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</si>
  <si>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</si>
  <si>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</si>
  <si>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</si>
  <si>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</si>
  <si>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</si>
  <si>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</si>
  <si>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</si>
  <si>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</si>
  <si>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</si>
  <si>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</si>
  <si>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</si>
  <si>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</si>
  <si>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</si>
  <si>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</si>
  <si>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</si>
  <si>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</si>
  <si>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</si>
  <si>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</si>
  <si>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</si>
  <si>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</si>
  <si>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</si>
  <si>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</si>
  <si>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</si>
  <si>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</si>
  <si>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</si>
  <si>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</si>
  <si>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</si>
  <si>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</si>
  <si>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</si>
  <si>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</si>
  <si>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</si>
  <si>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</si>
  <si>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</si>
  <si>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</si>
  <si>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</si>
  <si>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</si>
  <si>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</si>
  <si>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</si>
  <si>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</si>
  <si>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</si>
  <si>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</si>
  <si>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</si>
  <si>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</si>
  <si>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</si>
  <si>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</si>
  <si>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</si>
  <si>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</si>
  <si>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</si>
  <si>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</si>
  <si>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</si>
  <si>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</si>
  <si>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</si>
  <si>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</si>
  <si>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</si>
  <si>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</si>
  <si>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</si>
  <si>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</si>
  <si>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</si>
  <si>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</si>
  <si>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</si>
  <si>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</si>
  <si>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</si>
  <si>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</si>
  <si>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</si>
  <si>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</si>
  <si>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</si>
  <si>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</si>
  <si>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</si>
  <si>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</si>
  <si>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</si>
  <si>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</si>
  <si>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</si>
  <si>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</si>
  <si>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</si>
  <si>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</si>
  <si>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</si>
  <si>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</si>
  <si>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</si>
  <si>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</si>
  <si>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</si>
  <si>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</si>
  <si>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</si>
  <si>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</si>
  <si>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</si>
  <si>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</si>
  <si>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</si>
  <si>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</si>
  <si>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</si>
  <si>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</si>
  <si>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</si>
  <si>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</si>
  <si>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</si>
  <si>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</si>
  <si>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</si>
  <si>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</si>
  <si>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</si>
  <si>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</si>
  <si>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</si>
  <si>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</si>
  <si>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</si>
  <si>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</si>
  <si>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</si>
  <si>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</si>
  <si>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</si>
  <si>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</si>
  <si>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</si>
  <si>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</si>
  <si>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</si>
  <si>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</si>
  <si>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</si>
  <si>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</si>
  <si>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</si>
  <si>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</si>
  <si>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</si>
  <si>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</si>
  <si>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</si>
  <si>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</si>
  <si>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</si>
  <si>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</si>
  <si>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</si>
  <si>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</si>
  <si>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</si>
  <si>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</si>
  <si>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</si>
  <si>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</si>
  <si>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</si>
  <si>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</si>
  <si>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</si>
  <si>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</si>
  <si>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</si>
  <si>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</si>
  <si>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</si>
  <si>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</si>
  <si>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</si>
  <si>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</si>
  <si>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</si>
  <si>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</si>
  <si>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</si>
  <si>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</si>
  <si>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</si>
  <si>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</si>
  <si>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</si>
  <si>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</si>
  <si>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</si>
  <si>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</si>
  <si>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</si>
  <si>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</si>
  <si>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</si>
  <si>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</si>
  <si>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</si>
  <si>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</si>
  <si>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</si>
  <si>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</si>
  <si>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</si>
  <si>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</si>
  <si>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</si>
  <si>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</si>
  <si>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</si>
  <si>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</si>
  <si>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</si>
  <si>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</si>
  <si>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</si>
  <si>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</si>
  <si>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</si>
  <si>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</si>
  <si>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</si>
  <si>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</si>
  <si>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</si>
  <si>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</si>
  <si>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</si>
  <si>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</si>
  <si>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</si>
  <si>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</si>
  <si>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</si>
  <si>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</si>
  <si>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</si>
  <si>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</si>
  <si>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</si>
  <si>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</si>
  <si>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</si>
  <si>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</si>
  <si>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</si>
  <si>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</si>
  <si>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</si>
  <si>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</si>
  <si>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</si>
  <si>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</si>
  <si>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</si>
  <si>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</si>
  <si>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</si>
  <si>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</si>
  <si>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</si>
  <si>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</si>
  <si>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</si>
  <si>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</si>
  <si>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</si>
  <si>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</si>
  <si>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</si>
  <si>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</si>
  <si>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</si>
  <si>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</si>
  <si>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</si>
  <si>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</si>
  <si>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</si>
  <si>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</si>
  <si>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</si>
  <si>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</si>
  <si>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</si>
  <si>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</si>
  <si>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</si>
  <si>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</si>
  <si>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</si>
  <si>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</si>
  <si>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</si>
  <si>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</si>
  <si>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</si>
  <si>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</si>
  <si>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</si>
  <si>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</si>
  <si>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</si>
  <si>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</si>
  <si>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</si>
  <si>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</si>
  <si>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</si>
  <si>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</si>
  <si>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</si>
  <si>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</si>
  <si>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</si>
  <si>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</si>
  <si>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</si>
  <si>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</si>
  <si>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</si>
  <si>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</si>
  <si>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</si>
  <si>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</si>
  <si>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</si>
  <si>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</si>
  <si>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</si>
  <si>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</si>
  <si>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</si>
  <si>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</si>
  <si>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</si>
  <si>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</si>
  <si>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</si>
  <si>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</si>
  <si>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</si>
  <si>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</si>
  <si>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</si>
  <si>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</si>
  <si>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</si>
  <si>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</si>
  <si>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</si>
  <si>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</si>
  <si>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</si>
  <si>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</si>
  <si>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</si>
  <si>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</si>
  <si>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</si>
  <si>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</si>
  <si>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</si>
  <si>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</si>
  <si>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</si>
  <si>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</si>
  <si>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</si>
  <si>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</si>
  <si>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</si>
  <si>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</si>
  <si>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</si>
  <si>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</si>
  <si>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</si>
  <si>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</si>
  <si>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</si>
  <si>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</si>
  <si>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</si>
  <si>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</si>
  <si>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</si>
  <si>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</si>
  <si>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</si>
  <si>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</si>
  <si>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</si>
  <si>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</si>
  <si>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</si>
  <si>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</si>
  <si>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</si>
  <si>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</si>
  <si>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</si>
  <si>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</si>
  <si>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</si>
  <si>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</si>
  <si>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</si>
  <si>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</si>
  <si>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</si>
  <si>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</si>
  <si>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</si>
  <si>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</si>
  <si>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</si>
  <si>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</si>
  <si>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</si>
  <si>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</si>
  <si>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</si>
  <si>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</si>
  <si>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</si>
  <si>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</si>
  <si>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</si>
  <si>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</si>
  <si>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</si>
  <si>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</si>
  <si>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</si>
  <si>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</si>
  <si>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</si>
  <si>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</si>
  <si>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</si>
  <si>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</si>
  <si>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</si>
  <si>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</si>
  <si>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</si>
  <si>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</si>
  <si>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</si>
  <si>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</si>
  <si>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</si>
  <si>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</si>
  <si>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</si>
  <si>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</si>
  <si>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</si>
  <si>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</si>
  <si>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</si>
  <si>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</si>
  <si>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</si>
  <si>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</si>
  <si>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</si>
  <si>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</si>
  <si>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</si>
  <si>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</si>
  <si>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</si>
  <si>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</si>
  <si>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</si>
  <si>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</si>
  <si>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</si>
  <si>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</si>
  <si>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</si>
  <si>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</si>
  <si>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</si>
  <si>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</si>
  <si>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</si>
  <si>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</si>
  <si>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</si>
  <si>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</si>
  <si>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</si>
  <si>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</si>
  <si>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</si>
  <si>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</si>
  <si>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</si>
  <si>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</si>
  <si>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</si>
  <si>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</si>
  <si>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</si>
  <si>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</si>
  <si>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</si>
  <si>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</si>
  <si>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</si>
  <si>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</si>
  <si>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</si>
  <si>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</si>
  <si>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</si>
  <si>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</si>
  <si>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</si>
  <si>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</si>
  <si>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</si>
  <si>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</si>
  <si>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</si>
  <si>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</si>
  <si>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</si>
  <si>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</si>
  <si>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</si>
  <si>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</si>
  <si>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</si>
  <si>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</si>
  <si>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</si>
  <si>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</si>
  <si>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</si>
  <si>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</si>
  <si>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</si>
  <si>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</si>
  <si>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</si>
  <si>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</si>
  <si>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</si>
  <si>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</si>
  <si>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</si>
  <si>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</si>
  <si>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</si>
  <si>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</si>
  <si>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</si>
  <si>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</si>
  <si>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</si>
  <si>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</si>
  <si>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</si>
  <si>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</si>
  <si>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</si>
  <si>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</si>
  <si>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</si>
  <si>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</si>
  <si>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</si>
  <si>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</si>
  <si>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</si>
  <si>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</si>
  <si>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</si>
  <si>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</si>
  <si>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</si>
  <si>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</si>
  <si>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</si>
  <si>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</si>
  <si>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</si>
  <si>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</si>
  <si>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</si>
  <si>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</si>
  <si>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</si>
  <si>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</si>
  <si>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</si>
  <si>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</si>
  <si>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</si>
  <si>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</si>
  <si>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</si>
  <si>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</si>
  <si>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</si>
  <si>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</si>
  <si>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</si>
  <si>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</si>
  <si>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</si>
  <si>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</si>
  <si>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</si>
  <si>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</si>
  <si>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</si>
  <si>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</si>
  <si>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</si>
  <si>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</si>
  <si>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</si>
  <si>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</si>
  <si>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</si>
  <si>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</si>
  <si>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</si>
  <si>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</si>
  <si>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</si>
  <si>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</si>
  <si>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</si>
  <si>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</si>
  <si>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</si>
  <si>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</si>
  <si>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</si>
  <si>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</si>
  <si>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</si>
  <si>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</si>
  <si>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</si>
  <si>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</si>
  <si>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</si>
  <si>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</si>
  <si>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</si>
  <si>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</si>
  <si>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</si>
  <si>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</si>
  <si>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</si>
  <si>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</si>
  <si>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</si>
  <si>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</si>
  <si>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</si>
  <si>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</si>
  <si>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</si>
  <si>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</si>
  <si>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</si>
  <si>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</si>
  <si>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</si>
  <si>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</si>
  <si>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</si>
  <si>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</si>
  <si>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</si>
  <si>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</si>
  <si>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</si>
  <si>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</si>
  <si>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</si>
  <si>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</si>
  <si>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</si>
  <si>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</si>
  <si>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</si>
  <si>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</si>
  <si>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</si>
  <si>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</si>
  <si>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</si>
  <si>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</si>
  <si>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</si>
  <si>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</si>
  <si>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</si>
  <si>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</si>
  <si>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</si>
  <si>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</si>
  <si>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</si>
  <si>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</si>
  <si>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</si>
  <si>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</si>
  <si>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</si>
  <si>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</si>
  <si>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</si>
  <si>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</si>
  <si>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</si>
  <si>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</si>
  <si>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</si>
  <si>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</si>
  <si>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</si>
  <si>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</si>
  <si>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</si>
  <si>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</si>
  <si>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</si>
  <si>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</si>
  <si>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</si>
  <si>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</si>
  <si>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</si>
  <si>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</si>
  <si>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</si>
  <si>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</si>
  <si>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</si>
  <si>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</si>
  <si>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</si>
  <si>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</si>
  <si>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</si>
  <si>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</si>
  <si>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</si>
  <si>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</si>
  <si>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</si>
  <si>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</si>
  <si>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</si>
  <si>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</si>
  <si>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</si>
  <si>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</si>
  <si>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</si>
  <si>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</si>
  <si>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</si>
  <si>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</si>
  <si>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</si>
  <si>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</si>
  <si>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</si>
  <si>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</si>
  <si>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</si>
  <si>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</si>
  <si>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</si>
  <si>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</si>
  <si>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</si>
  <si>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</si>
  <si>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</si>
  <si>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</si>
  <si>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</si>
  <si>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</si>
  <si>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</si>
  <si>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</si>
  <si>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</si>
  <si>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</si>
  <si>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</si>
  <si>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</si>
  <si>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</si>
  <si>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</si>
  <si>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</si>
  <si>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</si>
  <si>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</si>
  <si>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</si>
  <si>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</si>
  <si>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</si>
  <si>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</si>
  <si>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</si>
  <si>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</si>
  <si>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</si>
  <si>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</si>
  <si>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</si>
  <si>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</si>
  <si>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</si>
  <si>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</si>
  <si>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</si>
  <si>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</si>
  <si>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</si>
  <si>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</si>
  <si>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</si>
  <si>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</si>
  <si>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</si>
  <si>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</si>
  <si>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</si>
  <si>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</si>
  <si>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</si>
  <si>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</si>
  <si>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</si>
  <si>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</si>
  <si>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</si>
  <si>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</si>
  <si>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</si>
  <si>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</si>
  <si>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</si>
  <si>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</si>
  <si>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</si>
  <si>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</si>
  <si>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</si>
  <si>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</si>
  <si>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</si>
  <si>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</si>
  <si>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</si>
  <si>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</si>
  <si>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</si>
  <si>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</si>
  <si>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</si>
  <si>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</si>
  <si>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</si>
  <si>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</si>
  <si>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</si>
  <si>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</si>
  <si>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</si>
  <si>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</si>
  <si>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</si>
  <si>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</si>
  <si>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</si>
  <si>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</si>
  <si>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</si>
  <si>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</si>
  <si>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</si>
  <si>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</si>
  <si>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</si>
  <si>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</si>
  <si>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</si>
  <si>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</si>
  <si>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</si>
  <si>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</si>
  <si>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</si>
  <si>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</si>
  <si>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</si>
  <si>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</si>
  <si>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</si>
  <si>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</si>
  <si>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</si>
  <si>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</si>
  <si>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</si>
  <si>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</si>
  <si>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</si>
  <si>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</si>
  <si>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</si>
  <si>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</si>
  <si>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</si>
  <si>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</si>
  <si>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</si>
  <si>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</si>
  <si>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</si>
  <si>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</si>
  <si>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</si>
  <si>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</si>
  <si>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</si>
  <si>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</si>
  <si>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</si>
  <si>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</si>
  <si>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</si>
  <si>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</si>
  <si>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</si>
  <si>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</si>
  <si>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</si>
  <si>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</si>
  <si>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</si>
  <si>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</si>
  <si>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</si>
  <si>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</si>
  <si>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</si>
  <si>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</si>
  <si>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</si>
  <si>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</si>
  <si>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</si>
  <si>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</si>
  <si>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</si>
  <si>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</si>
  <si>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</si>
  <si>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</si>
  <si>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</si>
  <si>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</si>
  <si>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</si>
  <si>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</si>
  <si>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</si>
  <si>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</si>
  <si>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</si>
  <si>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</si>
  <si>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</si>
  <si>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</si>
  <si>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</si>
  <si>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</si>
  <si>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</si>
  <si>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</si>
  <si>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</si>
  <si>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</si>
  <si>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</si>
  <si>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</si>
  <si>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</si>
  <si>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</si>
  <si>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</si>
  <si>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</si>
  <si>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</si>
  <si>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</si>
  <si>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</si>
  <si>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</si>
  <si>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</si>
  <si>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</si>
  <si>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</si>
  <si>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</si>
  <si>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</si>
  <si>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</si>
  <si>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</si>
  <si>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</si>
  <si>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</si>
  <si>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</si>
  <si>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</si>
  <si>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</si>
  <si>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</si>
  <si>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</si>
  <si>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</si>
  <si>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</si>
  <si>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</si>
  <si>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</si>
  <si>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</si>
  <si>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</si>
  <si>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</si>
  <si>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</si>
  <si>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</si>
  <si>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</si>
  <si>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</si>
  <si>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</si>
  <si>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</si>
  <si>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</si>
  <si>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</si>
  <si>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</si>
  <si>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</si>
  <si>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</si>
  <si>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</si>
  <si>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</si>
  <si>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</si>
  <si>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</si>
  <si>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</si>
  <si>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</si>
  <si>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</si>
  <si>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</si>
  <si>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</si>
  <si>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</si>
  <si>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</si>
  <si>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</si>
  <si>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</si>
  <si>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</si>
  <si>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</si>
  <si>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</si>
  <si>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</si>
  <si>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</si>
  <si>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</si>
  <si>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</si>
  <si>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</si>
  <si>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</si>
  <si>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</si>
  <si>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</si>
  <si>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</si>
  <si>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</si>
  <si>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</si>
  <si>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</si>
  <si>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</si>
  <si>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</si>
  <si>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</si>
  <si>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</si>
  <si>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</si>
  <si>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</si>
  <si>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</si>
  <si>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</si>
  <si>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</si>
  <si>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</si>
  <si>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</si>
  <si>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</si>
  <si>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</si>
  <si>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</si>
  <si>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</si>
  <si>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</si>
  <si>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</si>
  <si>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</si>
  <si>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</si>
  <si>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</si>
  <si>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</si>
  <si>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</si>
  <si>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</si>
  <si>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</si>
  <si>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</si>
  <si>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</si>
  <si>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</si>
  <si>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</si>
  <si>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</si>
  <si>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</si>
  <si>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</si>
  <si>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</si>
  <si>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</si>
  <si>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</si>
  <si>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</si>
  <si>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</si>
  <si>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</si>
  <si>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</si>
  <si>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</si>
  <si>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</si>
  <si>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</si>
  <si>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</si>
  <si>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</si>
  <si>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</si>
  <si>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</si>
  <si>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</si>
  <si>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</si>
  <si>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</si>
  <si>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</si>
  <si>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</si>
  <si>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</si>
  <si>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</si>
  <si>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</si>
  <si>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</si>
  <si>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</si>
  <si>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</si>
  <si>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</si>
  <si>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</si>
  <si>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</si>
  <si>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</si>
  <si>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</si>
  <si>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</si>
  <si>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</si>
  <si>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</si>
  <si>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</si>
  <si>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</si>
  <si>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</si>
  <si>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</si>
  <si>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</si>
  <si>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</si>
  <si>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</si>
  <si>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</si>
  <si>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</si>
  <si>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</si>
  <si>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</si>
  <si>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</si>
  <si>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</si>
  <si>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</si>
  <si>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</si>
  <si>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</si>
  <si>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</si>
  <si>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</si>
  <si>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</si>
  <si>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</si>
  <si>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</si>
  <si>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</si>
  <si>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</si>
  <si>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</si>
  <si>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</si>
  <si>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</si>
  <si>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</si>
  <si>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</si>
  <si>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</si>
  <si>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</si>
  <si>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</si>
  <si>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</si>
  <si>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</si>
  <si>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</si>
  <si>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</si>
  <si>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</si>
  <si>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</si>
  <si>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</si>
  <si>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</si>
  <si>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</si>
  <si>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</si>
  <si>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</si>
  <si>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</si>
  <si>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</si>
  <si>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</si>
  <si>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</si>
  <si>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</si>
  <si>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</si>
  <si>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</si>
  <si>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</si>
  <si>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</si>
  <si>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</si>
  <si>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</si>
  <si>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</si>
  <si>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</si>
  <si>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</si>
  <si>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</si>
  <si>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</si>
  <si>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</si>
  <si>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</si>
  <si>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</si>
  <si>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</si>
  <si>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</si>
  <si>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</si>
  <si>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</si>
  <si>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</si>
  <si>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</si>
  <si>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</si>
  <si>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</si>
  <si>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</si>
  <si>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</si>
  <si>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</si>
  <si>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</si>
  <si>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</si>
  <si>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</si>
  <si>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</si>
  <si>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</si>
  <si>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</si>
  <si>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</si>
  <si>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</si>
  <si>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</si>
  <si>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</si>
  <si>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</si>
  <si>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</si>
  <si>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</si>
  <si>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</si>
  <si>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</si>
  <si>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</si>
  <si>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</si>
  <si>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</si>
  <si>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</si>
  <si>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</si>
  <si>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</si>
  <si>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</si>
  <si>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</si>
  <si>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</si>
  <si>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</si>
  <si>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</si>
  <si>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</si>
  <si>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</si>
  <si>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</si>
  <si>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</si>
  <si>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</si>
  <si>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</si>
  <si>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</si>
  <si>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</si>
  <si>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</si>
  <si>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</si>
  <si>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</si>
  <si>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</si>
  <si>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</si>
  <si>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</si>
  <si>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</si>
  <si>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</si>
  <si>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</si>
  <si>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</si>
  <si>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</si>
  <si>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</si>
  <si>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</si>
  <si>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</si>
  <si>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</si>
  <si>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</si>
  <si>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</si>
  <si>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</si>
  <si>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</si>
  <si>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</si>
  <si>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</si>
  <si>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</si>
  <si>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</si>
  <si>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</si>
  <si>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</si>
  <si>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</si>
  <si>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</si>
  <si>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</si>
  <si>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</si>
  <si>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</si>
  <si>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</si>
  <si>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</si>
  <si>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</si>
  <si>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</si>
  <si>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</si>
  <si>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</si>
  <si>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</si>
  <si>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</si>
  <si>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</si>
  <si>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</si>
  <si>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</si>
  <si>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</si>
  <si>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</si>
  <si>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</si>
  <si>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</si>
  <si>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</si>
  <si>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</si>
  <si>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</si>
  <si>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</si>
  <si>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</si>
  <si>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</si>
  <si>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</si>
  <si>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</si>
  <si>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</si>
  <si>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</si>
  <si>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</si>
  <si>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</si>
  <si>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</si>
  <si>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</si>
  <si>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</si>
  <si>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</si>
  <si>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</si>
  <si>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</si>
  <si>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</si>
  <si>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</si>
  <si>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</si>
  <si>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</si>
  <si>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</si>
  <si>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</si>
  <si>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</si>
  <si>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</si>
  <si>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</si>
  <si>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</si>
  <si>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</si>
  <si>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</si>
  <si>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</si>
  <si>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</si>
  <si>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</si>
  <si>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</si>
  <si>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</si>
  <si>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</si>
  <si>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</si>
  <si>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</si>
  <si>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</si>
  <si>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</si>
  <si>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</si>
  <si>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</si>
  <si>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</si>
  <si>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</si>
  <si>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</si>
  <si>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</si>
  <si>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</si>
  <si>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</si>
  <si>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</si>
  <si>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</si>
  <si>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</si>
  <si>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</si>
  <si>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</si>
  <si>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</si>
  <si>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</si>
  <si>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</si>
  <si>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</si>
  <si>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</si>
  <si>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</si>
  <si>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</si>
  <si>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</si>
  <si>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</si>
  <si>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</si>
  <si>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</si>
  <si>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</si>
  <si>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</si>
  <si>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</si>
  <si>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</si>
  <si>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</si>
  <si>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</si>
  <si>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</si>
  <si>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</si>
  <si>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</si>
  <si>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</si>
  <si>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</si>
  <si>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</si>
  <si>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</si>
  <si>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</si>
  <si>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</si>
  <si>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</si>
  <si>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</si>
  <si>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</si>
  <si>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</si>
  <si>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</si>
  <si>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</si>
  <si>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</si>
  <si>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</si>
  <si>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</si>
  <si>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</si>
  <si>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</si>
  <si>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</si>
  <si>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</si>
  <si>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</si>
  <si>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</si>
  <si>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</si>
  <si>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</si>
  <si>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</si>
  <si>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</si>
  <si>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</si>
  <si>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</si>
  <si>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</si>
  <si>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</si>
  <si>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</si>
  <si>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</si>
  <si>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</si>
  <si>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</si>
  <si>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</si>
  <si>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</si>
  <si>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</si>
  <si>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</si>
  <si>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</si>
  <si>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</si>
  <si>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</si>
  <si>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</si>
  <si>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</si>
  <si>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</si>
  <si>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</si>
  <si>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</si>
  <si>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</si>
  <si>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</si>
  <si>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</si>
  <si>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</si>
  <si>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</si>
  <si>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</si>
  <si>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</si>
  <si>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</si>
  <si>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</si>
  <si>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</si>
  <si>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</si>
  <si>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</si>
  <si>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</si>
  <si>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</si>
  <si>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</si>
  <si>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</si>
  <si>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</si>
  <si>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</si>
  <si>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</si>
  <si>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</si>
  <si>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</si>
  <si>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</si>
  <si>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</si>
  <si>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</si>
  <si>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</si>
  <si>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</si>
  <si>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</si>
  <si>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</si>
  <si>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</si>
  <si>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</si>
  <si>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</si>
  <si>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</si>
  <si>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</si>
  <si>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</si>
  <si>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</si>
  <si>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</si>
  <si>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</si>
  <si>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</si>
  <si>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</si>
  <si>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</si>
  <si>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</si>
  <si>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</si>
  <si>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</si>
  <si>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</si>
  <si>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</si>
  <si>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</si>
  <si>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</si>
  <si>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</si>
  <si>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</si>
  <si>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</si>
  <si>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</si>
  <si>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</si>
  <si>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</si>
  <si>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</si>
  <si>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</si>
  <si>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</si>
  <si>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</si>
  <si>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</si>
  <si>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</si>
  <si>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</si>
  <si>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</si>
  <si>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</si>
  <si>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</si>
  <si>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</si>
  <si>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</si>
  <si>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</si>
  <si>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</si>
  <si>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</si>
  <si>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</si>
  <si>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</si>
  <si>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</si>
  <si>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</si>
  <si>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</si>
  <si>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</si>
  <si>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</si>
  <si>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</si>
  <si>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</si>
  <si>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</si>
  <si>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</si>
  <si>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</si>
  <si>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</si>
  <si>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</si>
  <si>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</si>
  <si>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</si>
  <si>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</si>
  <si>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</si>
  <si>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</si>
  <si>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</si>
  <si>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</si>
  <si>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</si>
  <si>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</si>
  <si>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</si>
  <si>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</si>
  <si>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</si>
  <si>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</si>
  <si>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</si>
  <si>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</si>
  <si>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</si>
  <si>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</si>
  <si>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</si>
  <si>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</si>
  <si>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</si>
  <si>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</si>
  <si>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</si>
  <si>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</si>
  <si>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</si>
  <si>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</si>
  <si>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</si>
  <si>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</si>
  <si>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</si>
  <si>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</si>
  <si>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</si>
  <si>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</si>
  <si>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</si>
  <si>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</si>
  <si>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</si>
  <si>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</si>
  <si>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</si>
  <si>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</si>
  <si>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</si>
  <si>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</si>
  <si>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</si>
  <si>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</si>
  <si>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</si>
  <si>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</si>
  <si>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</si>
  <si>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</si>
  <si>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</si>
  <si>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</si>
  <si>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</si>
  <si>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</si>
  <si>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</si>
  <si>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</si>
  <si>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</si>
  <si>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</si>
  <si>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</si>
  <si>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</si>
  <si>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</si>
  <si>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</si>
  <si>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</si>
  <si>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</si>
  <si>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</si>
  <si>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</si>
  <si>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</si>
  <si>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</si>
  <si>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</si>
  <si>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</si>
  <si>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</si>
  <si>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</si>
  <si>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</si>
  <si>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</si>
  <si>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</si>
  <si>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</si>
  <si>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</si>
  <si>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</si>
  <si>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</si>
  <si>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</si>
  <si>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</si>
  <si>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</si>
  <si>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</si>
  <si>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</si>
  <si>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</si>
  <si>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</si>
  <si>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</si>
  <si>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</si>
  <si>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</si>
  <si>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</si>
  <si>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</si>
  <si>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</si>
  <si>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</si>
  <si>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</si>
  <si>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</si>
  <si>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</si>
  <si>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</si>
  <si>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</si>
  <si>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</si>
  <si>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</si>
  <si>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</si>
  <si>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</si>
  <si>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</si>
  <si>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</si>
  <si>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</si>
  <si>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</si>
  <si>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</si>
  <si>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</si>
  <si>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</si>
  <si>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</si>
  <si>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</si>
  <si>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</si>
  <si>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</si>
  <si>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</si>
  <si>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</si>
  <si>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</si>
  <si>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</si>
  <si>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</si>
  <si>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</si>
  <si>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</si>
  <si>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</si>
  <si>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</si>
  <si>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</si>
  <si>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</si>
  <si>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</si>
  <si>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</si>
  <si>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</si>
  <si>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</si>
  <si>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</si>
  <si>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</si>
  <si>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</si>
  <si>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</si>
  <si>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</si>
  <si>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</si>
  <si>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</si>
  <si>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</si>
  <si>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</si>
  <si>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</si>
  <si>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</si>
  <si>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</si>
  <si>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</si>
  <si>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</si>
  <si>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</si>
  <si>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</si>
  <si>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</si>
  <si>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</si>
  <si>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</si>
  <si>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</si>
  <si>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</si>
  <si>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</si>
  <si>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</si>
  <si>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</si>
  <si>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</si>
  <si>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</si>
  <si>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</si>
  <si>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</si>
  <si>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</si>
  <si>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</si>
  <si>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</si>
  <si>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</si>
  <si>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</si>
  <si>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</si>
  <si>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</si>
  <si>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</si>
  <si>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</si>
  <si>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</si>
  <si>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</si>
  <si>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</si>
  <si>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</si>
  <si>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</si>
  <si>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</si>
  <si>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</si>
  <si>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</si>
  <si>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</si>
  <si>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</si>
  <si>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</si>
  <si>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</si>
  <si>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</si>
  <si>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</si>
  <si>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</si>
  <si>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</si>
  <si>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</si>
  <si>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</si>
  <si>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</si>
  <si>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</si>
  <si>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</si>
  <si>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</si>
  <si>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</si>
  <si>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</si>
  <si>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</si>
  <si>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</si>
  <si>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</si>
  <si>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</si>
  <si>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</si>
  <si>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</si>
  <si>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</si>
  <si>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</si>
  <si>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</si>
  <si>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</si>
  <si>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</si>
  <si>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</si>
  <si>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</si>
  <si>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</si>
  <si>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</si>
  <si>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</si>
  <si>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</si>
  <si>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</si>
  <si>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</si>
  <si>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</si>
  <si>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</si>
  <si>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</si>
  <si>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</si>
  <si>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</si>
  <si>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</si>
  <si>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</si>
  <si>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</si>
  <si>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</si>
  <si>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</si>
  <si>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</si>
  <si>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</si>
  <si>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</si>
  <si>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</si>
  <si>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</si>
  <si>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</si>
  <si>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</si>
  <si>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</si>
  <si>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</si>
  <si>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</si>
  <si>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</si>
  <si>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</si>
  <si>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</si>
  <si>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</si>
  <si>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</si>
  <si>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</si>
  <si>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</si>
  <si>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</si>
  <si>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</si>
  <si>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</si>
  <si>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</si>
  <si>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</si>
  <si>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</si>
  <si>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</si>
  <si>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</si>
  <si>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</si>
  <si>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</si>
  <si>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</si>
  <si>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</si>
  <si>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</si>
  <si>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</si>
  <si>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</si>
  <si>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</si>
  <si>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</si>
  <si>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</si>
  <si>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</si>
  <si>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</si>
  <si>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</si>
  <si>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</si>
  <si>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</si>
  <si>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</si>
  <si>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</si>
  <si>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</si>
  <si>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</si>
  <si>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</si>
  <si>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</si>
  <si>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</si>
  <si>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</si>
  <si>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</si>
  <si>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</si>
  <si>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</si>
  <si>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</si>
  <si>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</si>
  <si>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</si>
  <si>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</si>
  <si>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</si>
  <si>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</si>
  <si>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</si>
  <si>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</si>
  <si>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</si>
  <si>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</si>
  <si>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</si>
  <si>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</si>
  <si>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</si>
  <si>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</si>
  <si>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</si>
  <si>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</si>
  <si>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</si>
  <si>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</si>
  <si>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</si>
  <si>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</si>
  <si>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</si>
  <si>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</si>
  <si>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</si>
  <si>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</si>
  <si>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</si>
  <si>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</si>
  <si>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</si>
  <si>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</si>
  <si>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</si>
  <si>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</si>
  <si>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</si>
  <si>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</si>
  <si>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</si>
  <si>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</si>
  <si>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</si>
  <si>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</si>
  <si>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</si>
  <si>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</si>
  <si>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</si>
  <si>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</si>
  <si>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</si>
  <si>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</si>
  <si>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</si>
  <si>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</si>
  <si>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</si>
  <si>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</si>
  <si>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</si>
  <si>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</si>
  <si>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</si>
  <si>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</si>
  <si>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</si>
  <si>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</si>
  <si>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</si>
  <si>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</si>
  <si>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</si>
  <si>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</si>
  <si>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</si>
  <si>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</si>
  <si>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</si>
  <si>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</si>
  <si>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</si>
  <si>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</si>
  <si>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</si>
  <si>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</si>
  <si>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</si>
  <si>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</si>
  <si>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</si>
  <si>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</si>
  <si>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</si>
  <si>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</si>
  <si>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</si>
  <si>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</si>
  <si>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</si>
  <si>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</si>
  <si>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</si>
  <si>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</si>
  <si>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</si>
  <si>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</si>
  <si>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</si>
  <si>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</si>
  <si>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</si>
  <si>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</si>
  <si>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</si>
  <si>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</si>
  <si>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</si>
  <si>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</si>
  <si>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</si>
  <si>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</si>
  <si>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</si>
  <si>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</si>
  <si>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</si>
  <si>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</si>
  <si>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</si>
  <si>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</si>
  <si>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</si>
  <si>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</si>
  <si>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</si>
  <si>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</si>
  <si>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</si>
  <si>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</si>
  <si>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</si>
  <si>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</si>
  <si>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</si>
  <si>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</si>
  <si>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</si>
  <si>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</si>
  <si>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</si>
  <si>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</si>
  <si>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</si>
  <si>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</si>
  <si>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</si>
  <si>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</si>
  <si>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</si>
  <si>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</si>
  <si>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</si>
  <si>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</si>
  <si>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</si>
  <si>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</si>
  <si>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</si>
  <si>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</si>
  <si>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</si>
  <si>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</si>
  <si>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</si>
  <si>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</si>
  <si>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</si>
  <si>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</si>
  <si>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</si>
  <si>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</si>
  <si>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</si>
  <si>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</si>
  <si>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</si>
  <si>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</si>
  <si>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</si>
  <si>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</si>
  <si>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</si>
  <si>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</si>
  <si>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</si>
  <si>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</si>
  <si>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</si>
  <si>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</si>
  <si>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</si>
  <si>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</si>
  <si>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</si>
  <si>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</si>
  <si>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</si>
  <si>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</si>
  <si>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</si>
  <si>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</si>
  <si>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</si>
  <si>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</si>
  <si>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</si>
  <si>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</si>
  <si>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</si>
  <si>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</si>
  <si>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</si>
  <si>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</si>
  <si>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</si>
  <si>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</si>
  <si>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</si>
  <si>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</si>
  <si>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</si>
  <si>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</si>
  <si>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</si>
  <si>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</si>
  <si>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</si>
  <si>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</si>
  <si>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</si>
  <si>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</si>
  <si>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</si>
  <si>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</si>
  <si>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</si>
  <si>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</si>
  <si>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</si>
  <si>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</si>
  <si>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</si>
  <si>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</si>
  <si>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</si>
  <si>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</si>
  <si>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</si>
  <si>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</si>
  <si>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</si>
  <si>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</si>
  <si>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</si>
  <si>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</si>
  <si>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</si>
  <si>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</si>
  <si>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</si>
  <si>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</si>
  <si>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</si>
  <si>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</si>
  <si>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</si>
  <si>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</si>
  <si>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</si>
  <si>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</si>
  <si>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</si>
  <si>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</si>
  <si>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</si>
  <si>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</si>
  <si>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</si>
  <si>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</si>
  <si>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</si>
  <si>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</si>
  <si>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</si>
  <si>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</si>
  <si>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</si>
  <si>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</si>
  <si>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</si>
  <si>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</si>
  <si>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</si>
  <si>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</si>
  <si>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</si>
  <si>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</si>
  <si>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</si>
  <si>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</si>
  <si>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</si>
  <si>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</si>
  <si>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</si>
  <si>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</si>
  <si>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</si>
  <si>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</si>
  <si>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</si>
  <si>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</si>
  <si>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</si>
  <si>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</si>
  <si>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</si>
  <si>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</si>
  <si>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</si>
  <si>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</si>
  <si>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</si>
  <si>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</si>
  <si>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</si>
  <si>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</si>
  <si>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</si>
  <si>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</si>
  <si>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</si>
  <si>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</si>
  <si>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</si>
  <si>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</si>
  <si>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</si>
  <si>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</si>
  <si>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</si>
  <si>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</si>
  <si>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</si>
  <si>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</si>
  <si>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</si>
  <si>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</si>
  <si>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</si>
  <si>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</si>
  <si>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</si>
  <si>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</si>
  <si>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</si>
  <si>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</si>
  <si>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</si>
  <si>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</si>
  <si>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</si>
  <si>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</si>
  <si>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</si>
  <si>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</si>
  <si>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</si>
  <si>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</si>
  <si>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</si>
  <si>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</si>
  <si>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</si>
  <si>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</si>
  <si>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</si>
  <si>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</si>
  <si>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</si>
  <si>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</si>
  <si>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</si>
  <si>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</si>
  <si>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</si>
  <si>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</si>
  <si>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</si>
  <si>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</si>
  <si>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</si>
  <si>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</si>
  <si>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</si>
  <si>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</si>
  <si>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</si>
  <si>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</si>
  <si>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</si>
  <si>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</si>
  <si>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</si>
  <si>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</si>
  <si>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</si>
  <si>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</si>
  <si>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</si>
  <si>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</si>
  <si>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</si>
  <si>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</si>
  <si>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</si>
  <si>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</si>
  <si>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</si>
  <si>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</si>
  <si>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</si>
  <si>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</si>
  <si>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</si>
  <si>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</si>
  <si>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</si>
  <si>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</si>
  <si>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</si>
  <si>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</si>
  <si>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</si>
  <si>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</si>
  <si>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</si>
  <si>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</si>
  <si>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</si>
  <si>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</si>
  <si>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</si>
  <si>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</si>
  <si>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</si>
  <si>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</si>
  <si>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</si>
  <si>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</si>
  <si>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</si>
  <si>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</si>
  <si>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</si>
  <si>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</si>
  <si>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</si>
  <si>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</si>
  <si>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</si>
  <si>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</si>
  <si>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</si>
  <si>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</si>
  <si>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</si>
  <si>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</si>
  <si>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</si>
  <si>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</si>
  <si>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</si>
  <si>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</si>
  <si>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</si>
  <si>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</si>
  <si>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</si>
  <si>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</si>
  <si>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</si>
  <si>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</si>
  <si>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</si>
  <si>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</si>
  <si>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</si>
  <si>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</si>
  <si>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</si>
  <si>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</si>
  <si>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</si>
  <si>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</si>
  <si>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</si>
  <si>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</si>
  <si>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</si>
  <si>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</si>
  <si>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</si>
  <si>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</si>
  <si>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</si>
  <si>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</si>
  <si>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</si>
  <si>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</si>
  <si>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</si>
  <si>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</si>
  <si>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</si>
  <si>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</si>
  <si>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</si>
  <si>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</si>
  <si>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</si>
  <si>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</si>
  <si>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</si>
  <si>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</si>
  <si>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</si>
  <si>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</si>
  <si>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</si>
  <si>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</si>
  <si>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</si>
  <si>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</si>
  <si>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</si>
  <si>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</si>
  <si>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</si>
  <si>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</si>
  <si>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</si>
  <si>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</si>
  <si>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</si>
  <si>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</si>
  <si>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</si>
  <si>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</si>
  <si>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</si>
  <si>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</si>
  <si>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</si>
  <si>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</si>
  <si>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</si>
  <si>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</si>
  <si>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</si>
  <si>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</si>
  <si>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</si>
  <si>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</si>
  <si>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</si>
  <si>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</si>
  <si>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</si>
  <si>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</si>
  <si>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</si>
  <si>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</si>
  <si>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</si>
  <si>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</si>
  <si>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</si>
  <si>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</si>
  <si>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</si>
  <si>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</si>
  <si>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</si>
  <si>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</si>
  <si>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</si>
  <si>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</si>
  <si>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</si>
  <si>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</si>
  <si>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</si>
  <si>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</si>
  <si>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</si>
  <si>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</si>
  <si>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</si>
  <si>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</si>
  <si>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</si>
  <si>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</si>
  <si>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</si>
  <si>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</si>
  <si>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</si>
  <si>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</si>
  <si>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</si>
  <si>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</si>
  <si>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</si>
  <si>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</si>
  <si>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</si>
  <si>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</si>
  <si>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</si>
  <si>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</si>
  <si>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</si>
  <si>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</si>
  <si>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</si>
  <si>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</si>
  <si>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</si>
  <si>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</si>
  <si>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</si>
  <si>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</si>
  <si>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</si>
  <si>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</si>
  <si>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</si>
  <si>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</si>
  <si>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</si>
  <si>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</si>
  <si>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</si>
  <si>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</si>
  <si>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</si>
  <si>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</si>
  <si>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</si>
  <si>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</si>
  <si>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</si>
  <si>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</si>
  <si>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</si>
  <si>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</si>
  <si>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</si>
  <si>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</si>
  <si>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</si>
  <si>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</si>
  <si>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</si>
  <si>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</si>
  <si>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</si>
  <si>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</si>
  <si>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</si>
  <si>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</si>
  <si>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</si>
  <si>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</si>
  <si>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</si>
  <si>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</si>
  <si>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</si>
  <si>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</si>
  <si>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</si>
  <si>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</si>
  <si>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</si>
  <si>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</si>
  <si>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</si>
  <si>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</si>
  <si>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</si>
  <si>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</si>
  <si>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</si>
  <si>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</si>
  <si>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</si>
  <si>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</si>
  <si>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</si>
  <si>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</si>
  <si>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</si>
  <si>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</si>
  <si>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</si>
  <si>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</si>
  <si>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</si>
  <si>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</si>
  <si>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</si>
  <si>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</si>
  <si>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</si>
  <si>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</si>
  <si>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</si>
  <si>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</si>
  <si>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</si>
  <si>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</si>
  <si>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</si>
  <si>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</si>
  <si>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</si>
  <si>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</si>
  <si>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</si>
  <si>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</si>
  <si>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</si>
  <si>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</si>
  <si>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</si>
  <si>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</si>
  <si>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</si>
  <si>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</si>
  <si>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</si>
  <si>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</si>
  <si>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</si>
  <si>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</si>
  <si>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</si>
  <si>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</si>
  <si>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</si>
  <si>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</si>
  <si>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</si>
  <si>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</si>
  <si>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</si>
  <si>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</si>
  <si>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</si>
  <si>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</si>
  <si>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</si>
  <si>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</si>
  <si>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</si>
  <si>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</si>
  <si>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</si>
  <si>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</si>
  <si>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</si>
  <si>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</si>
  <si>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</si>
  <si>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</si>
  <si>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</si>
  <si>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</si>
  <si>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</si>
  <si>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</si>
  <si>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</si>
  <si>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</si>
  <si>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</si>
  <si>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</si>
  <si>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</si>
  <si>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</si>
  <si>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</si>
  <si>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</si>
  <si>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</si>
  <si>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</si>
  <si>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</si>
  <si>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</si>
  <si>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</si>
  <si>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</si>
  <si>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</si>
  <si>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</si>
  <si>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</si>
  <si>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</si>
  <si>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</si>
  <si>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</si>
  <si>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</si>
  <si>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</si>
  <si>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</si>
  <si>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</si>
  <si>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</si>
  <si>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</si>
  <si>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</si>
  <si>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</si>
  <si>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</si>
  <si>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</si>
  <si>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</si>
  <si>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</si>
  <si>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</si>
  <si>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</si>
  <si>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</si>
  <si>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</si>
  <si>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</si>
  <si>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</si>
  <si>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</si>
  <si>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</si>
  <si>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</si>
  <si>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</si>
  <si>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</si>
  <si>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</si>
  <si>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</si>
  <si>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</si>
  <si>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</si>
  <si>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</si>
  <si>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</si>
  <si>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</si>
  <si>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</si>
  <si>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</si>
  <si>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</si>
  <si>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</si>
  <si>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</si>
  <si>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</si>
  <si>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</si>
  <si>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</si>
  <si>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</si>
  <si>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</si>
  <si>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</si>
  <si>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</si>
  <si>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</si>
  <si>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</si>
  <si>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</si>
  <si>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</si>
  <si>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</si>
  <si>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</si>
  <si>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</si>
  <si>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</si>
  <si>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</si>
  <si>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</si>
  <si>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</si>
  <si>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</si>
  <si>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</si>
  <si>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</si>
  <si>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</si>
  <si>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</si>
  <si>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</si>
  <si>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</si>
  <si>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</si>
  <si>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</si>
  <si>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</si>
  <si>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</si>
  <si>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</si>
  <si>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</si>
  <si>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</si>
  <si>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</si>
  <si>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</si>
  <si>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</si>
  <si>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</si>
  <si>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</si>
  <si>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</si>
  <si>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</si>
  <si>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</si>
  <si>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</si>
  <si>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</si>
  <si>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</si>
  <si>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</si>
  <si>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</si>
  <si>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</si>
  <si>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</si>
  <si>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</si>
  <si>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</si>
  <si>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</si>
  <si>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</si>
  <si>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</si>
  <si>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</si>
  <si>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</si>
  <si>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</si>
  <si>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</si>
  <si>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</si>
  <si>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</si>
  <si>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</si>
  <si>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</si>
  <si>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</si>
  <si>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</si>
  <si>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</si>
  <si>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</si>
  <si>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</si>
  <si>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</si>
  <si>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</si>
  <si>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</si>
  <si>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</si>
  <si>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</si>
  <si>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</si>
  <si>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</si>
  <si>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</si>
  <si>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</si>
  <si>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</si>
  <si>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</si>
  <si>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</si>
  <si>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</si>
  <si>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</si>
  <si>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</si>
  <si>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</si>
  <si>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</si>
  <si>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</si>
  <si>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</si>
  <si>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</si>
  <si>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</si>
  <si>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</si>
  <si>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</si>
  <si>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</si>
  <si>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</si>
  <si>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</si>
  <si>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</si>
  <si>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</si>
  <si>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</si>
  <si>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</si>
  <si>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</si>
  <si>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</si>
  <si>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</si>
  <si>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</si>
  <si>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</si>
  <si>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</si>
  <si>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</si>
  <si>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</si>
  <si>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</si>
  <si>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</si>
  <si>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</si>
  <si>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</si>
  <si>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</si>
  <si>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</si>
  <si>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</si>
  <si>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</si>
  <si>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</si>
  <si>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</si>
  <si>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</si>
  <si>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</si>
  <si>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</si>
  <si>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</si>
  <si>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</si>
  <si>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</si>
  <si>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</si>
  <si>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</si>
  <si>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</si>
  <si>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</si>
  <si>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</si>
  <si>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</si>
  <si>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</si>
  <si>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</si>
  <si>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</si>
  <si>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</si>
  <si>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</si>
  <si>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</si>
  <si>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</si>
  <si>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</si>
  <si>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</si>
  <si>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</si>
  <si>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</si>
  <si>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</si>
  <si>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</si>
  <si>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</si>
  <si>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</si>
  <si>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</si>
  <si>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</si>
  <si>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</si>
  <si>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</si>
  <si>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</si>
  <si>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</si>
  <si>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</si>
  <si>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</si>
  <si>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</si>
  <si>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</si>
  <si>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</si>
  <si>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</si>
  <si>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</si>
  <si>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</si>
  <si>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</si>
  <si>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</si>
  <si>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</si>
  <si>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</si>
  <si>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</si>
  <si>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</si>
  <si>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</si>
  <si>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</si>
  <si>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</si>
  <si>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</si>
  <si>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</si>
  <si>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</si>
  <si>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</si>
  <si>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</si>
  <si>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</si>
  <si>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</si>
  <si>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</si>
  <si>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</si>
  <si>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</si>
  <si>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</si>
  <si>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</si>
  <si>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</si>
  <si>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</si>
  <si>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</si>
  <si>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</si>
  <si>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</si>
  <si>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</si>
  <si>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</si>
  <si>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</si>
  <si>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</si>
  <si>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</si>
  <si>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</si>
  <si>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</si>
  <si>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</si>
  <si>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</si>
  <si>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</si>
  <si>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</si>
  <si>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</si>
  <si>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</si>
  <si>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</si>
  <si>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</si>
  <si>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</si>
  <si>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</si>
  <si>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</si>
  <si>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</si>
  <si>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</si>
  <si>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</si>
  <si>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</si>
  <si>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</si>
  <si>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</si>
  <si>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</si>
  <si>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</si>
  <si>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</si>
  <si>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</si>
  <si>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</si>
  <si>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</si>
  <si>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</si>
  <si>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</si>
  <si>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</si>
  <si>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</si>
  <si>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</si>
  <si>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</si>
  <si>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</si>
  <si>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</si>
  <si>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</si>
  <si>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</si>
  <si>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</si>
  <si>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</si>
  <si>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</si>
  <si>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</si>
  <si>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</si>
  <si>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</si>
  <si>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</si>
  <si>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</si>
  <si>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</si>
  <si>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</si>
  <si>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</si>
  <si>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</si>
  <si>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</si>
  <si>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</si>
  <si>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</si>
  <si>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</si>
  <si>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</si>
  <si>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</si>
  <si>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</si>
  <si>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</si>
  <si>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</si>
  <si>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</si>
  <si>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</si>
  <si>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</si>
  <si>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</si>
  <si>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</si>
  <si>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</si>
  <si>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</si>
  <si>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</si>
  <si>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</si>
  <si>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</si>
  <si>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</si>
  <si>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</si>
  <si>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</si>
  <si>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</si>
  <si>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</si>
  <si>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</si>
  <si>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</si>
  <si>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</si>
  <si>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</si>
  <si>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</si>
  <si>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</si>
  <si>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</si>
  <si>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</si>
  <si>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</si>
  <si>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</si>
  <si>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</si>
  <si>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</si>
  <si>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</si>
  <si>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</si>
  <si>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</si>
  <si>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</si>
  <si>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</si>
  <si>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</si>
  <si>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</si>
  <si>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</si>
  <si>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</si>
  <si>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</si>
  <si>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</si>
  <si>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</si>
  <si>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</si>
  <si>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</si>
  <si>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</si>
  <si>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</si>
  <si>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</si>
  <si>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</si>
  <si>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</si>
  <si>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</si>
  <si>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</si>
  <si>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</si>
  <si>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</si>
  <si>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</si>
  <si>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</si>
  <si>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</si>
  <si>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</si>
  <si>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</si>
  <si>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</si>
  <si>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</si>
  <si>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</si>
  <si>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</si>
  <si>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</si>
  <si>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</si>
  <si>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</si>
  <si>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</si>
  <si>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</si>
  <si>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</si>
  <si>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</si>
  <si>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</si>
  <si>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</si>
  <si>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</si>
  <si>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</si>
  <si>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</si>
  <si>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</si>
  <si>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</si>
  <si>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</si>
  <si>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</si>
  <si>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</si>
  <si>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</si>
  <si>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</si>
  <si>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</si>
  <si>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</si>
  <si>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</si>
  <si>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</si>
  <si>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</si>
  <si>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</si>
  <si>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</si>
  <si>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</si>
  <si>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</si>
  <si>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</si>
  <si>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</si>
  <si>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</si>
  <si>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</si>
  <si>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</si>
  <si>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</si>
  <si>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</si>
  <si>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</si>
  <si>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</si>
  <si>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</si>
  <si>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</si>
  <si>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</si>
  <si>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</si>
  <si>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</si>
  <si>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</si>
  <si>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</si>
  <si>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</si>
  <si>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</si>
  <si>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</si>
  <si>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</si>
  <si>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</si>
  <si>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</si>
  <si>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</si>
  <si>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</si>
  <si>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</si>
  <si>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</si>
  <si>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</si>
  <si>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</si>
  <si>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</si>
  <si>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</si>
  <si>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</si>
  <si>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</si>
  <si>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</si>
  <si>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</si>
  <si>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</si>
  <si>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</si>
  <si>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</si>
  <si>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</si>
  <si>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</si>
  <si>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</si>
  <si>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</si>
  <si>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</si>
  <si>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</si>
  <si>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</si>
  <si>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</si>
  <si>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</si>
  <si>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</si>
  <si>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</si>
  <si>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</si>
  <si>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</si>
  <si>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</si>
  <si>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</si>
  <si>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</si>
  <si>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</si>
  <si>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</si>
  <si>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</si>
  <si>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</si>
  <si>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</si>
  <si>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</si>
  <si>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</si>
  <si>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</si>
  <si>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</si>
  <si>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</si>
  <si>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</si>
  <si>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</si>
  <si>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</si>
  <si>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</si>
  <si>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</si>
  <si>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</si>
  <si>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</si>
  <si>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</si>
  <si>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</si>
  <si>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</si>
  <si>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</si>
  <si>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</si>
  <si>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</si>
  <si>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</si>
  <si>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</si>
  <si>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</si>
  <si>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</si>
  <si>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</si>
  <si>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</si>
  <si>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</si>
  <si>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</si>
  <si>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</si>
  <si>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</si>
  <si>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</si>
  <si>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</si>
  <si>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</si>
  <si>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</si>
  <si>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</si>
  <si>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</si>
  <si>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</si>
  <si>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</si>
  <si>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</si>
  <si>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</si>
  <si>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</si>
  <si>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</si>
  <si>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</si>
  <si>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</si>
  <si>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</si>
  <si>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</si>
  <si>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</si>
  <si>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</si>
  <si>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</si>
  <si>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</si>
  <si>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</si>
  <si>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</si>
  <si>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</si>
  <si>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</si>
  <si>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</si>
  <si>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</si>
  <si>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</si>
  <si>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</si>
  <si>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</si>
  <si>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</si>
  <si>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</si>
  <si>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</si>
  <si>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</si>
  <si>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</si>
  <si>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</si>
  <si>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</si>
  <si>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</si>
  <si>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</si>
  <si>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</si>
  <si>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</si>
  <si>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</si>
  <si>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</si>
  <si>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</si>
  <si>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</si>
  <si>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</si>
  <si>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</si>
  <si>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</si>
  <si>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</si>
  <si>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</si>
  <si>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</si>
  <si>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</si>
  <si>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</si>
  <si>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</si>
  <si>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</si>
  <si>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</si>
  <si>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</si>
  <si>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</si>
  <si>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</si>
  <si>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</si>
  <si>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</si>
  <si>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</si>
  <si>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</si>
  <si>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</si>
  <si>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</si>
  <si>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</si>
  <si>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</si>
  <si>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</si>
  <si>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</si>
  <si>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</si>
  <si>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</si>
  <si>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</si>
  <si>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</si>
  <si>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</si>
  <si>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</si>
  <si>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</si>
  <si>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</si>
  <si>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</si>
  <si>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</si>
  <si>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</si>
  <si>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</si>
  <si>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</si>
  <si>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</si>
  <si>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</si>
  <si>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</si>
  <si>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</si>
  <si>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</si>
  <si>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</si>
  <si>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</si>
  <si>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</si>
  <si>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</si>
  <si>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</si>
  <si>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</si>
  <si>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</si>
  <si>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</si>
  <si>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</si>
  <si>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</si>
  <si>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</si>
  <si>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</si>
  <si>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</si>
  <si>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</si>
  <si>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</si>
  <si>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</si>
  <si>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</si>
  <si>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</si>
  <si>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</si>
  <si>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</si>
  <si>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</si>
  <si>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</si>
  <si>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</si>
  <si>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</si>
  <si>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</si>
  <si>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</si>
  <si>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</si>
  <si>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</si>
  <si>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</si>
  <si>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</si>
  <si>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</si>
  <si>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</si>
  <si>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</si>
  <si>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</si>
  <si>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</si>
  <si>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</si>
  <si>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</si>
  <si>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</si>
  <si>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</si>
  <si>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</si>
  <si>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</si>
  <si>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</si>
  <si>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</si>
  <si>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</si>
  <si>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</si>
  <si>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</si>
  <si>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</si>
  <si>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</si>
  <si>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</si>
  <si>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</si>
  <si>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</si>
  <si>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</si>
  <si>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</si>
  <si>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</si>
  <si>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</si>
  <si>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</si>
  <si>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</si>
  <si>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</si>
  <si>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</si>
  <si>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</si>
  <si>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</si>
  <si>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</si>
  <si>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</si>
  <si>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</si>
  <si>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</si>
  <si>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</si>
  <si>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</si>
  <si>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</si>
  <si>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</si>
  <si>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</si>
  <si>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</si>
  <si>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</si>
  <si>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</si>
  <si>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</si>
  <si>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</si>
  <si>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</si>
  <si>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</si>
  <si>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</si>
  <si>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</si>
  <si>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</si>
  <si>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</si>
  <si>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</si>
  <si>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</si>
  <si>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</si>
  <si>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</si>
  <si>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</si>
  <si>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</si>
  <si>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</si>
  <si>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</si>
  <si>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</si>
  <si>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</si>
  <si>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</si>
  <si>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</si>
  <si>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</si>
  <si>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</si>
  <si>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</si>
  <si>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</si>
  <si>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</si>
  <si>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</si>
  <si>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</si>
  <si>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</si>
  <si>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</si>
  <si>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</si>
  <si>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</si>
  <si>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</si>
  <si>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</si>
  <si>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</si>
  <si>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</si>
  <si>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</si>
  <si>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</si>
  <si>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</si>
  <si>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</si>
  <si>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</si>
  <si>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</si>
  <si>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</si>
  <si>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</si>
  <si>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</si>
  <si>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</si>
  <si>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</si>
  <si>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</si>
  <si>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</si>
  <si>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</si>
  <si>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</si>
  <si>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</si>
  <si>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</si>
  <si>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</si>
  <si>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</si>
  <si>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</si>
  <si>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</si>
  <si>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</si>
  <si>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</si>
  <si>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</si>
  <si>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</si>
  <si>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</si>
  <si>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</si>
  <si>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</si>
  <si>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</si>
  <si>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</si>
  <si>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</si>
  <si>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</si>
  <si>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</si>
  <si>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</si>
  <si>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</si>
  <si>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</si>
  <si>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</si>
  <si>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</si>
  <si>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</si>
  <si>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</si>
  <si>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</si>
  <si>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</si>
  <si>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</si>
  <si>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</si>
  <si>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</si>
  <si>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</si>
  <si>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</si>
  <si>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</si>
  <si>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</si>
  <si>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</si>
  <si>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</si>
  <si>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</si>
  <si>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</si>
  <si>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</si>
  <si>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</si>
  <si>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</si>
  <si>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</si>
  <si>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</si>
  <si>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</si>
  <si>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</si>
  <si>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</si>
  <si>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</si>
  <si>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</si>
  <si>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</si>
  <si>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</si>
  <si>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</si>
  <si>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</si>
  <si>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</si>
  <si>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</si>
  <si>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</si>
  <si>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</si>
  <si>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</si>
  <si>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</si>
  <si>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</si>
  <si>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</si>
  <si>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</si>
  <si>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</si>
  <si>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</si>
  <si>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</si>
  <si>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</si>
  <si>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</si>
  <si>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</si>
  <si>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</si>
  <si>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</si>
  <si>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</si>
  <si>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</si>
  <si>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</si>
  <si>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</si>
  <si>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</si>
  <si>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</si>
  <si>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</si>
  <si>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</si>
  <si>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</si>
  <si>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</si>
  <si>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</si>
  <si>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</si>
  <si>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</si>
  <si>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</si>
  <si>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</si>
  <si>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</si>
  <si>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</si>
  <si>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</si>
  <si>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</si>
  <si>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</si>
  <si>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</si>
  <si>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</si>
  <si>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</si>
  <si>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</si>
  <si>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</si>
  <si>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</si>
  <si>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</si>
  <si>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</si>
  <si>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</si>
  <si>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</si>
  <si>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</si>
  <si>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</si>
  <si>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</si>
  <si>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</si>
  <si>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</si>
  <si>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</si>
  <si>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</si>
  <si>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</si>
  <si>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</si>
  <si>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</si>
  <si>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</si>
  <si>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</si>
  <si>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</si>
  <si>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</si>
  <si>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</si>
  <si>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</si>
  <si>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</si>
  <si>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</si>
  <si>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</si>
  <si>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</si>
  <si>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</si>
  <si>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</si>
  <si>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</si>
  <si>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</si>
  <si>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</si>
  <si>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</si>
  <si>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</si>
  <si>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</si>
  <si>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</si>
  <si>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</si>
  <si>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</si>
  <si>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</si>
  <si>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</si>
  <si>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</si>
  <si>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</si>
  <si>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</si>
  <si>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</si>
  <si>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</si>
  <si>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</si>
  <si>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</si>
  <si>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</si>
  <si>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</si>
  <si>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</si>
  <si>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</si>
  <si>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</si>
  <si>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</si>
  <si>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</si>
  <si>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</si>
  <si>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</si>
  <si>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</si>
  <si>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</si>
  <si>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</si>
  <si>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</si>
  <si>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</si>
  <si>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</si>
  <si>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</si>
  <si>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</si>
  <si>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</si>
  <si>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</si>
  <si>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</si>
  <si>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</si>
  <si>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</si>
  <si>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</si>
  <si>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</si>
  <si>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</si>
  <si>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</si>
  <si>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</si>
  <si>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</si>
  <si>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</si>
  <si>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</si>
  <si>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</si>
  <si>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</si>
  <si>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</si>
  <si>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</si>
  <si>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</si>
  <si>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</si>
  <si>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</si>
  <si>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</si>
  <si>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</si>
  <si>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</si>
  <si>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</si>
  <si>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</si>
  <si>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</si>
  <si>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</si>
  <si>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</si>
  <si>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</si>
  <si>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</si>
  <si>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</si>
  <si>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</si>
  <si>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</si>
  <si>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</si>
  <si>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</si>
  <si>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</si>
  <si>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</si>
  <si>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</si>
  <si>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</si>
  <si>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</si>
  <si>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</si>
  <si>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</si>
  <si>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</si>
  <si>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</si>
  <si>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</si>
  <si>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</si>
  <si>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</si>
  <si>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</si>
  <si>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</si>
  <si>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</si>
  <si>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</si>
  <si>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</si>
  <si>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</si>
  <si>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</si>
  <si>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</si>
  <si>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</si>
  <si>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</si>
  <si>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</si>
  <si>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</si>
  <si>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</si>
  <si>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</si>
  <si>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</si>
  <si>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</si>
  <si>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</si>
  <si>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</si>
  <si>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</si>
  <si>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</si>
  <si>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</si>
  <si>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</si>
  <si>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</si>
  <si>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</si>
  <si>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</si>
  <si>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</si>
  <si>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</si>
  <si>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</si>
  <si>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</si>
  <si>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</si>
  <si>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</si>
  <si>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</si>
  <si>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</si>
  <si>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</si>
  <si>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</si>
  <si>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</si>
  <si>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</si>
  <si>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</si>
  <si>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</si>
  <si>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</si>
  <si>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</si>
  <si>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</si>
  <si>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</si>
  <si>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</si>
  <si>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</si>
  <si>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</si>
  <si>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</si>
  <si>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</si>
  <si>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</si>
  <si>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</si>
  <si>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</si>
  <si>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</si>
  <si>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</si>
  <si>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</si>
  <si>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</si>
  <si>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</si>
  <si>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</si>
  <si>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</si>
  <si>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</si>
  <si>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</si>
  <si>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</si>
  <si>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</si>
  <si>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</si>
  <si>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</si>
  <si>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</si>
  <si>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</si>
  <si>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</si>
  <si>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</si>
  <si>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</si>
  <si>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</si>
  <si>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</si>
  <si>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</si>
  <si>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</si>
  <si>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</si>
  <si>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</si>
  <si>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</si>
  <si>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</si>
  <si>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</si>
  <si>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</si>
  <si>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</si>
  <si>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</si>
  <si>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</si>
  <si>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</si>
  <si>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</si>
  <si>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</si>
  <si>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</si>
  <si>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</si>
  <si>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</si>
  <si>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</si>
  <si>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</si>
  <si>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</si>
  <si>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</si>
  <si>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</si>
  <si>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</si>
  <si>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</si>
  <si>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</si>
  <si>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</si>
  <si>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</si>
  <si>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</si>
  <si>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</si>
  <si>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</si>
  <si>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</si>
  <si>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</si>
  <si>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</si>
  <si>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</si>
  <si>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</si>
  <si>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</si>
  <si>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</si>
  <si>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</si>
  <si>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</si>
  <si>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</si>
  <si>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</si>
  <si>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</si>
  <si>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</si>
  <si>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</si>
  <si>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</si>
  <si>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</si>
  <si>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</si>
  <si>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</si>
  <si>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</si>
  <si>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</si>
  <si>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</si>
  <si>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</si>
  <si>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</si>
  <si>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</si>
  <si>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</si>
  <si>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</si>
  <si>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</si>
  <si>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</si>
  <si>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</si>
  <si>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</si>
  <si>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</si>
  <si>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</si>
  <si>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</si>
  <si>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</si>
  <si>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</si>
  <si>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</si>
  <si>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</si>
  <si>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</si>
  <si>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</si>
  <si>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</si>
  <si>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</si>
  <si>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</si>
  <si>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</si>
  <si>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</si>
  <si>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</si>
  <si>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</si>
  <si>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</si>
  <si>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</si>
  <si>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</si>
  <si>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</si>
  <si>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</si>
  <si>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</si>
  <si>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</si>
  <si>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</si>
  <si>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</si>
  <si>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</si>
  <si>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</si>
  <si>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</si>
  <si>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</si>
  <si>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</si>
  <si>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</si>
  <si>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</si>
  <si>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</si>
  <si>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</si>
  <si>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</si>
  <si>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</si>
  <si>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</si>
  <si>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</si>
  <si>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</si>
  <si>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</si>
  <si>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</si>
  <si>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</si>
  <si>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</si>
  <si>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</si>
  <si>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</si>
  <si>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</si>
  <si>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</si>
  <si>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</si>
  <si>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</si>
  <si>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</si>
  <si>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</si>
  <si>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</si>
  <si>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</si>
  <si>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</si>
  <si>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</si>
  <si>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</si>
  <si>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</si>
  <si>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</si>
  <si>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</si>
  <si>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</si>
  <si>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</si>
  <si>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</si>
  <si>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</si>
  <si>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</si>
  <si>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</si>
  <si>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</si>
  <si>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</si>
  <si>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</si>
  <si>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</si>
  <si>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</si>
  <si>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</si>
  <si>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</si>
  <si>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</si>
  <si>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</si>
  <si>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</si>
  <si>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</si>
  <si>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</si>
  <si>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</si>
  <si>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</si>
  <si>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</si>
  <si>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</si>
  <si>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</si>
  <si>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</si>
  <si>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</si>
  <si>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</si>
  <si>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</si>
  <si>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</si>
  <si>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</si>
  <si>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</si>
  <si>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</si>
  <si>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</si>
  <si>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</si>
  <si>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</si>
  <si>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</si>
  <si>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</si>
  <si>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</si>
  <si>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</si>
  <si>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</si>
  <si>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</si>
  <si>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</si>
  <si>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</si>
  <si>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</si>
  <si>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</si>
  <si>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</si>
  <si>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</si>
  <si>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</si>
  <si>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</si>
  <si>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</si>
  <si>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</si>
  <si>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</si>
  <si>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</si>
  <si>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</si>
  <si>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</si>
  <si>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</si>
  <si>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</si>
  <si>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</si>
  <si>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</si>
  <si>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</si>
  <si>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</si>
  <si>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</si>
  <si>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</si>
  <si>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</si>
  <si>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</si>
  <si>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</si>
  <si>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</si>
  <si>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</si>
  <si>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</si>
  <si>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</si>
  <si>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</si>
  <si>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</si>
  <si>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</si>
  <si>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</si>
  <si>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</si>
  <si>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</si>
  <si>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</si>
  <si>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</si>
  <si>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</si>
  <si>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</si>
  <si>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</si>
  <si>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</si>
  <si>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</si>
  <si>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</si>
  <si>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</si>
  <si>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</si>
  <si>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</si>
  <si>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</si>
  <si>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</si>
  <si>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</si>
  <si>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</si>
  <si>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</si>
  <si>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</si>
  <si>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</si>
  <si>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</si>
  <si>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</si>
  <si>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</si>
  <si>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</si>
  <si>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</si>
  <si>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</si>
  <si>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</si>
  <si>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</si>
  <si>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</si>
  <si>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</si>
  <si>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</si>
  <si>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</si>
  <si>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</si>
  <si>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</si>
  <si>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</si>
  <si>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</si>
  <si>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</si>
  <si>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</si>
  <si>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</si>
  <si>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</si>
  <si>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</si>
  <si>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</si>
  <si>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</si>
  <si>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</si>
  <si>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</si>
  <si>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</si>
  <si>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</si>
  <si>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</si>
  <si>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</si>
  <si>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</si>
  <si>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</si>
  <si>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</si>
  <si>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</si>
  <si>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</si>
  <si>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</si>
  <si>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</si>
  <si>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</si>
  <si>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</si>
  <si>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</si>
  <si>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</si>
  <si>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</si>
  <si>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</si>
  <si>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</si>
  <si>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</si>
  <si>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</si>
  <si>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</si>
  <si>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</si>
  <si>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</si>
  <si>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</si>
  <si>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</si>
  <si>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</si>
  <si>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</si>
  <si>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</si>
  <si>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</si>
  <si>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</si>
  <si>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</si>
  <si>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</si>
  <si>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</si>
  <si>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</si>
  <si>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</si>
  <si>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</si>
  <si>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</si>
  <si>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</si>
  <si>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</si>
  <si>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</si>
  <si>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</si>
  <si>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</si>
  <si>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</si>
  <si>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</si>
  <si>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</si>
  <si>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</si>
  <si>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</si>
  <si>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</si>
  <si>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</si>
  <si>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</si>
  <si>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</si>
  <si>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</si>
  <si>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</si>
  <si>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</si>
  <si>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</si>
  <si>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</si>
  <si>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</si>
  <si>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</si>
  <si>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</si>
  <si>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</si>
  <si>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</si>
  <si>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</si>
  <si>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</si>
  <si>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</si>
  <si>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</si>
  <si>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</si>
  <si>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</si>
  <si>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</si>
  <si>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</si>
  <si>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</si>
  <si>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</si>
  <si>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</si>
  <si>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</si>
  <si>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</si>
  <si>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</si>
  <si>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</si>
  <si>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</si>
  <si>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</si>
  <si>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</si>
  <si>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</si>
  <si>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</si>
  <si>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</si>
  <si>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</si>
  <si>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</si>
  <si>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</si>
  <si>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</si>
  <si>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</si>
  <si>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</si>
  <si>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</si>
  <si>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</si>
  <si>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</si>
  <si>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</si>
  <si>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</si>
  <si>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</si>
  <si>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</si>
  <si>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</si>
  <si>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</si>
  <si>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</si>
  <si>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</si>
  <si>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</si>
  <si>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</si>
  <si>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</si>
  <si>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</si>
  <si>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</si>
  <si>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</si>
  <si>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</si>
  <si>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</si>
  <si>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</si>
  <si>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</si>
  <si>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</si>
  <si>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</si>
  <si>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</si>
  <si>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</si>
  <si>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</si>
  <si>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</si>
  <si>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</si>
  <si>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</si>
  <si>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</si>
  <si>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</si>
  <si>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</si>
  <si>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</si>
  <si>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</si>
  <si>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</si>
  <si>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</si>
  <si>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</si>
  <si>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</si>
  <si>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</si>
  <si>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</si>
  <si>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</si>
  <si>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</si>
  <si>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</si>
  <si>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</si>
  <si>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</si>
  <si>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</si>
  <si>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</si>
  <si>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</si>
  <si>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</si>
  <si>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</si>
  <si>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</si>
  <si>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</si>
  <si>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</si>
  <si>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</si>
  <si>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</si>
  <si>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</si>
  <si>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</si>
  <si>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</si>
  <si>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</si>
  <si>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</si>
  <si>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</si>
  <si>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</si>
  <si>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</si>
  <si>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</si>
  <si>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</si>
  <si>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</si>
  <si>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</si>
  <si>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</si>
  <si>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</si>
  <si>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</si>
  <si>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</si>
  <si>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</si>
  <si>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</si>
  <si>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</si>
  <si>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</si>
  <si>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</si>
  <si>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</si>
  <si>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</si>
  <si>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</si>
  <si>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</si>
  <si>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</si>
  <si>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</si>
  <si>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</si>
  <si>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</si>
  <si>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</si>
  <si>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</si>
  <si>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</si>
  <si>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</si>
  <si>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</si>
  <si>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</si>
  <si>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</si>
  <si>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</si>
  <si>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</si>
  <si>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</si>
  <si>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</si>
  <si>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</si>
  <si>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</si>
  <si>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</si>
  <si>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</si>
  <si>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</si>
  <si>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</si>
  <si>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</si>
  <si>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</si>
  <si>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</si>
  <si>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</si>
  <si>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</si>
  <si>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</si>
  <si>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</si>
  <si>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</si>
  <si>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</si>
  <si>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</si>
  <si>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</si>
  <si>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</si>
  <si>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</si>
  <si>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</si>
  <si>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</si>
  <si>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</si>
  <si>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</si>
  <si>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</si>
  <si>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</si>
  <si>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</si>
  <si>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</si>
  <si>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</si>
  <si>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</si>
  <si>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</si>
  <si>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</si>
  <si>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</si>
  <si>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</si>
  <si>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</si>
  <si>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</si>
  <si>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</si>
  <si>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</si>
  <si>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</si>
  <si>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</si>
  <si>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</si>
  <si>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</si>
  <si>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</si>
  <si>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</si>
  <si>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</si>
  <si>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</si>
  <si>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</si>
  <si>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</si>
  <si>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</si>
  <si>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</si>
  <si>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</si>
  <si>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</si>
  <si>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</si>
  <si>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</si>
  <si>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</si>
  <si>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</si>
  <si>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</si>
  <si>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</si>
  <si>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</si>
  <si>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</si>
  <si>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</si>
  <si>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</si>
  <si>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</si>
  <si>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</si>
  <si>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</si>
  <si>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</si>
  <si>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</si>
  <si>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</si>
  <si>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</si>
  <si>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</si>
  <si>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</si>
  <si>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</si>
  <si>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</si>
  <si>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</si>
  <si>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</si>
  <si>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</si>
  <si>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</si>
  <si>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</si>
  <si>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</si>
  <si>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</si>
  <si>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</si>
  <si>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</si>
  <si>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</si>
  <si>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</si>
  <si>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</si>
  <si>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</si>
  <si>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</si>
  <si>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</si>
  <si>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</si>
  <si>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</si>
  <si>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</si>
  <si>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</si>
  <si>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</si>
  <si>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</si>
  <si>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</si>
  <si>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</si>
  <si>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</si>
  <si>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</si>
  <si>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</si>
  <si>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</si>
  <si>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</si>
  <si>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</si>
  <si>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</si>
  <si>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</si>
  <si>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</si>
  <si>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</si>
  <si>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</si>
  <si>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</si>
  <si>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</si>
  <si>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</si>
  <si>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</si>
  <si>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</si>
  <si>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</si>
  <si>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</si>
  <si>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</si>
  <si>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</si>
  <si>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</si>
  <si>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</si>
  <si>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</si>
  <si>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</si>
  <si>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</si>
  <si>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</si>
  <si>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</si>
  <si>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</si>
  <si>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</si>
  <si>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</si>
  <si>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</si>
  <si>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</si>
  <si>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</si>
  <si>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</si>
  <si>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</si>
  <si>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</si>
  <si>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</si>
  <si>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</si>
  <si>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</si>
  <si>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</si>
  <si>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</si>
  <si>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</si>
  <si>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</si>
  <si>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</si>
  <si>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</si>
  <si>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</si>
  <si>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</si>
  <si>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</si>
  <si>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</si>
  <si>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</si>
  <si>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</si>
  <si>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</si>
  <si>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</si>
  <si>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</si>
  <si>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</si>
  <si>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</si>
  <si>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</si>
  <si>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</si>
  <si>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</si>
  <si>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</si>
  <si>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</si>
  <si>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</si>
  <si>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</si>
  <si>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</si>
  <si>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</si>
  <si>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</si>
  <si>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</si>
  <si>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</si>
  <si>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</si>
  <si>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</si>
  <si>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</si>
  <si>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</si>
  <si>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</si>
  <si>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</si>
  <si>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</si>
  <si>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</si>
  <si>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</si>
  <si>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</si>
  <si>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</si>
  <si>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</si>
  <si>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</si>
  <si>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</si>
  <si>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</si>
  <si>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</si>
  <si>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</si>
  <si>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</si>
  <si>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</si>
  <si>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</si>
  <si>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</si>
  <si>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</si>
  <si>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</si>
  <si>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</si>
  <si>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</si>
  <si>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</si>
  <si>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</si>
  <si>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</si>
  <si>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</si>
  <si>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</si>
  <si>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</si>
  <si>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</si>
  <si>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</si>
  <si>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</si>
  <si>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</si>
  <si>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</si>
  <si>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</si>
  <si>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</si>
  <si>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</si>
  <si>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</si>
  <si>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</si>
  <si>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</si>
  <si>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</si>
  <si>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</si>
  <si>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</si>
  <si>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</si>
  <si>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</si>
  <si>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</si>
  <si>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</si>
  <si>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</si>
  <si>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</si>
  <si>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</si>
  <si>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</si>
  <si>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</si>
  <si>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</si>
  <si>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</si>
  <si>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</si>
  <si>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</si>
  <si>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</si>
  <si>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</si>
  <si>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</si>
  <si>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</si>
  <si>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</si>
  <si>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</si>
  <si>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</si>
  <si>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</si>
  <si>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</si>
  <si>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</si>
  <si>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</si>
  <si>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</si>
  <si>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</si>
  <si>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</si>
  <si>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</si>
  <si>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</si>
  <si>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</si>
  <si>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</si>
  <si>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</si>
  <si>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</si>
  <si>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</si>
  <si>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</si>
  <si>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</si>
  <si>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</si>
  <si>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</si>
  <si>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</si>
  <si>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</si>
  <si>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</si>
  <si>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</si>
  <si>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</si>
  <si>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</si>
  <si>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</si>
  <si>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</si>
  <si>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</si>
  <si>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</si>
  <si>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</si>
  <si>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</si>
  <si>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</si>
  <si>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</si>
  <si>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</si>
  <si>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</si>
  <si>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</si>
  <si>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</si>
  <si>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</si>
  <si>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</si>
  <si>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</si>
  <si>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</si>
  <si>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</si>
  <si>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</si>
  <si>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</si>
  <si>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</si>
  <si>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</si>
  <si>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</si>
  <si>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</si>
  <si>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</si>
  <si>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</si>
  <si>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</si>
  <si>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</si>
  <si>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</si>
  <si>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</si>
  <si>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</si>
  <si>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</si>
  <si>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</si>
  <si>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</si>
  <si>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</si>
  <si>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</si>
  <si>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</si>
  <si>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</si>
  <si>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</si>
  <si>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</si>
  <si>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</si>
  <si>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</si>
  <si>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</si>
  <si>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</si>
  <si>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</si>
  <si>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</si>
  <si>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</si>
  <si>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</si>
  <si>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</si>
  <si>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</si>
  <si>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</si>
  <si>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</si>
  <si>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</si>
  <si>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</si>
  <si>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</si>
  <si>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</si>
  <si>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</si>
  <si>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</si>
  <si>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</si>
  <si>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</si>
  <si>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</si>
  <si>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</si>
  <si>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</si>
  <si>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</si>
  <si>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</si>
  <si>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</si>
  <si>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</si>
  <si>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</si>
  <si>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</si>
  <si>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</si>
  <si>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</si>
  <si>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</si>
  <si>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</si>
  <si>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</si>
  <si>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</si>
  <si>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</si>
  <si>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</si>
  <si>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</si>
  <si>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</si>
  <si>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</si>
  <si>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</si>
  <si>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</si>
  <si>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</si>
  <si>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</si>
  <si>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</si>
  <si>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</si>
  <si>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</si>
  <si>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</si>
  <si>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</si>
  <si>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</si>
  <si>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</si>
  <si>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</si>
  <si>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</si>
  <si>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</si>
  <si>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</si>
  <si>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</si>
  <si>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</si>
  <si>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</si>
  <si>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</si>
  <si>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</si>
  <si>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</si>
  <si>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</si>
  <si>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</si>
  <si>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</si>
  <si>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</si>
  <si>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</si>
  <si>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</si>
  <si>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</si>
  <si>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</si>
  <si>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</si>
  <si>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</si>
  <si>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</si>
  <si>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</si>
  <si>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</si>
  <si>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</si>
  <si>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</si>
  <si>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</si>
  <si>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</si>
  <si>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</si>
  <si>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</si>
  <si>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</si>
  <si>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</si>
  <si>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</si>
  <si>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</si>
  <si>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</si>
  <si>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</si>
  <si>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</si>
  <si>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</si>
  <si>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</si>
  <si>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</si>
  <si>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</si>
  <si>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</si>
  <si>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</si>
  <si>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</si>
  <si>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</si>
  <si>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</si>
  <si>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</si>
  <si>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</si>
  <si>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</si>
  <si>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</si>
  <si>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</si>
  <si>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</si>
  <si>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</si>
  <si>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</si>
  <si>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</si>
  <si>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</si>
  <si>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</si>
  <si>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</si>
  <si>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</si>
  <si>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</si>
  <si>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</si>
  <si>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</si>
  <si>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</si>
  <si>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</si>
  <si>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</si>
  <si>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</si>
  <si>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</si>
  <si>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</si>
  <si>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</si>
  <si>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</si>
  <si>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</si>
  <si>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</si>
  <si>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</si>
  <si>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</si>
  <si>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</si>
  <si>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</si>
  <si>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</si>
  <si>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</si>
  <si>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</si>
  <si>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</si>
  <si>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</si>
  <si>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</si>
  <si>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</si>
  <si>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</si>
  <si>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</si>
  <si>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</si>
  <si>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</si>
  <si>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</si>
  <si>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</si>
  <si>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</si>
  <si>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</si>
  <si>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</si>
  <si>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</si>
  <si>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</si>
  <si>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</si>
  <si>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</si>
  <si>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</si>
  <si>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</si>
  <si>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</si>
  <si>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</si>
  <si>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</si>
  <si>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</si>
  <si>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</si>
  <si>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</si>
  <si>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</si>
  <si>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</si>
  <si>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</si>
  <si>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</si>
  <si>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</si>
  <si>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</si>
  <si>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</si>
  <si>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</si>
  <si>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</si>
  <si>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</si>
  <si>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</si>
  <si>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</si>
  <si>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</si>
  <si>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</si>
  <si>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</si>
  <si>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</si>
  <si>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</si>
  <si>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</si>
  <si>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</si>
  <si>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</si>
  <si>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</si>
  <si>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</si>
  <si>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</si>
  <si>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</si>
  <si>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</si>
  <si>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</si>
  <si>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</si>
  <si>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</si>
  <si>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</si>
  <si>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</si>
  <si>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</si>
  <si>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</si>
  <si>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</si>
  <si>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</si>
  <si>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</si>
  <si>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</si>
  <si>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</si>
  <si>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</si>
  <si>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</si>
  <si>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</si>
  <si>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</si>
  <si>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</si>
  <si>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</si>
  <si>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</si>
  <si>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</si>
  <si>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</si>
  <si>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</si>
  <si>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</si>
  <si>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</si>
  <si>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</si>
  <si>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</si>
  <si>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</si>
  <si>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</si>
  <si>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</si>
  <si>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</si>
  <si>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</si>
  <si>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</si>
  <si>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</si>
  <si>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</si>
  <si>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</si>
  <si>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</si>
  <si>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</si>
  <si>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</si>
  <si>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</si>
  <si>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</si>
  <si>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</si>
  <si>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</si>
  <si>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</si>
  <si>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</si>
  <si>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</si>
  <si>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</si>
  <si>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</si>
  <si>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</si>
  <si>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</si>
  <si>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</si>
  <si>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</si>
  <si>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</si>
  <si>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</si>
  <si>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</si>
  <si>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</si>
  <si>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</si>
  <si>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</si>
  <si>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</si>
  <si>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</si>
  <si>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</si>
  <si>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</si>
  <si>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</si>
  <si>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</si>
  <si>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</si>
  <si>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</si>
  <si>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</si>
  <si>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</si>
  <si>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</si>
  <si>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</si>
  <si>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</si>
  <si>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</si>
  <si>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</si>
  <si>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</si>
  <si>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</si>
  <si>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</si>
  <si>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</si>
  <si>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</si>
  <si>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</si>
  <si>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</si>
  <si>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</si>
  <si>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</si>
  <si>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</si>
  <si>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</si>
  <si>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</si>
  <si>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</si>
  <si>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</si>
  <si>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</si>
  <si>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</si>
  <si>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</si>
  <si>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</si>
  <si>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</si>
  <si>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</si>
  <si>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</si>
  <si>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</si>
  <si>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</si>
  <si>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</si>
  <si>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</si>
  <si>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</si>
  <si>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</si>
  <si>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</si>
  <si>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</si>
  <si>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</si>
  <si>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</si>
  <si>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</si>
  <si>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</si>
  <si>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</si>
  <si>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</si>
  <si>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</si>
  <si>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</si>
  <si>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</si>
  <si>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</si>
  <si>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</si>
  <si>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</si>
  <si>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</si>
  <si>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</si>
  <si>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</si>
  <si>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</si>
  <si>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</si>
  <si>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</si>
  <si>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</si>
  <si>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</si>
  <si>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</si>
  <si>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</si>
  <si>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</si>
  <si>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</si>
  <si>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</si>
  <si>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</si>
  <si>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</si>
  <si>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</si>
  <si>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</si>
  <si>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</si>
  <si>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</si>
  <si>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</si>
  <si>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</si>
  <si>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</si>
  <si>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</si>
  <si>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</si>
  <si>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</si>
  <si>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</si>
  <si>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</si>
  <si>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</si>
  <si>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</si>
  <si>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</si>
  <si>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</si>
  <si>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</si>
  <si>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</si>
  <si>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</si>
  <si>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</si>
  <si>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</si>
  <si>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</si>
  <si>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</si>
  <si>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</si>
  <si>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</si>
  <si>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</si>
  <si>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</si>
  <si>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</si>
  <si>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</si>
  <si>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</si>
  <si>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</si>
  <si>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</si>
  <si>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</si>
  <si>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</si>
  <si>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</si>
  <si>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</si>
  <si>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</si>
  <si>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</si>
  <si>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</si>
  <si>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</si>
  <si>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</si>
  <si>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</si>
  <si>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</si>
  <si>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</si>
  <si>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</si>
  <si>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</si>
  <si>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</si>
  <si>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</si>
  <si>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</si>
  <si>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</si>
  <si>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</si>
  <si>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</si>
  <si>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</si>
  <si>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</si>
  <si>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</si>
  <si>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</si>
  <si>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</si>
  <si>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</si>
  <si>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</si>
  <si>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</si>
  <si>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</si>
  <si>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</si>
  <si>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</si>
  <si>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</si>
  <si>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</si>
  <si>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</si>
  <si>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</si>
  <si>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</si>
  <si>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</si>
  <si>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</si>
  <si>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</si>
  <si>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</si>
  <si>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</si>
  <si>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</si>
  <si>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</si>
  <si>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</si>
  <si>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</si>
  <si>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</si>
  <si>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</si>
  <si>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</si>
  <si>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</si>
  <si>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</si>
  <si>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</si>
  <si>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</si>
  <si>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</si>
  <si>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</si>
  <si>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</si>
  <si>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</si>
  <si>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</si>
  <si>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</si>
  <si>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</si>
  <si>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</si>
  <si>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</si>
  <si>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</si>
  <si>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</si>
  <si>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</si>
  <si>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</si>
  <si>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</si>
  <si>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</si>
  <si>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</si>
  <si>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</si>
  <si>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</si>
  <si>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</si>
  <si>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</si>
  <si>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</si>
  <si>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</si>
  <si>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</si>
  <si>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</si>
  <si>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</si>
  <si>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</si>
  <si>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</si>
  <si>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</si>
  <si>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</si>
  <si>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</si>
  <si>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</si>
  <si>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</si>
  <si>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</si>
  <si>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</si>
  <si>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</si>
  <si>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</si>
  <si>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</si>
  <si>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</si>
  <si>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</si>
  <si>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</si>
  <si>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</si>
  <si>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</si>
  <si>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</si>
  <si>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</si>
  <si>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</si>
  <si>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</si>
  <si>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</si>
  <si>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</si>
  <si>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</si>
  <si>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</si>
  <si>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</si>
  <si>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</si>
  <si>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</si>
  <si>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</si>
  <si>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</si>
  <si>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</si>
  <si>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</si>
  <si>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</si>
  <si>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</si>
  <si>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</si>
  <si>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</si>
  <si>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</si>
  <si>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</si>
  <si>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</si>
  <si>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</si>
  <si>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</si>
  <si>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</si>
  <si>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</si>
  <si>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</si>
  <si>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</si>
  <si>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</si>
  <si>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</si>
  <si>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</si>
  <si>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</si>
  <si>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</si>
  <si>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</si>
  <si>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</si>
  <si>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</si>
  <si>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</si>
  <si>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</si>
  <si>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</si>
  <si>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</si>
  <si>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</si>
  <si>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</si>
  <si>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</si>
  <si>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</si>
  <si>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</si>
  <si>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</si>
  <si>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</si>
  <si>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</si>
  <si>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</si>
  <si>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</si>
  <si>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</si>
  <si>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</si>
  <si>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</si>
  <si>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</si>
  <si>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</si>
  <si>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</si>
  <si>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</si>
  <si>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</si>
  <si>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</si>
  <si>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</si>
  <si>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</si>
  <si>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</si>
  <si>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</si>
  <si>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</si>
  <si>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</si>
  <si>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</si>
  <si>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</si>
  <si>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</si>
  <si>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</si>
  <si>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</si>
  <si>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</si>
  <si>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</si>
  <si>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</si>
  <si>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</si>
  <si>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</si>
  <si>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</si>
  <si>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</si>
  <si>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</si>
  <si>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</si>
  <si>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</si>
  <si>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</si>
  <si>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</si>
  <si>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</si>
  <si>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</si>
  <si>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</si>
  <si>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</si>
  <si>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</si>
  <si>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</si>
  <si>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</si>
  <si>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</si>
  <si>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</si>
  <si>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</si>
  <si>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</si>
  <si>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</si>
  <si>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</si>
  <si>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</si>
  <si>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</si>
  <si>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</si>
  <si>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</si>
  <si>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</si>
  <si>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</si>
  <si>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</si>
  <si>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</si>
  <si>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</si>
  <si>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</si>
  <si>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</si>
  <si>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</si>
  <si>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</si>
  <si>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</si>
  <si>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</si>
  <si>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</si>
  <si>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</si>
  <si>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</si>
  <si>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</si>
  <si>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</si>
  <si>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</si>
  <si>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</si>
  <si>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</si>
  <si>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</si>
  <si>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</si>
  <si>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</si>
  <si>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</si>
  <si>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</si>
  <si>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</si>
  <si>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</si>
  <si>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</si>
  <si>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</si>
  <si>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</si>
  <si>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</si>
  <si>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</si>
  <si>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</si>
  <si>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</si>
  <si>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</si>
  <si>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</si>
  <si>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</si>
  <si>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</si>
  <si>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</si>
  <si>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</si>
  <si>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</si>
  <si>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</si>
  <si>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</si>
  <si>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</si>
  <si>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</si>
  <si>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</si>
  <si>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</si>
  <si>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</si>
  <si>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</si>
  <si>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</si>
  <si>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</si>
  <si>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</si>
  <si>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</si>
  <si>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</si>
  <si>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</si>
  <si>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</si>
  <si>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</si>
  <si>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</si>
  <si>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</si>
  <si>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</si>
  <si>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</si>
  <si>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</si>
  <si>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</si>
  <si>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</si>
  <si>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</si>
  <si>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</si>
  <si>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</si>
  <si>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</si>
  <si>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</si>
  <si>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</si>
  <si>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</si>
  <si>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</si>
  <si>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</si>
  <si>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</si>
  <si>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</si>
  <si>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</si>
  <si>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</si>
  <si>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</si>
  <si>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</si>
  <si>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</si>
  <si>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</si>
  <si>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</si>
  <si>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</si>
  <si>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</si>
  <si>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</si>
  <si>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</si>
  <si>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</si>
  <si>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</si>
  <si>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</si>
  <si>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</si>
  <si>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</si>
  <si>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</si>
  <si>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</si>
  <si>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</si>
  <si>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</si>
  <si>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</si>
  <si>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</si>
  <si>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</si>
  <si>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</si>
  <si>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</si>
  <si>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</si>
  <si>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</si>
  <si>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</si>
  <si>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</si>
  <si>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</si>
  <si>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</si>
  <si>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</si>
  <si>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</si>
  <si>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</si>
  <si>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</si>
  <si>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</si>
  <si>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</si>
  <si>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</si>
  <si>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</si>
  <si>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</si>
  <si>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</si>
  <si>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</si>
  <si>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</si>
  <si>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</si>
  <si>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</si>
  <si>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</si>
  <si>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</si>
  <si>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</si>
  <si>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</si>
  <si>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</si>
  <si>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</si>
  <si>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</si>
  <si>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</si>
  <si>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</si>
  <si>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</si>
  <si>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</si>
  <si>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</si>
  <si>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</si>
  <si>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</si>
  <si>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</si>
  <si>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</si>
  <si>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</si>
  <si>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</si>
  <si>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</si>
  <si>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</si>
  <si>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</si>
  <si>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</si>
  <si>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</si>
  <si>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</si>
  <si>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</si>
  <si>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</si>
  <si>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</si>
  <si>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</si>
  <si>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</si>
  <si>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</si>
  <si>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</si>
  <si>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</si>
  <si>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</si>
  <si>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</si>
  <si>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</si>
  <si>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</si>
  <si>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</si>
  <si>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</si>
  <si>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</si>
  <si>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</si>
  <si>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</si>
  <si>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</si>
  <si>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</si>
  <si>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</si>
  <si>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</si>
  <si>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</si>
  <si>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</si>
  <si>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</si>
  <si>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</si>
  <si>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</si>
  <si>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</si>
  <si>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</si>
  <si>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</si>
  <si>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</si>
  <si>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</si>
  <si>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</si>
  <si>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</si>
  <si>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</si>
  <si>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</si>
  <si>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</si>
  <si>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</si>
  <si>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</si>
  <si>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</si>
  <si>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</si>
  <si>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</si>
  <si>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</si>
  <si>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</si>
  <si>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</si>
  <si>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</si>
  <si>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</si>
  <si>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</si>
  <si>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</si>
  <si>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</si>
  <si>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</si>
  <si>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</si>
  <si>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</si>
  <si>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</si>
  <si>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</si>
  <si>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</si>
  <si>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</si>
  <si>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</si>
  <si>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</si>
  <si>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</si>
  <si>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</si>
  <si>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</si>
  <si>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</si>
  <si>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</si>
  <si>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</si>
  <si>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</si>
  <si>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</si>
  <si>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</si>
  <si>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</si>
  <si>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</si>
  <si>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</si>
  <si>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</si>
  <si>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</si>
  <si>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</si>
  <si>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</si>
  <si>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</si>
  <si>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</si>
  <si>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</si>
  <si>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</si>
  <si>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</si>
  <si>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</si>
  <si>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</si>
  <si>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</si>
  <si>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</si>
  <si>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</si>
  <si>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</si>
  <si>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</si>
  <si>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</si>
  <si>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</si>
  <si>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</si>
  <si>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</si>
  <si>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</si>
  <si>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</si>
  <si>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</si>
  <si>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</si>
  <si>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</si>
  <si>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</si>
  <si>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</si>
  <si>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</si>
  <si>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</si>
  <si>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</si>
  <si>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</si>
  <si>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</si>
  <si>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</si>
  <si>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</si>
  <si>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</si>
  <si>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</si>
  <si>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</si>
  <si>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</si>
  <si>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</si>
  <si>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</si>
  <si>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</si>
  <si>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</si>
  <si>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</si>
  <si>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</si>
  <si>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</si>
  <si>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</si>
  <si>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</si>
  <si>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</si>
  <si>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</si>
  <si>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</si>
  <si>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</si>
  <si>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</si>
  <si>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</si>
  <si>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</si>
  <si>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</si>
  <si>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</si>
  <si>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</si>
  <si>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</si>
  <si>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</si>
  <si>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</si>
  <si>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</si>
  <si>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</si>
  <si>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</si>
  <si>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</si>
  <si>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</si>
  <si>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</si>
  <si>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</si>
  <si>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</si>
  <si>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</si>
  <si>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</si>
  <si>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</si>
  <si>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</si>
  <si>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</si>
  <si>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</si>
  <si>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</si>
  <si>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</si>
  <si>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</si>
  <si>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</si>
  <si>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</si>
  <si>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</si>
  <si>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</si>
  <si>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</si>
  <si>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</si>
  <si>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</si>
  <si>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</si>
  <si>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</si>
  <si>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</si>
  <si>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</si>
  <si>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</si>
  <si>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</si>
  <si>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</si>
  <si>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</si>
  <si>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</si>
  <si>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</si>
  <si>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</si>
  <si>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</si>
  <si>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</si>
  <si>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</si>
  <si>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</si>
  <si>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</si>
  <si>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</si>
  <si>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</si>
  <si>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</si>
  <si>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</si>
  <si>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</si>
  <si>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</si>
  <si>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</si>
  <si>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</si>
  <si>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</si>
  <si>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</si>
  <si>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</si>
  <si>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</si>
  <si>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</si>
  <si>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</si>
  <si>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</si>
  <si>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</si>
  <si>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</si>
  <si>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</si>
  <si>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</si>
  <si>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</si>
  <si>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</si>
  <si>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</si>
  <si>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</si>
  <si>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</si>
  <si>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</si>
  <si>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</si>
  <si>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</si>
  <si>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</si>
  <si>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</si>
  <si>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</si>
  <si>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</si>
  <si>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</si>
  <si>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</si>
  <si>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</si>
  <si>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</si>
  <si>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</si>
  <si>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</si>
  <si>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</si>
  <si>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</si>
  <si>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</si>
  <si>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</si>
  <si>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</si>
  <si>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</si>
  <si>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</si>
  <si>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</si>
  <si>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</si>
  <si>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</si>
  <si>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</si>
  <si>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</si>
  <si>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</si>
  <si>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</si>
  <si>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</si>
  <si>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</si>
  <si>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</si>
  <si>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</si>
  <si>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</si>
  <si>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</si>
  <si>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</si>
  <si>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</si>
  <si>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</si>
  <si>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</si>
  <si>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</si>
  <si>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</si>
  <si>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</si>
  <si>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</si>
  <si>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</si>
  <si>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</si>
  <si>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</si>
  <si>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</si>
  <si>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</si>
  <si>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</si>
  <si>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</si>
  <si>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</si>
  <si>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</si>
  <si>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</si>
  <si>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</si>
  <si>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</si>
  <si>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</si>
  <si>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</si>
  <si>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</si>
  <si>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</si>
  <si>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</si>
  <si>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</si>
  <si>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</si>
  <si>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</si>
  <si>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</si>
  <si>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</si>
  <si>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</si>
  <si>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</si>
  <si>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</si>
  <si>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</si>
  <si>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</si>
  <si>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</si>
  <si>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</si>
  <si>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</si>
  <si>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</si>
  <si>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</si>
  <si>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</si>
  <si>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</si>
  <si>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</si>
  <si>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</si>
  <si>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</si>
  <si>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</si>
  <si>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</si>
  <si>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</si>
  <si>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</si>
  <si>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</si>
  <si>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</si>
  <si>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</si>
  <si>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</si>
  <si>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</si>
  <si>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</si>
  <si>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</si>
  <si>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</si>
  <si>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</si>
  <si>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</si>
  <si>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</si>
  <si>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</si>
  <si>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</si>
  <si>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</si>
  <si>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</si>
  <si>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</si>
  <si>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</si>
  <si>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</si>
  <si>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</si>
  <si>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</si>
  <si>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</si>
  <si>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</si>
  <si>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</si>
  <si>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</si>
  <si>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</si>
  <si>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</si>
  <si>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</si>
  <si>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</si>
  <si>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</si>
  <si>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</si>
  <si>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</si>
  <si>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</si>
  <si>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</si>
  <si>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</si>
  <si>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</si>
  <si>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</si>
  <si>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</si>
  <si>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</si>
  <si>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</si>
  <si>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</si>
  <si>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</si>
  <si>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</si>
  <si>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</si>
  <si>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</si>
  <si>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</si>
  <si>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</si>
  <si>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</si>
  <si>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</si>
  <si>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</si>
  <si>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</si>
  <si>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</si>
  <si>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</si>
  <si>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</si>
  <si>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</si>
  <si>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</si>
  <si>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</si>
  <si>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</si>
  <si>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</si>
  <si>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</si>
  <si>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</si>
  <si>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</si>
  <si>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</si>
  <si>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</si>
  <si>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</si>
  <si>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</si>
  <si>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</si>
  <si>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</si>
  <si>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</si>
  <si>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</si>
  <si>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</si>
  <si>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</si>
  <si>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</si>
  <si>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</si>
  <si>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</si>
  <si>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</si>
  <si>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</si>
  <si>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</si>
  <si>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</si>
  <si>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</si>
  <si>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</si>
  <si>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</si>
  <si>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</si>
  <si>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</si>
  <si>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</si>
  <si>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</si>
  <si>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</si>
  <si>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</si>
  <si>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</si>
  <si>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</si>
  <si>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</si>
  <si>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</si>
  <si>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</si>
  <si>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</si>
  <si>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</si>
  <si>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</si>
  <si>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</si>
  <si>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</si>
  <si>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</si>
  <si>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</si>
  <si>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</si>
  <si>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</si>
  <si>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</si>
  <si>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</si>
  <si>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</si>
  <si>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</si>
  <si>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</si>
  <si>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</si>
  <si>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</si>
  <si>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</si>
  <si>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</si>
  <si>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</si>
  <si>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</si>
  <si>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</si>
  <si>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</si>
  <si>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</si>
  <si>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</si>
  <si>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</si>
  <si>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</si>
  <si>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</si>
  <si>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</si>
  <si>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</si>
  <si>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</si>
  <si>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</si>
  <si>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</si>
  <si>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</si>
  <si>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</si>
  <si>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</si>
  <si>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</si>
  <si>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</si>
  <si>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</si>
  <si>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</si>
  <si>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</si>
  <si>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</si>
  <si>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</si>
  <si>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</si>
  <si>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</si>
  <si>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</si>
  <si>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</si>
  <si>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</si>
  <si>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</si>
  <si>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</si>
  <si>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</si>
  <si>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</si>
  <si>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</si>
  <si>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</si>
  <si>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</si>
  <si>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</si>
  <si>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</si>
  <si>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</si>
  <si>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</si>
  <si>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</si>
  <si>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</si>
  <si>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</si>
  <si>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</si>
  <si>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</si>
  <si>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</si>
  <si>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</si>
  <si>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</si>
  <si>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</si>
  <si>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</si>
  <si>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</si>
  <si>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</si>
  <si>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</si>
  <si>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</si>
  <si>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</si>
  <si>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</si>
  <si>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</si>
  <si>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</si>
  <si>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</si>
  <si>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</si>
  <si>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</si>
  <si>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</si>
  <si>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</si>
  <si>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</si>
  <si>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</si>
  <si>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</si>
  <si>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</si>
  <si>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</si>
  <si>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</si>
  <si>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</si>
  <si>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</si>
  <si>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</si>
  <si>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</si>
  <si>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</si>
  <si>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</si>
  <si>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</si>
  <si>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</si>
  <si>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</si>
  <si>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</si>
  <si>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</si>
  <si>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</si>
  <si>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</si>
  <si>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</si>
  <si>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</si>
  <si>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</si>
  <si>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</si>
  <si>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</si>
  <si>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</si>
  <si>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</si>
  <si>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</si>
  <si>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</si>
  <si>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</si>
  <si>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</si>
  <si>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</si>
  <si>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</si>
  <si>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</si>
  <si>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</si>
  <si>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</si>
  <si>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</si>
  <si>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</si>
  <si>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</si>
  <si>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</si>
  <si>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</si>
  <si>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</si>
  <si>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</si>
  <si>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</si>
  <si>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</si>
  <si>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</si>
  <si>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</si>
  <si>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</si>
  <si>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</si>
  <si>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</si>
  <si>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</si>
  <si>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</si>
  <si>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</si>
  <si>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</si>
  <si>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</si>
  <si>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</si>
  <si>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</si>
  <si>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</si>
  <si>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</si>
  <si>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</si>
  <si>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</si>
  <si>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</si>
  <si>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</si>
  <si>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</si>
  <si>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</si>
  <si>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</si>
  <si>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</si>
  <si>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</si>
  <si>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</si>
  <si>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</si>
  <si>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</si>
  <si>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</si>
  <si>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</si>
  <si>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</si>
  <si>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</si>
  <si>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</si>
  <si>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</si>
  <si>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</si>
  <si>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</si>
  <si>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</si>
  <si>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</si>
  <si>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</si>
  <si>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</si>
  <si>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</si>
  <si>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</si>
  <si>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</si>
  <si>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</si>
  <si>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</si>
  <si>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</si>
  <si>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</si>
  <si>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</si>
  <si>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</si>
  <si>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</si>
  <si>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</si>
  <si>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</si>
  <si>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</si>
  <si>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</si>
  <si>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</si>
  <si>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</si>
  <si>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</si>
  <si>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</si>
  <si>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</si>
  <si>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</si>
  <si>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</si>
  <si>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</si>
  <si>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</si>
  <si>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</si>
  <si>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</si>
  <si>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</si>
  <si>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</si>
  <si>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</si>
  <si>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</si>
  <si>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</si>
  <si>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</si>
  <si>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</si>
  <si>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</si>
  <si>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</si>
  <si>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</si>
  <si>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</si>
  <si>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</si>
  <si>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</si>
  <si>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</si>
  <si>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</si>
  <si>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</si>
  <si>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</si>
  <si>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</si>
  <si>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</si>
  <si>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</si>
  <si>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</si>
  <si>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</si>
  <si>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</si>
  <si>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</si>
  <si>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</si>
  <si>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</si>
  <si>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</si>
  <si>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</si>
  <si>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</si>
  <si>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</si>
  <si>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</si>
  <si>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</si>
  <si>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</si>
  <si>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</si>
  <si>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</si>
  <si>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</si>
  <si>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</si>
  <si>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</si>
  <si>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</si>
  <si>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</si>
  <si>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</si>
  <si>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</si>
  <si>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</si>
  <si>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</si>
  <si>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</si>
  <si>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</si>
  <si>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</si>
  <si>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</si>
  <si>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</si>
  <si>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</si>
  <si>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</si>
  <si>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</si>
  <si>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</si>
  <si>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</si>
  <si>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</si>
  <si>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</si>
  <si>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</si>
  <si>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</si>
  <si>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</si>
  <si>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</si>
  <si>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</si>
  <si>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</si>
  <si>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</si>
  <si>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</si>
  <si>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</si>
  <si>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</si>
  <si>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</si>
  <si>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</si>
  <si>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</si>
  <si>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</si>
  <si>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</si>
  <si>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</si>
  <si>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</si>
  <si>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</si>
  <si>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</si>
  <si>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</si>
  <si>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</si>
  <si>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</si>
  <si>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</si>
  <si>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</si>
  <si>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</si>
  <si>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</si>
  <si>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</si>
  <si>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</si>
  <si>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</si>
  <si>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</si>
  <si>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</si>
  <si>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</si>
  <si>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</si>
  <si>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</si>
  <si>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</si>
  <si>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</si>
  <si>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</si>
  <si>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</si>
  <si>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</si>
  <si>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</si>
  <si>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</si>
  <si>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</si>
  <si>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</si>
  <si>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</si>
  <si>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</si>
  <si>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</si>
  <si>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</si>
  <si>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</si>
  <si>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</si>
  <si>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</si>
  <si>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</si>
  <si>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</si>
  <si>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</si>
  <si>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</si>
  <si>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</si>
  <si>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</si>
  <si>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</si>
  <si>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</si>
  <si>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</si>
  <si>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</si>
  <si>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</si>
  <si>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</si>
  <si>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</si>
  <si>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</si>
  <si>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</si>
  <si>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</si>
  <si>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</si>
  <si>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</si>
  <si>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</si>
  <si>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</si>
  <si>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</si>
  <si>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</si>
  <si>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</si>
  <si>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</si>
  <si>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</si>
  <si>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</si>
  <si>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</si>
  <si>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</si>
  <si>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</si>
  <si>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</si>
  <si>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</si>
  <si>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</si>
  <si>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</si>
  <si>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</si>
  <si>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</si>
  <si>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</si>
  <si>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</si>
  <si>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</si>
  <si>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</si>
  <si>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</si>
  <si>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</si>
  <si>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</si>
  <si>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</si>
  <si>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</si>
  <si>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</si>
  <si>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</si>
  <si>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</si>
  <si>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</si>
  <si>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</si>
  <si>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</si>
  <si>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</si>
  <si>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</si>
  <si>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</si>
  <si>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</si>
  <si>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</si>
  <si>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</si>
  <si>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</si>
  <si>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</si>
  <si>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</si>
  <si>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</si>
  <si>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</si>
  <si>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</si>
  <si>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</si>
  <si>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</si>
  <si>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</si>
  <si>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</si>
  <si>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</si>
  <si>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</si>
  <si>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</si>
  <si>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</si>
  <si>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</si>
  <si>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</si>
  <si>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</si>
  <si>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</si>
  <si>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</si>
  <si>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</si>
  <si>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</si>
  <si>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</si>
  <si>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</si>
  <si>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</si>
  <si>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</si>
  <si>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</si>
  <si>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</si>
  <si>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</si>
  <si>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</si>
  <si>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</si>
  <si>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</si>
  <si>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</si>
  <si>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</si>
  <si>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</si>
  <si>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</si>
  <si>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</si>
  <si>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</si>
  <si>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</si>
  <si>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</si>
  <si>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</si>
  <si>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</si>
  <si>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</si>
  <si>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</si>
  <si>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</si>
  <si>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</si>
  <si>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</si>
  <si>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</si>
  <si>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</si>
  <si>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</si>
  <si>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</si>
  <si>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</si>
  <si>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</si>
  <si>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</si>
  <si>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</si>
  <si>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</si>
  <si>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</si>
  <si>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</si>
  <si>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</si>
  <si>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</si>
  <si>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</si>
  <si>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</si>
  <si>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</si>
  <si>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</si>
  <si>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</si>
  <si>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</si>
  <si>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</si>
  <si>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</si>
  <si>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</si>
  <si>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</si>
  <si>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</si>
  <si>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</si>
  <si>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</si>
  <si>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</si>
  <si>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</si>
  <si>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</si>
  <si>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</si>
  <si>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</si>
  <si>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</si>
  <si>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</si>
  <si>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</si>
  <si>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</si>
  <si>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</si>
  <si>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</si>
  <si>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</si>
  <si>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</si>
  <si>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</si>
  <si>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</si>
  <si>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</si>
  <si>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</si>
  <si>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</si>
  <si>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</si>
  <si>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</si>
  <si>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</si>
  <si>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</si>
  <si>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</si>
  <si>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</si>
  <si>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</si>
  <si>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</si>
  <si>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</si>
  <si>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</si>
  <si>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</si>
  <si>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</si>
  <si>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</si>
  <si>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</si>
  <si>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</si>
  <si>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</si>
  <si>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</si>
  <si>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</si>
  <si>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</si>
  <si>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</si>
  <si>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</si>
  <si>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</si>
  <si>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</si>
  <si>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</si>
  <si>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</si>
  <si>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</si>
  <si>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</si>
  <si>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</si>
  <si>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</si>
  <si>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</si>
  <si>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</si>
  <si>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</si>
  <si>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</si>
  <si>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</si>
  <si>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</si>
  <si>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</si>
  <si>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</si>
  <si>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</si>
  <si>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</si>
  <si>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</si>
  <si>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</si>
  <si>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</si>
  <si>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</si>
  <si>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</si>
  <si>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</si>
  <si>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</si>
  <si>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</si>
  <si>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</si>
  <si>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</si>
  <si>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</si>
  <si>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</si>
  <si>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</si>
  <si>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</si>
  <si>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</si>
  <si>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</si>
  <si>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</si>
  <si>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</si>
  <si>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</si>
  <si>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</si>
  <si>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</si>
  <si>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</si>
  <si>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</si>
  <si>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</si>
  <si>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</si>
  <si>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</si>
  <si>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</si>
  <si>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</si>
  <si>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</si>
  <si>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</si>
  <si>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</si>
  <si>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</si>
  <si>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</si>
  <si>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</si>
  <si>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</si>
  <si>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</si>
  <si>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</si>
  <si>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</si>
  <si>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</si>
  <si>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</si>
  <si>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</si>
  <si>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</si>
  <si>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</si>
  <si>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</si>
  <si>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</si>
  <si>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</si>
  <si>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</si>
  <si>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</si>
  <si>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</si>
  <si>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</si>
  <si>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</si>
  <si>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</si>
  <si>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</si>
  <si>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</si>
  <si>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</si>
  <si>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</si>
  <si>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</si>
  <si>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</si>
  <si>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</si>
  <si>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</si>
  <si>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</si>
  <si>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</si>
  <si>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</si>
  <si>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</si>
  <si>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</si>
  <si>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</si>
  <si>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</si>
  <si>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</si>
  <si>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</si>
  <si>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</si>
  <si>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</si>
  <si>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</si>
  <si>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</si>
  <si>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</si>
  <si>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</si>
  <si>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</si>
  <si>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</si>
  <si>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</si>
  <si>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</si>
  <si>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</si>
  <si>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</si>
  <si>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</si>
  <si>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</si>
  <si>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</si>
  <si>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</si>
  <si>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</si>
  <si>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</si>
  <si>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</si>
  <si>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</si>
  <si>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</si>
  <si>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</si>
  <si>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</si>
  <si>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</si>
  <si>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</si>
  <si>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</si>
  <si>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</si>
  <si>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</si>
  <si>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</si>
  <si>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</si>
  <si>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</si>
  <si>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</si>
  <si>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</si>
  <si>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</si>
  <si>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</si>
  <si>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</si>
  <si>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</si>
  <si>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</si>
  <si>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</si>
  <si>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</si>
  <si>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</si>
  <si>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</si>
  <si>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</si>
  <si>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</si>
  <si>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</si>
  <si>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</si>
  <si>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</si>
  <si>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</si>
  <si>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</si>
  <si>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</si>
  <si>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</si>
  <si>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</si>
  <si>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</si>
  <si>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</si>
  <si>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</si>
  <si>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</si>
  <si>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</si>
  <si>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</si>
  <si>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</si>
  <si>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</si>
  <si>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</si>
  <si>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</si>
  <si>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</si>
  <si>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</si>
  <si>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</si>
  <si>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</si>
  <si>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</si>
  <si>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</si>
  <si>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</si>
  <si>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</si>
  <si>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</si>
  <si>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</si>
  <si>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</si>
  <si>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</si>
  <si>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</si>
  <si>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</si>
  <si>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</si>
  <si>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</si>
  <si>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</si>
  <si>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</si>
  <si>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</si>
  <si>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</si>
  <si>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</si>
  <si>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</si>
  <si>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</si>
  <si>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</si>
  <si>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</si>
  <si>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</si>
  <si>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</si>
  <si>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</si>
  <si>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</si>
  <si>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</si>
  <si>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</si>
  <si>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</si>
  <si>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</si>
  <si>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</si>
  <si>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</si>
  <si>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</si>
  <si>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</si>
  <si>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</si>
  <si>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</si>
  <si>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</si>
  <si>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</si>
  <si>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</si>
  <si>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</si>
  <si>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</si>
  <si>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</si>
  <si>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</si>
  <si>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</si>
  <si>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</si>
  <si>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</si>
  <si>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</si>
  <si>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</si>
  <si>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</si>
  <si>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</si>
  <si>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</si>
  <si>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</si>
  <si>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</si>
  <si>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</si>
  <si>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</si>
  <si>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</si>
  <si>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</si>
  <si>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</si>
  <si>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</si>
  <si>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</si>
  <si>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</si>
  <si>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</si>
  <si>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</si>
  <si>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</si>
  <si>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</si>
  <si>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</si>
  <si>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</si>
  <si>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</si>
  <si>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</si>
  <si>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</si>
  <si>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</si>
  <si>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</si>
  <si>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</si>
  <si>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</si>
  <si>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</si>
  <si>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</si>
  <si>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</si>
  <si>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</si>
  <si>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</si>
  <si>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</si>
  <si>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</si>
  <si>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</si>
  <si>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</si>
  <si>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</si>
  <si>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</si>
  <si>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</si>
  <si>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</si>
  <si>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</si>
  <si>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</si>
  <si>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</si>
  <si>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</si>
  <si>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</si>
  <si>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</si>
  <si>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</si>
  <si>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</si>
  <si>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</si>
  <si>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</si>
  <si>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</si>
  <si>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</si>
  <si>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</si>
  <si>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</si>
  <si>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</si>
  <si>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</si>
  <si>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</si>
  <si>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</si>
  <si>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</si>
  <si>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</si>
  <si>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</si>
  <si>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</si>
  <si>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</si>
  <si>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</si>
  <si>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</si>
  <si>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</si>
  <si>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</si>
  <si>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</si>
  <si>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</si>
  <si>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</si>
  <si>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</si>
  <si>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</si>
  <si>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</si>
  <si>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</si>
  <si>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</si>
  <si>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</si>
  <si>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</si>
  <si>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</si>
  <si>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</si>
  <si>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</si>
  <si>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</si>
  <si>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</si>
  <si>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</si>
  <si>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</si>
  <si>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</si>
  <si>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</si>
  <si>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</si>
  <si>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</si>
  <si>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</si>
  <si>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</si>
  <si>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</si>
  <si>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</si>
  <si>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</si>
  <si>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</si>
  <si>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</si>
  <si>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</si>
  <si>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</si>
  <si>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</si>
  <si>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</si>
  <si>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</si>
  <si>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</si>
  <si>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</si>
  <si>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</si>
  <si>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</si>
  <si>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</si>
  <si>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</si>
  <si>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</si>
  <si>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</si>
  <si>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</si>
  <si>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</si>
  <si>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</si>
  <si>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</si>
  <si>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</si>
  <si>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</si>
  <si>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</si>
  <si>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</si>
  <si>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</si>
  <si>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</si>
  <si>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</si>
  <si>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</si>
  <si>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</si>
  <si>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</si>
  <si>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</si>
  <si>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</si>
  <si>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</si>
  <si>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</si>
  <si>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</si>
  <si>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</si>
  <si>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</si>
  <si>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</si>
  <si>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</si>
  <si>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</si>
  <si>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</si>
  <si>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</si>
  <si>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</si>
  <si>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</si>
  <si>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</si>
  <si>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</si>
  <si>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</si>
  <si>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</si>
  <si>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</si>
  <si>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</si>
  <si>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</si>
  <si>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</si>
  <si>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</si>
  <si>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</si>
  <si>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</si>
  <si>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</si>
  <si>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</si>
  <si>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</si>
  <si>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</si>
  <si>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</si>
  <si>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</si>
  <si>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</si>
  <si>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</si>
  <si>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</si>
  <si>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</si>
  <si>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</si>
  <si>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</si>
  <si>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</si>
  <si>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</si>
  <si>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</si>
  <si>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</si>
  <si>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</si>
  <si>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</si>
  <si>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</si>
  <si>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</si>
  <si>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</si>
  <si>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</si>
  <si>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</si>
  <si>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</si>
  <si>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</si>
  <si>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</si>
  <si>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</si>
  <si>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</si>
  <si>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</si>
  <si>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</si>
  <si>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</si>
  <si>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</si>
  <si>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</si>
  <si>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</si>
  <si>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</si>
  <si>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</si>
  <si>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</si>
  <si>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</si>
  <si>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</si>
  <si>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</si>
  <si>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</si>
  <si>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</si>
  <si>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</si>
  <si>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</si>
  <si>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</si>
  <si>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</si>
  <si>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</si>
  <si>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</si>
  <si>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</si>
  <si>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</si>
  <si>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</si>
  <si>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</si>
  <si>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</si>
  <si>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</si>
  <si>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</si>
  <si>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</si>
  <si>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</si>
  <si>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</si>
  <si>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</si>
  <si>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</si>
  <si>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</si>
  <si>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</si>
  <si>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</si>
  <si>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</si>
  <si>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</si>
  <si>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</si>
  <si>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</si>
  <si>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</si>
  <si>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</si>
  <si>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</si>
  <si>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</si>
  <si>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</si>
  <si>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</si>
  <si>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</si>
  <si>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</si>
  <si>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</si>
  <si>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</si>
  <si>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</si>
  <si>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</si>
  <si>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</si>
  <si>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</si>
  <si>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</si>
  <si>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</si>
  <si>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</si>
  <si>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</si>
  <si>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</si>
  <si>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</si>
  <si>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</si>
  <si>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</si>
  <si>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</si>
  <si>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</si>
  <si>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</si>
  <si>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</si>
  <si>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</si>
  <si>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</si>
  <si>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</si>
  <si>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</si>
  <si>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</si>
  <si>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</si>
  <si>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</si>
  <si>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</si>
  <si>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</si>
  <si>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</si>
  <si>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</si>
  <si>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</si>
  <si>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</si>
  <si>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</si>
  <si>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</si>
  <si>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</si>
  <si>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</si>
  <si>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</si>
  <si>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</si>
  <si>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</si>
  <si>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</si>
  <si>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</si>
  <si>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</si>
  <si>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</si>
  <si>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</si>
  <si>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</si>
  <si>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</si>
  <si>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</si>
  <si>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</si>
  <si>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</si>
  <si>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</si>
  <si>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</si>
  <si>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</si>
  <si>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</si>
  <si>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</si>
  <si>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</si>
  <si>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</si>
  <si>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</si>
  <si>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</si>
  <si>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</si>
  <si>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</si>
  <si>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</si>
  <si>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</si>
  <si>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</si>
  <si>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</si>
  <si>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</si>
  <si>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</si>
  <si>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</si>
  <si>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</si>
  <si>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</si>
  <si>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</si>
  <si>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</si>
  <si>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</si>
  <si>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</si>
  <si>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</si>
  <si>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</si>
  <si>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</si>
  <si>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</si>
  <si>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</si>
  <si>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</si>
  <si>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</si>
  <si>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</si>
  <si>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</si>
  <si>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</si>
  <si>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</si>
  <si>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</si>
  <si>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</si>
  <si>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</si>
  <si>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</si>
  <si>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</si>
  <si>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</si>
  <si>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</si>
  <si>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</si>
  <si>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</si>
  <si>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</si>
  <si>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</si>
  <si>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</si>
  <si>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</si>
  <si>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</si>
  <si>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</si>
  <si>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</si>
  <si>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</si>
  <si>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</si>
  <si>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</si>
  <si>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</si>
  <si>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</si>
  <si>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</si>
  <si>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</si>
  <si>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</si>
  <si>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</si>
  <si>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</si>
  <si>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</si>
  <si>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</si>
  <si>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</si>
  <si>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</si>
  <si>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</si>
  <si>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</si>
  <si>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</si>
  <si>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</si>
  <si>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</si>
  <si>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</si>
  <si>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</si>
  <si>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</si>
  <si>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</si>
  <si>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</si>
  <si>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</si>
  <si>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</si>
  <si>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</si>
  <si>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</si>
  <si>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</si>
  <si>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</si>
  <si>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</si>
  <si>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</si>
  <si>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</si>
  <si>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</si>
  <si>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</si>
  <si>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</si>
  <si>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</si>
  <si>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</si>
  <si>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</si>
  <si>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</si>
  <si>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</si>
  <si>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</si>
  <si>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</si>
  <si>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</si>
  <si>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</si>
  <si>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</si>
  <si>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</si>
  <si>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</si>
  <si>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</si>
  <si>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</si>
  <si>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</si>
  <si>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</si>
  <si>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</si>
  <si>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</si>
  <si>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</si>
  <si>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</si>
  <si>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</si>
  <si>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</si>
  <si>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</si>
  <si>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</si>
  <si>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</si>
  <si>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</si>
  <si>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</si>
  <si>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</si>
  <si>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</si>
  <si>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</si>
  <si>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</si>
  <si>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</si>
  <si>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</si>
  <si>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</si>
  <si>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</si>
  <si>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</si>
  <si>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</si>
  <si>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</si>
  <si>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</si>
  <si>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</si>
  <si>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</si>
  <si>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</si>
  <si>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</si>
  <si>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</si>
  <si>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</si>
  <si>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</si>
  <si>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</si>
  <si>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</si>
  <si>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</si>
  <si>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</si>
  <si>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</si>
  <si>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</si>
  <si>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</si>
  <si>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</si>
  <si>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</si>
  <si>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</si>
  <si>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</si>
  <si>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</si>
  <si>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</si>
  <si>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</si>
  <si>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</si>
  <si>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</si>
  <si>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</si>
  <si>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</si>
  <si>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</si>
  <si>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</si>
  <si>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</si>
  <si>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</si>
  <si>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</si>
  <si>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</si>
  <si>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</si>
  <si>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</si>
  <si>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</si>
  <si>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</si>
  <si>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</si>
  <si>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</si>
  <si>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</si>
  <si>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</si>
  <si>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</si>
  <si>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</si>
  <si>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</si>
  <si>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</si>
  <si>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</si>
  <si>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</si>
  <si>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</si>
  <si>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</si>
  <si>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</si>
  <si>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</si>
  <si>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</si>
  <si>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</si>
  <si>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</si>
  <si>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</si>
  <si>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</si>
  <si>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</si>
  <si>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</si>
  <si>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</si>
  <si>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</si>
  <si>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</si>
  <si>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</si>
  <si>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</si>
  <si>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</si>
  <si>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</si>
  <si>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</si>
  <si>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</si>
  <si>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</si>
  <si>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</si>
  <si>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</si>
  <si>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</si>
  <si>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</si>
  <si>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</si>
  <si>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</si>
  <si>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</si>
  <si>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</si>
  <si>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</si>
  <si>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</si>
  <si>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</si>
  <si>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</si>
  <si>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</si>
  <si>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</si>
  <si>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</si>
  <si>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</si>
  <si>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</si>
  <si>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</si>
  <si>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</si>
  <si>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</si>
  <si>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</si>
  <si>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</si>
  <si>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</si>
  <si>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</si>
  <si>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</si>
  <si>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</si>
  <si>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</si>
  <si>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</si>
  <si>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</si>
  <si>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</si>
  <si>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</si>
  <si>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</si>
  <si>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</si>
  <si>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</si>
  <si>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</si>
  <si>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</si>
  <si>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</si>
  <si>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</si>
  <si>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</si>
  <si>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</si>
  <si>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</si>
  <si>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</si>
  <si>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</si>
  <si>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</si>
  <si>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</si>
  <si>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</si>
  <si>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</si>
  <si>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</si>
  <si>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</si>
  <si>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</si>
  <si>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</si>
  <si>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</si>
  <si>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</si>
  <si>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</si>
  <si>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</si>
  <si>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</si>
  <si>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</si>
  <si>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</si>
  <si>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</si>
  <si>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</si>
  <si>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</si>
  <si>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</si>
  <si>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</si>
  <si>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</si>
  <si>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</si>
  <si>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</si>
  <si>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</si>
  <si>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</si>
  <si>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</si>
  <si>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</si>
  <si>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</si>
  <si>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</si>
  <si>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</si>
  <si>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</si>
  <si>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</si>
  <si>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</si>
  <si>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</si>
  <si>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</si>
  <si>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</si>
  <si>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</si>
  <si>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</si>
  <si>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</si>
  <si>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</si>
  <si>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</si>
  <si>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</si>
  <si>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</si>
  <si>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</si>
  <si>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</si>
  <si>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</si>
  <si>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</si>
  <si>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</si>
  <si>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</si>
  <si>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</si>
  <si>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</si>
  <si>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</si>
  <si>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</si>
  <si>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</si>
  <si>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</si>
  <si>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</si>
  <si>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</si>
  <si>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</si>
  <si>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</si>
  <si>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</si>
  <si>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</si>
  <si>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</si>
  <si>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</si>
  <si>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</si>
  <si>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</si>
  <si>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</si>
  <si>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</si>
  <si>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</si>
  <si>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</si>
  <si>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</si>
  <si>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</si>
  <si>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</si>
  <si>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</si>
  <si>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</si>
  <si>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</si>
  <si>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</si>
  <si>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</si>
  <si>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</si>
  <si>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</si>
  <si>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</si>
  <si>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</si>
  <si>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</si>
  <si>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</si>
  <si>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</si>
  <si>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</si>
  <si>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</si>
  <si>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</si>
  <si>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</si>
  <si>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</si>
  <si>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</si>
  <si>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</si>
  <si>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</si>
  <si>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</si>
  <si>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</si>
  <si>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</si>
  <si>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</si>
  <si>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</si>
  <si>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</si>
  <si>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</si>
  <si>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</si>
  <si>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</si>
  <si>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</si>
  <si>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</si>
  <si>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</si>
  <si>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</si>
  <si>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</si>
  <si>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</si>
  <si>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</si>
  <si>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</si>
  <si>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</si>
  <si>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</si>
  <si>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</si>
  <si>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</si>
  <si>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</si>
  <si>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</si>
  <si>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</si>
  <si>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</si>
  <si>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</si>
  <si>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</si>
  <si>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</si>
  <si>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</si>
  <si>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</si>
  <si>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</si>
  <si>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</si>
  <si>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</si>
  <si>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</si>
  <si>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</si>
  <si>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</si>
  <si>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</si>
  <si>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</si>
  <si>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</si>
  <si>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</si>
  <si>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</si>
  <si>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</si>
  <si>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</si>
  <si>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</si>
  <si>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</si>
  <si>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</si>
  <si>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</si>
  <si>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</si>
  <si>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</si>
  <si>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</si>
  <si>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</si>
  <si>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</si>
  <si>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</si>
  <si>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</si>
  <si>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</si>
  <si>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</si>
  <si>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</si>
  <si>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</si>
  <si>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</si>
  <si>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</si>
  <si>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</si>
  <si>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</si>
  <si>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</si>
  <si>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</si>
  <si>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</si>
  <si>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</si>
  <si>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</si>
  <si>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</si>
  <si>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</si>
  <si>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</si>
  <si>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</si>
  <si>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</si>
  <si>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</si>
  <si>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</si>
  <si>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</si>
  <si>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</si>
  <si>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</si>
  <si>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</si>
  <si>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</si>
  <si>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</si>
  <si>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</si>
  <si>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</si>
  <si>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</si>
  <si>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</si>
  <si>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</si>
  <si>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</si>
  <si>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</si>
  <si>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</si>
  <si>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</si>
  <si>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</si>
  <si>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</si>
  <si>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</si>
  <si>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</si>
  <si>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</si>
  <si>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</si>
  <si>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</si>
  <si>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</si>
  <si>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</si>
  <si>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</si>
  <si>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</si>
  <si>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</si>
  <si>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</si>
  <si>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</si>
  <si>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</si>
  <si>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</si>
  <si>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</si>
  <si>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</si>
  <si>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</si>
  <si>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</si>
  <si>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</si>
  <si>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</si>
  <si>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</si>
  <si>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</si>
  <si>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</si>
  <si>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</si>
  <si>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</si>
  <si>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</si>
  <si>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</si>
  <si>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</si>
  <si>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</si>
  <si>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</si>
  <si>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</si>
  <si>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</si>
  <si>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</si>
  <si>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</si>
  <si>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</si>
  <si>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</si>
  <si>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</si>
  <si>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</si>
  <si>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</si>
  <si>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</si>
  <si>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</si>
  <si>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</si>
  <si>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</si>
  <si>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</si>
  <si>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</si>
  <si>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</si>
  <si>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</si>
  <si>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</si>
  <si>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</si>
  <si>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</si>
  <si>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</si>
  <si>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</si>
  <si>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</si>
  <si>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</si>
  <si>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</si>
  <si>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</si>
  <si>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</si>
  <si>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</si>
  <si>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</si>
  <si>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</si>
  <si>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</si>
  <si>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</si>
  <si>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</si>
  <si>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</si>
  <si>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</si>
  <si>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</si>
  <si>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</si>
  <si>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</si>
  <si>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</si>
  <si>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</si>
  <si>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</si>
  <si>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</si>
  <si>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</si>
  <si>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</si>
  <si>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</si>
  <si>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</si>
  <si>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</si>
  <si>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</si>
  <si>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</si>
  <si>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</si>
  <si>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</si>
  <si>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</si>
  <si>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</si>
  <si>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</si>
  <si>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</si>
  <si>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</si>
  <si>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</si>
  <si>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</si>
  <si>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</si>
  <si>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</si>
  <si>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</si>
  <si>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</si>
  <si>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</si>
  <si>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</si>
  <si>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</si>
  <si>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</si>
  <si>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</si>
  <si>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</si>
  <si>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</si>
  <si>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</si>
  <si>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</si>
  <si>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</si>
  <si>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</si>
  <si>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</si>
  <si>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</si>
  <si>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</si>
  <si>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</si>
  <si>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</si>
  <si>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</si>
  <si>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</si>
  <si>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</si>
  <si>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</si>
  <si>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</si>
  <si>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</si>
  <si>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</si>
  <si>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</si>
  <si>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</si>
  <si>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</si>
  <si>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</si>
  <si>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</si>
  <si>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</si>
  <si>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</si>
  <si>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</si>
  <si>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</si>
  <si>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</si>
  <si>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</si>
  <si>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</si>
  <si>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</si>
  <si>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</si>
  <si>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</si>
  <si>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</si>
  <si>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</si>
  <si>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</si>
  <si>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</si>
  <si>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</si>
  <si>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</si>
  <si>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</si>
  <si>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</si>
  <si>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</si>
  <si>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</si>
  <si>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</si>
  <si>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</si>
  <si>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</si>
  <si>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</si>
  <si>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</si>
  <si>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</si>
  <si>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</si>
  <si>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</si>
  <si>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</si>
  <si>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</si>
  <si>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</si>
  <si>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</si>
  <si>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</si>
  <si>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</si>
  <si>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</si>
  <si>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</si>
  <si>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</si>
  <si>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</si>
  <si>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</si>
  <si>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</si>
  <si>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</si>
  <si>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</si>
  <si>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</si>
  <si>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</si>
  <si>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</si>
  <si>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</si>
  <si>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</si>
  <si>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</si>
  <si>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</si>
  <si>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</si>
  <si>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</si>
  <si>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</si>
  <si>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</si>
  <si>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</si>
  <si>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</si>
  <si>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</si>
  <si>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</si>
  <si>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</si>
  <si>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</si>
  <si>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</si>
  <si>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</si>
  <si>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</si>
  <si>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</si>
  <si>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</si>
  <si>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</si>
  <si>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</si>
  <si>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</si>
  <si>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</si>
  <si>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</si>
  <si>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</si>
  <si>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</si>
  <si>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</si>
  <si>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</si>
  <si>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</si>
  <si>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</si>
  <si>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</si>
  <si>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</si>
  <si>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</si>
  <si>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</si>
  <si>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</si>
  <si>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</si>
  <si>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</si>
  <si>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</si>
  <si>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</si>
  <si>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</si>
  <si>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</si>
  <si>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</si>
  <si>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</si>
  <si>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</si>
  <si>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</si>
  <si>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</si>
  <si>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</si>
  <si>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</si>
  <si>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</si>
  <si>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</si>
  <si>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</si>
  <si>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</si>
  <si>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</si>
  <si>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</si>
  <si>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</si>
  <si>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</si>
  <si>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</si>
  <si>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</si>
  <si>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</si>
  <si>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</si>
  <si>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</si>
  <si>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</si>
  <si>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</si>
  <si>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</si>
  <si>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</si>
  <si>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</si>
  <si>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</si>
  <si>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</si>
  <si>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</si>
  <si>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</si>
  <si>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</si>
  <si>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</si>
  <si>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</si>
  <si>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</si>
  <si>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</si>
  <si>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</si>
  <si>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</si>
  <si>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</si>
  <si>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</si>
  <si>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</si>
  <si>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</si>
  <si>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</si>
  <si>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</si>
  <si>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</si>
  <si>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</si>
  <si>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</si>
  <si>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</si>
  <si>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</si>
  <si>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</si>
  <si>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</si>
  <si>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</si>
  <si>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</si>
  <si>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</si>
  <si>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</si>
  <si>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</si>
  <si>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</si>
  <si>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</si>
  <si>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</si>
  <si>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</si>
  <si>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</si>
  <si>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</si>
  <si>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</si>
  <si>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</si>
  <si>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</si>
  <si>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</si>
  <si>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</si>
  <si>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</si>
  <si>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</si>
  <si>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</si>
  <si>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</si>
  <si>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</si>
  <si>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</si>
  <si>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</si>
  <si>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</si>
  <si>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</si>
  <si>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</si>
  <si>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</si>
  <si>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</si>
  <si>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</si>
  <si>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</si>
  <si>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</si>
  <si>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</si>
  <si>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</si>
  <si>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</si>
  <si>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</si>
  <si>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</si>
  <si>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</si>
  <si>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</si>
  <si>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</si>
  <si>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</si>
  <si>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</si>
  <si>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</si>
  <si>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</si>
  <si>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</si>
  <si>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</si>
  <si>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</si>
  <si>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</si>
  <si>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</si>
  <si>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</si>
  <si>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</si>
  <si>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</si>
  <si>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</si>
  <si>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</si>
  <si>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</si>
  <si>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</si>
  <si>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</si>
  <si>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</si>
  <si>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</si>
  <si>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</si>
  <si>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</si>
  <si>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</si>
  <si>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</si>
  <si>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</si>
  <si>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</si>
  <si>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</si>
  <si>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</si>
  <si>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</si>
  <si>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</si>
  <si>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</si>
  <si>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</si>
  <si>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</si>
  <si>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</si>
  <si>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</si>
  <si>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</si>
  <si>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</si>
  <si>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</si>
  <si>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</si>
  <si>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</si>
  <si>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</si>
  <si>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</si>
  <si>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</si>
  <si>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</si>
  <si>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</si>
  <si>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</si>
  <si>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</si>
  <si>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</si>
  <si>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</si>
  <si>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</si>
  <si>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</si>
  <si>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</si>
  <si>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</si>
  <si>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</si>
  <si>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</si>
  <si>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</si>
  <si>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</si>
  <si>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</si>
  <si>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</si>
  <si>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</si>
  <si>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</si>
  <si>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</si>
  <si>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</si>
  <si>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</si>
  <si>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</si>
  <si>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</si>
  <si>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</si>
  <si>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</si>
  <si>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</si>
  <si>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</si>
  <si>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</si>
  <si>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</si>
  <si>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</si>
  <si>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</si>
  <si>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</si>
  <si>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</si>
  <si>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</si>
  <si>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</si>
  <si>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</si>
  <si>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</si>
  <si>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</si>
  <si>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</si>
  <si>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</si>
  <si>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</si>
  <si>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</si>
  <si>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</si>
  <si>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</si>
  <si>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</si>
  <si>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</si>
  <si>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</si>
  <si>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</si>
  <si>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</si>
  <si>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</si>
  <si>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</si>
  <si>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</si>
  <si>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</si>
  <si>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</si>
  <si>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</si>
  <si>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</si>
  <si>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</si>
  <si>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</si>
  <si>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</si>
  <si>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</si>
  <si>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</si>
  <si>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</si>
  <si>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</si>
  <si>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</si>
  <si>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</si>
  <si>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</si>
  <si>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</si>
  <si>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</si>
  <si>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</si>
  <si>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</si>
  <si>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</si>
  <si>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</si>
  <si>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</si>
  <si>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</si>
  <si>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</si>
  <si>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</si>
  <si>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</si>
  <si>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</si>
  <si>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</si>
  <si>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</si>
  <si>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</si>
  <si>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</si>
  <si>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</si>
  <si>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</si>
  <si>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</si>
  <si>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</si>
  <si>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</si>
  <si>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</si>
  <si>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</si>
  <si>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</si>
  <si>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</si>
  <si>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</si>
  <si>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</si>
  <si>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</si>
  <si>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</si>
  <si>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</si>
  <si>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</si>
  <si>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</si>
  <si>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</si>
  <si>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</si>
  <si>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</si>
  <si>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</si>
  <si>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</si>
  <si>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</si>
  <si>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</si>
  <si>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</si>
  <si>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</si>
  <si>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</si>
  <si>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</si>
  <si>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</si>
  <si>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</si>
  <si>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</si>
  <si>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</si>
  <si>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</si>
  <si>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</si>
  <si>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</si>
  <si>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</si>
  <si>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</si>
  <si>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</si>
  <si>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</si>
  <si>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</si>
  <si>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</si>
  <si>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</si>
  <si>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</si>
  <si>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</si>
  <si>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</si>
  <si>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</si>
  <si>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</si>
  <si>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</si>
  <si>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</si>
  <si>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</si>
  <si>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</si>
  <si>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</si>
  <si>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</si>
  <si>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</si>
  <si>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</si>
  <si>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</si>
  <si>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</si>
  <si>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</si>
  <si>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</si>
  <si>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</si>
  <si>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</si>
  <si>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</si>
  <si>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</si>
  <si>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</si>
  <si>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</si>
  <si>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</si>
  <si>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</si>
  <si>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</si>
  <si>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</si>
  <si>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</si>
  <si>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</si>
  <si>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</si>
  <si>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</si>
  <si>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</si>
  <si>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</si>
  <si>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</si>
  <si>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</si>
  <si>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</si>
  <si>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</si>
  <si>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</si>
  <si>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</si>
  <si>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</si>
  <si>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</si>
  <si>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</si>
  <si>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</si>
  <si>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</si>
  <si>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</si>
  <si>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</si>
  <si>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</si>
  <si>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</si>
  <si>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</si>
  <si>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</si>
  <si>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</si>
  <si>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</si>
  <si>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</si>
  <si>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</si>
  <si>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</si>
  <si>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</si>
  <si>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</si>
  <si>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</si>
  <si>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</si>
  <si>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</si>
  <si>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</si>
  <si>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</si>
  <si>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</si>
  <si>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</si>
  <si>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</si>
  <si>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</si>
  <si>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</si>
  <si>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</si>
  <si>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</si>
  <si>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</si>
  <si>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</si>
  <si>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</si>
  <si>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</si>
  <si>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</si>
  <si>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</si>
  <si>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</si>
  <si>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</si>
  <si>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</si>
  <si>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</si>
  <si>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</si>
  <si>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</si>
  <si>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</si>
  <si>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</si>
  <si>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</si>
  <si>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</si>
  <si>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</si>
  <si>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</si>
  <si>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</si>
  <si>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</si>
  <si>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</si>
  <si>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</si>
  <si>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</si>
  <si>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</si>
  <si>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</si>
  <si>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</si>
  <si>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</si>
  <si>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</si>
  <si>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</si>
  <si>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</si>
  <si>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</si>
  <si>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</si>
  <si>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</si>
  <si>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</si>
  <si>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</si>
  <si>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</si>
  <si>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</si>
  <si>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</si>
  <si>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</si>
  <si>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</si>
  <si>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</si>
  <si>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</si>
  <si>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</si>
  <si>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</si>
  <si>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</si>
  <si>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</si>
  <si>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</si>
  <si>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</si>
  <si>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</si>
  <si>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</si>
  <si>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</si>
  <si>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</si>
  <si>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</si>
  <si>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</si>
  <si>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</si>
  <si>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</si>
  <si>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</si>
  <si>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</si>
  <si>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</si>
  <si>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</si>
  <si>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</si>
  <si>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</si>
  <si>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</si>
  <si>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</si>
  <si>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</si>
  <si>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</si>
  <si>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</si>
  <si>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</si>
  <si>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</si>
  <si>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</si>
  <si>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</si>
  <si>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</si>
  <si>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</si>
  <si>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</si>
  <si>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</si>
  <si>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</si>
  <si>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</si>
  <si>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</si>
  <si>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</si>
  <si>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</si>
  <si>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</si>
  <si>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</si>
  <si>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</si>
  <si>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</si>
  <si>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</si>
  <si>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</si>
  <si>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</si>
  <si>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</si>
  <si>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</si>
  <si>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</si>
  <si>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</si>
  <si>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</si>
  <si>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</si>
  <si>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</si>
  <si>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</si>
  <si>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</si>
  <si>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</si>
  <si>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</si>
  <si>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</si>
  <si>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</si>
  <si>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</si>
  <si>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</si>
  <si>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</si>
  <si>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</si>
  <si>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</si>
  <si>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</si>
  <si>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</si>
  <si>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</si>
  <si>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</si>
  <si>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</si>
  <si>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</si>
  <si>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</si>
  <si>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</si>
  <si>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</si>
  <si>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</si>
  <si>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</si>
  <si>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</si>
  <si>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</si>
  <si>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</si>
  <si>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</si>
  <si>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</si>
  <si>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</si>
  <si>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</si>
  <si>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</si>
  <si>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</si>
  <si>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</si>
  <si>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</si>
  <si>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</si>
  <si>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</si>
  <si>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</si>
  <si>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</si>
  <si>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</si>
  <si>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</si>
  <si>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</si>
  <si>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</si>
  <si>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</si>
  <si>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</si>
  <si>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</si>
  <si>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</si>
  <si>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</si>
  <si>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</si>
  <si>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</si>
  <si>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</si>
  <si>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</si>
  <si>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</si>
  <si>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</si>
  <si>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</si>
  <si>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</si>
  <si>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</si>
  <si>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</si>
  <si>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</si>
  <si>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</si>
  <si>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</si>
  <si>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</si>
  <si>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</si>
  <si>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</si>
  <si>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</si>
  <si>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</si>
  <si>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</si>
  <si>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</si>
  <si>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</si>
  <si>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</si>
  <si>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</si>
  <si>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</si>
  <si>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</si>
  <si>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</si>
  <si>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</si>
  <si>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</si>
  <si>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</si>
  <si>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</si>
  <si>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</si>
  <si>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</si>
  <si>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</si>
  <si>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</si>
  <si>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</si>
  <si>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</si>
  <si>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</si>
  <si>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</si>
  <si>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</si>
  <si>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</si>
  <si>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</si>
  <si>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</si>
  <si>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</si>
  <si>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</si>
  <si>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</si>
  <si>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</si>
  <si>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</si>
  <si>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</si>
  <si>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</si>
  <si>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</si>
  <si>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</si>
  <si>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</si>
  <si>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</si>
  <si>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</si>
  <si>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</si>
  <si>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</si>
  <si>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</si>
  <si>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</si>
  <si>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</si>
  <si>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</si>
  <si>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</si>
  <si>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</si>
  <si>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</si>
  <si>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</si>
  <si>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</si>
  <si>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</si>
  <si>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</si>
  <si>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</si>
  <si>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</si>
  <si>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</si>
  <si>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</si>
  <si>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</si>
  <si>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</si>
  <si>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</si>
  <si>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</si>
  <si>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</si>
  <si>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</si>
  <si>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</si>
  <si>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</si>
  <si>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</si>
  <si>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</si>
  <si>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</si>
  <si>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</si>
  <si>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</si>
  <si>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</si>
  <si>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</si>
  <si>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</si>
  <si>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</si>
  <si>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</si>
  <si>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</si>
  <si>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</si>
  <si>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</si>
  <si>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</si>
  <si>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</si>
  <si>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</si>
  <si>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</si>
  <si>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</si>
  <si>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</si>
  <si>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</si>
  <si>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</si>
  <si>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</si>
  <si>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</si>
  <si>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</si>
  <si>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</si>
  <si>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</si>
  <si>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</si>
  <si>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</si>
  <si>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</si>
  <si>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</si>
  <si>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</si>
  <si>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</si>
  <si>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</si>
  <si>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</si>
  <si>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</si>
  <si>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</si>
  <si>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</si>
  <si>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</si>
  <si>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</si>
  <si>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</si>
  <si>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</si>
  <si>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</si>
  <si>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</si>
  <si>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</si>
  <si>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</si>
  <si>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</si>
  <si>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</si>
  <si>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</si>
  <si>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</si>
  <si>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</si>
  <si>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</si>
  <si>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</si>
  <si>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</si>
  <si>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</si>
  <si>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</si>
  <si>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</si>
  <si>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</si>
  <si>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</si>
  <si>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</si>
  <si>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</si>
  <si>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</si>
  <si>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</si>
  <si>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</si>
  <si>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</si>
  <si>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</si>
  <si>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</si>
  <si>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</si>
  <si>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</si>
  <si>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</si>
  <si>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</si>
  <si>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</si>
  <si>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</si>
  <si>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</si>
  <si>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</si>
  <si>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</si>
  <si>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</si>
  <si>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</si>
  <si>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</si>
  <si>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</si>
  <si>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</si>
  <si>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</si>
  <si>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</si>
  <si>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</si>
  <si>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</si>
  <si>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</si>
  <si>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</si>
  <si>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</si>
  <si>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</si>
  <si>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</si>
  <si>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</si>
  <si>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</si>
  <si>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</si>
  <si>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</si>
  <si>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</si>
  <si>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</si>
  <si>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</si>
  <si>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</si>
  <si>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</si>
  <si>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</si>
  <si>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</si>
  <si>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</si>
  <si>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</si>
  <si>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</si>
  <si>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</si>
  <si>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</si>
  <si>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</si>
  <si>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</si>
  <si>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</si>
  <si>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</si>
  <si>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</si>
  <si>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</si>
  <si>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</si>
  <si>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</si>
  <si>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</si>
  <si>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</si>
  <si>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</si>
  <si>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</si>
  <si>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</si>
  <si>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</si>
  <si>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</si>
  <si>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</si>
  <si>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</si>
  <si>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</si>
  <si>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</si>
  <si>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</si>
  <si>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</si>
  <si>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</si>
  <si>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</si>
  <si>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</si>
  <si>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</si>
  <si>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</si>
  <si>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</si>
  <si>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</si>
  <si>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</si>
  <si>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</si>
  <si>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</si>
  <si>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</si>
  <si>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</si>
  <si>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</si>
  <si>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</si>
  <si>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</si>
  <si>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</si>
  <si>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</si>
  <si>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</si>
  <si>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</si>
  <si>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</si>
  <si>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</si>
  <si>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</si>
  <si>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</si>
  <si>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</si>
  <si>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</si>
  <si>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</si>
  <si>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</si>
  <si>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</si>
  <si>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</si>
  <si>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</si>
  <si>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</si>
  <si>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</si>
  <si>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</si>
  <si>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</si>
  <si>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</si>
  <si>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</si>
  <si>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</si>
  <si>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</si>
  <si>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</si>
  <si>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</si>
  <si>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</si>
  <si>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</si>
  <si>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</si>
  <si>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</si>
  <si>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</si>
  <si>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</si>
  <si>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</si>
  <si>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</si>
  <si>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</si>
  <si>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</si>
  <si>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</si>
  <si>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</si>
  <si>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</si>
  <si>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</si>
  <si>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</si>
  <si>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</si>
  <si>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</si>
  <si>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</si>
  <si>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</si>
  <si>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</si>
  <si>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</si>
  <si>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</si>
  <si>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</si>
  <si>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</si>
  <si>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</si>
  <si>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</si>
  <si>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</si>
  <si>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</si>
  <si>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</si>
  <si>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</si>
  <si>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</si>
  <si>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</si>
  <si>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</si>
  <si>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</si>
  <si>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</si>
  <si>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</si>
  <si>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</si>
  <si>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</si>
  <si>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</si>
  <si>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</si>
  <si>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</si>
  <si>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</si>
  <si>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</si>
  <si>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</si>
  <si>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</si>
  <si>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</si>
  <si>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</si>
  <si>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</si>
  <si>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</si>
  <si>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</si>
  <si>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</si>
  <si>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</si>
  <si>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</si>
  <si>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</si>
  <si>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</si>
  <si>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</si>
  <si>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</si>
  <si>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</si>
  <si>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</si>
  <si>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</si>
  <si>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</si>
  <si>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</si>
  <si>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</si>
  <si>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</si>
  <si>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</si>
  <si>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</si>
  <si>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</si>
  <si>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</si>
  <si>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</si>
  <si>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</si>
  <si>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</si>
  <si>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</si>
  <si>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</si>
  <si>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</si>
  <si>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</si>
  <si>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</si>
  <si>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</si>
  <si>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</si>
  <si>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</si>
  <si>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</si>
  <si>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</si>
  <si>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</si>
  <si>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</si>
  <si>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</si>
  <si>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</si>
  <si>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</si>
  <si>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</si>
  <si>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</si>
  <si>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</si>
  <si>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</si>
  <si>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</si>
  <si>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</si>
  <si>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</si>
  <si>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</si>
  <si>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</si>
  <si>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</si>
  <si>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</si>
  <si>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</si>
  <si>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</si>
  <si>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</si>
  <si>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</si>
  <si>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</si>
  <si>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</si>
  <si>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</si>
  <si>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</si>
  <si>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</si>
  <si>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</si>
  <si>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</si>
  <si>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</si>
  <si>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</si>
  <si>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</si>
  <si>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</si>
  <si>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</si>
  <si>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</si>
  <si>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</si>
  <si>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</si>
  <si>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</si>
  <si>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</si>
  <si>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</si>
  <si>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</si>
  <si>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</si>
  <si>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</si>
  <si>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</si>
  <si>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</si>
  <si>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</si>
  <si>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</si>
  <si>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</si>
  <si>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</si>
  <si>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</si>
  <si>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</si>
  <si>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</si>
  <si>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</si>
  <si>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</si>
  <si>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</si>
  <si>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</si>
  <si>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</si>
  <si>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</si>
  <si>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</si>
  <si>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</si>
  <si>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</si>
  <si>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</si>
  <si>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</si>
  <si>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</si>
  <si>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</si>
  <si>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</si>
  <si>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</si>
  <si>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</si>
  <si>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</si>
  <si>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</si>
  <si>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</si>
  <si>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</si>
  <si>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</si>
  <si>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</si>
  <si>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</si>
  <si>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</si>
  <si>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</si>
  <si>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</si>
  <si>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</si>
  <si>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</si>
  <si>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</si>
  <si>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</si>
  <si>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</si>
  <si>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</si>
  <si>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</si>
  <si>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</si>
  <si>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</si>
  <si>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</si>
  <si>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</si>
  <si>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</si>
  <si>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</si>
  <si>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</si>
  <si>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</si>
  <si>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</si>
  <si>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</si>
  <si>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</si>
  <si>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</si>
  <si>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</si>
  <si>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</si>
  <si>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</si>
  <si>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</si>
  <si>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</si>
  <si>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</si>
  <si>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</si>
  <si>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</si>
  <si>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</si>
  <si>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</si>
  <si>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</si>
  <si>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</si>
  <si>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</si>
  <si>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</si>
  <si>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</si>
  <si>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</si>
  <si>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</si>
  <si>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</si>
  <si>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</si>
  <si>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</si>
  <si>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</si>
  <si>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</si>
  <si>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</si>
  <si>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</si>
  <si>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</si>
  <si>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</si>
  <si>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</si>
  <si>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</si>
  <si>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</si>
  <si>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</si>
  <si>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</si>
  <si>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</si>
  <si>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</si>
  <si>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</si>
  <si>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</si>
  <si>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</si>
  <si>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</si>
  <si>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</si>
  <si>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</si>
  <si>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</si>
  <si>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</si>
  <si>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</si>
  <si>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</si>
  <si>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</si>
  <si>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</si>
  <si>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</si>
  <si>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</si>
  <si>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</si>
  <si>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</si>
  <si>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</si>
  <si>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</si>
  <si>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</si>
  <si>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</si>
  <si>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</si>
  <si>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</si>
  <si>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</si>
  <si>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</si>
  <si>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</si>
  <si>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</si>
  <si>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</si>
  <si>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</si>
  <si>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</si>
  <si>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</si>
  <si>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</si>
  <si>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</si>
  <si>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</si>
  <si>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</si>
  <si>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</si>
  <si>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</si>
  <si>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</si>
  <si>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</si>
  <si>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</si>
  <si>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</si>
  <si>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</si>
  <si>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</si>
  <si>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</si>
  <si>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</si>
  <si>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</si>
  <si>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</si>
  <si>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</si>
  <si>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</si>
  <si>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</si>
  <si>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</si>
  <si>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</si>
  <si>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</si>
  <si>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</si>
  <si>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</si>
  <si>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</si>
  <si>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</si>
  <si>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</si>
  <si>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</si>
  <si>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</si>
  <si>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</si>
  <si>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</si>
  <si>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</si>
  <si>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</si>
  <si>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</si>
  <si>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</si>
  <si>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</si>
  <si>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</si>
  <si>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</si>
  <si>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</si>
  <si>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</si>
  <si>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</si>
  <si>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</si>
  <si>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</si>
  <si>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</si>
  <si>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</si>
  <si>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</si>
  <si>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</si>
  <si>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</si>
  <si>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</si>
  <si>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</si>
  <si>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</si>
  <si>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</si>
  <si>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</si>
  <si>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</si>
  <si>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</si>
  <si>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</si>
  <si>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</si>
  <si>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</si>
  <si>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</si>
  <si>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</si>
  <si>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</si>
  <si>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</si>
  <si>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</si>
  <si>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</si>
  <si>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</si>
  <si>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</si>
  <si>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</si>
  <si>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</si>
  <si>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</si>
  <si>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</si>
  <si>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</si>
  <si>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</si>
  <si>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</si>
  <si>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</si>
  <si>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</si>
  <si>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</si>
  <si>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</si>
  <si>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</si>
  <si>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</si>
  <si>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</si>
  <si>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</si>
  <si>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</si>
  <si>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</si>
  <si>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</si>
  <si>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</si>
  <si>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</si>
  <si>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</si>
  <si>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</si>
  <si>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</si>
  <si>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</si>
  <si>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</si>
  <si>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</si>
  <si>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</si>
  <si>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</si>
  <si>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</si>
  <si>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</si>
  <si>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</si>
  <si>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</si>
  <si>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</si>
  <si>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</si>
  <si>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</si>
  <si>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</si>
  <si>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</si>
  <si>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</si>
  <si>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</si>
  <si>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</si>
  <si>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</si>
  <si>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</si>
  <si>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</si>
  <si>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</si>
  <si>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</si>
  <si>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</si>
  <si>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</si>
  <si>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</si>
  <si>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</si>
  <si>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</si>
  <si>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</si>
  <si>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</si>
  <si>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</si>
  <si>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</si>
  <si>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</si>
  <si>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</si>
  <si>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</si>
  <si>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</si>
  <si>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</si>
  <si>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</si>
  <si>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</si>
  <si>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</si>
  <si>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</si>
  <si>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</si>
  <si>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</si>
  <si>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</si>
  <si>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</si>
  <si>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</si>
  <si>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</si>
  <si>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</si>
  <si>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</si>
  <si>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</si>
  <si>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</si>
  <si>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</si>
  <si>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</si>
  <si>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</si>
  <si>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</si>
  <si>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</si>
  <si>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</si>
  <si>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</si>
  <si>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</si>
  <si>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</si>
  <si>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</si>
  <si>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</si>
  <si>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</si>
  <si>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</si>
  <si>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</si>
  <si>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</si>
  <si>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</si>
  <si>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</si>
  <si>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</si>
  <si>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</si>
  <si>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</si>
  <si>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</si>
  <si>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</si>
  <si>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</si>
  <si>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</si>
  <si>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</si>
  <si>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</si>
  <si>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</si>
  <si>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</si>
  <si>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</si>
  <si>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</si>
  <si>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</si>
  <si>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</si>
  <si>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</si>
  <si>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</si>
  <si>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</si>
  <si>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</si>
  <si>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</si>
  <si>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</si>
  <si>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</si>
  <si>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</si>
  <si>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</si>
  <si>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</si>
  <si>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</si>
  <si>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</si>
  <si>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</si>
  <si>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</si>
  <si>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</si>
  <si>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</si>
  <si>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</si>
  <si>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</si>
  <si>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</si>
  <si>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</si>
  <si>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</si>
  <si>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</si>
  <si>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</si>
  <si>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</si>
  <si>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</si>
  <si>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</si>
  <si>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</si>
  <si>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</si>
  <si>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</si>
  <si>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</si>
  <si>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</si>
  <si>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</si>
  <si>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</si>
  <si>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</si>
  <si>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</si>
  <si>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</si>
  <si>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</si>
  <si>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</si>
  <si>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</si>
  <si>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</si>
  <si>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</si>
  <si>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</si>
  <si>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</si>
  <si>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</si>
  <si>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</si>
  <si>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</si>
  <si>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</si>
  <si>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</si>
  <si>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</si>
  <si>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</si>
  <si>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</si>
  <si>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</si>
  <si>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</si>
  <si>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</si>
  <si>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</si>
  <si>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</si>
  <si>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</si>
  <si>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</si>
  <si>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</si>
  <si>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</si>
  <si>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</si>
  <si>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</si>
  <si>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</si>
  <si>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</si>
  <si>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</si>
  <si>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</si>
  <si>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</si>
  <si>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</si>
  <si>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</si>
  <si>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</si>
  <si>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</si>
  <si>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</si>
  <si>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</si>
  <si>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</si>
  <si>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</si>
  <si>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</si>
  <si>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</si>
  <si>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</si>
  <si>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</si>
  <si>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</si>
  <si>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</si>
  <si>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</si>
  <si>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</si>
  <si>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</si>
  <si>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</si>
  <si>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</si>
  <si>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</si>
  <si>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</si>
  <si>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</si>
  <si>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</si>
  <si>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</si>
  <si>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</si>
  <si>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</si>
  <si>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</si>
  <si>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</si>
  <si>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</si>
  <si>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</si>
  <si>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</si>
  <si>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</si>
  <si>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</si>
  <si>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</si>
  <si>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</si>
  <si>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</si>
  <si>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</si>
  <si>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</si>
  <si>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</si>
  <si>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</si>
  <si>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</si>
  <si>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</si>
  <si>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</si>
  <si>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</si>
  <si>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</si>
  <si>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</si>
  <si>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</si>
  <si>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</si>
  <si>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</si>
  <si>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</si>
  <si>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</si>
  <si>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</si>
  <si>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</si>
  <si>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</si>
  <si>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</si>
  <si>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</si>
  <si>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</si>
  <si>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</si>
  <si>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</si>
  <si>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</si>
  <si>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</si>
  <si>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</si>
  <si>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</si>
  <si>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</si>
  <si>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</si>
  <si>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</si>
  <si>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</si>
  <si>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</si>
  <si>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</si>
  <si>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</si>
  <si>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</si>
  <si>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</si>
  <si>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</si>
  <si>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</si>
  <si>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</si>
  <si>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</si>
  <si>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</si>
  <si>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</si>
  <si>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</si>
  <si>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</si>
  <si>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</si>
  <si>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</si>
  <si>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</si>
  <si>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</si>
  <si>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</si>
  <si>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</si>
  <si>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</si>
  <si>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</si>
  <si>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</si>
  <si>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</si>
  <si>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Jesita and Raedon</t>
  </si>
  <si>
    <t xml:space="preserve">The Hitchhiker's Guide to the Family </t>
  </si>
  <si>
    <t>Goal</t>
  </si>
  <si>
    <t>Pledged</t>
  </si>
  <si>
    <t>average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</si>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</sst>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BE4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0" fontId="3" fillId="2" borderId="1" xfId="0" applyFont="1" applyFill="1" applyBorder="1"/>
    <xf numFmtId="9" fontId="3" fillId="2" borderId="1" xfId="1" applyFont="1" applyFill="1" applyBorder="1"/>
  </cellXfs>
  <cellStyles count="2">
    <cellStyle name="Normal" xfId="0" builtinId="0"/>
    <cellStyle name="Percent" xfId="1" builtinId="5"/>
  </cellStyles>
  <dxfs count="5"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BE4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5.803794883523377E-2"/>
          <c:y val="1.1359916618488872E-2"/>
          <c:w val="0.8635799817035319"/>
          <c:h val="0.77665219975734678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Statistics'!$A$5:$A$7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'Category Statistics'!$B$5:$B$7</c:f>
              <c:numCache>
                <c:formatCode>General</c:formatCode>
                <c:ptCount val="2"/>
                <c:pt idx="0">
                  <c:v>178</c:v>
                </c:pt>
                <c:pt idx="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5A-2B44-A9E9-24E31EA41E5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Statistics'!$A$5:$A$7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'Category Statistics'!$C$5:$C$7</c:f>
              <c:numCache>
                <c:formatCode>General</c:formatCode>
                <c:ptCount val="2"/>
                <c:pt idx="0">
                  <c:v>213</c:v>
                </c:pt>
                <c:pt idx="1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45A-2B44-A9E9-24E31EA41E5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Statistics'!$A$5:$A$7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'Category Statistics'!$D$5:$D$7</c:f>
              <c:numCache>
                <c:formatCode>General</c:formatCode>
                <c:ptCount val="2"/>
                <c:pt idx="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45A-2B44-A9E9-24E31EA41E5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Statistics'!$A$5:$A$7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'Category Statistics'!$E$5:$E$7</c:f>
              <c:numCache>
                <c:formatCode>General</c:formatCode>
                <c:ptCount val="2"/>
                <c:pt idx="0">
                  <c:v>209</c:v>
                </c:pt>
                <c:pt idx="1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45A-2B44-A9E9-24E31EA41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320569632"/>
        <c:axId val="1301433359"/>
        <c:axId val="0"/>
      </c:bar3DChart>
      <c:catAx>
        <c:axId val="32056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433359"/>
        <c:crosses val="autoZero"/>
        <c:auto val="1"/>
        <c:lblAlgn val="ctr"/>
        <c:lblOffset val="100"/>
        <c:noMultiLvlLbl val="0"/>
      </c:catAx>
      <c:valAx>
        <c:axId val="130143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56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3B-3F4E-BA1C-22B41C7C046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23B-3F4E-BA1C-22B41C7C046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23B-3F4E-BA1C-22B41C7C0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3285536"/>
        <c:axId val="333399136"/>
      </c:barChart>
      <c:catAx>
        <c:axId val="33328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399136"/>
        <c:crosses val="autoZero"/>
        <c:auto val="1"/>
        <c:lblAlgn val="ctr"/>
        <c:lblOffset val="100"/>
        <c:noMultiLvlLbl val="0"/>
      </c:catAx>
      <c:valAx>
        <c:axId val="33339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28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7.407407407407407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AC-DF43-8C15-70A2E78B56B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C-DF43-8C15-70A2E78B56B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AC-DF43-8C15-70A2E78B5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0143152"/>
        <c:axId val="670144832"/>
      </c:lineChart>
      <c:catAx>
        <c:axId val="67014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144832"/>
        <c:crosses val="autoZero"/>
        <c:auto val="1"/>
        <c:lblAlgn val="ctr"/>
        <c:lblOffset val="100"/>
        <c:noMultiLvlLbl val="0"/>
      </c:catAx>
      <c:valAx>
        <c:axId val="67014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14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4B-C547-8D74-8DD8ADCF918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4B-C547-8D74-8DD8ADCF918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4B-C547-8D74-8DD8ADCF9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8338432"/>
        <c:axId val="898340080"/>
      </c:lineChart>
      <c:catAx>
        <c:axId val="89833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340080"/>
        <c:crosses val="autoZero"/>
        <c:auto val="1"/>
        <c:lblAlgn val="ctr"/>
        <c:lblOffset val="100"/>
        <c:noMultiLvlLbl val="0"/>
      </c:catAx>
      <c:valAx>
        <c:axId val="89834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33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3</xdr:row>
      <xdr:rowOff>31750</xdr:rowOff>
    </xdr:from>
    <xdr:to>
      <xdr:col>21</xdr:col>
      <xdr:colOff>495300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7742DD-082A-7147-B922-095426DB8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7</xdr:row>
      <xdr:rowOff>0</xdr:rowOff>
    </xdr:from>
    <xdr:to>
      <xdr:col>16</xdr:col>
      <xdr:colOff>723900</xdr:colOff>
      <xdr:row>40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91ED6C-85F4-634E-B7F8-2B141D3908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5</xdr:row>
      <xdr:rowOff>114300</xdr:rowOff>
    </xdr:from>
    <xdr:to>
      <xdr:col>15</xdr:col>
      <xdr:colOff>571500</xdr:colOff>
      <xdr:row>31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C7B11A-373B-0A42-8A7D-D36A3E8217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2267183</xdr:colOff>
      <xdr:row>14</xdr:row>
      <xdr:rowOff>180622</xdr:rowOff>
    </xdr:from>
    <xdr:to>
      <xdr:col>9</xdr:col>
      <xdr:colOff>508000</xdr:colOff>
      <xdr:row>43</xdr:row>
      <xdr:rowOff>122297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F60C79-8AA1-1B40-BCFD-CECC723A4F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 Park" refreshedDate="44312.383750694447" createdVersion="7" refreshedVersion="7" minRefreshableVersion="3" recordCount="4114" xr:uid="{01E6C42F-9272-294F-BBAE-7208500818E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 Park" refreshedDate="44312.426591203701" createdVersion="7" refreshedVersion="7" minRefreshableVersion="3" recordCount="4114" xr:uid="{3CA8EE41-0375-2949-9F1F-AB64B7DD33D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5E8B40-0443-F54E-A62D-56D670EDB3EB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x="2"/>
        <item x="1"/>
        <item t="default"/>
      </items>
    </pivotField>
    <pivotField showAll="0"/>
  </pivotFields>
  <rowFields count="1">
    <field x="16"/>
  </rowFields>
  <rowItems count="3"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FC8A81-0670-F142-8888-39028E60E57A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E9EAD0-AAC6-E741-A6FB-85926C8AE09A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opLeftCell="B1" zoomScale="143" zoomScaleNormal="95" workbookViewId="0">
      <pane xSplit="1" ySplit="1" topLeftCell="P522" activePane="bottomRight" state="frozen"/>
      <selection activeCell="B1" sqref="B1"/>
      <selection pane="topRight" activeCell="C1" sqref="C1"/>
      <selection pane="bottomLeft" activeCell="B2" sqref="B2"/>
      <selection pane="bottomRight" activeCell="U2" sqref="U2:U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5" customWidth="1"/>
    <col min="17" max="17" width="25.83203125" customWidth="1"/>
    <col min="18" max="18" width="17.1640625" customWidth="1"/>
    <col min="19" max="19" width="24.33203125" customWidth="1"/>
    <col min="20" max="20" width="19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43" si="221">IFERROR(ROUND(E2819/L2819,2),0)</f>
        <v>23.64</v>
      </c>
      <c r="Q2819" s="11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str">
        <f>IFERROR(ROUND(E2844/L2844,2),"N/A")</f>
        <v>N/A</v>
      </c>
      <c r="Q2844" s="11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str">
        <f t="shared" ref="P2845:P2908" si="225">IFERROR(ROUND(E2845/L2845,2),"N/A")</f>
        <v>N/A</v>
      </c>
      <c r="Q2845" s="11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5"/>
        <v>30</v>
      </c>
      <c r="Q2846" s="11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11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str">
        <f t="shared" si="225"/>
        <v>N/A</v>
      </c>
      <c r="Q2848" s="11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str">
        <f t="shared" si="225"/>
        <v>N/A</v>
      </c>
      <c r="Q2849" s="11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11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11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11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str">
        <f t="shared" si="225"/>
        <v>N/A</v>
      </c>
      <c r="Q2853" s="11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11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str">
        <f t="shared" si="225"/>
        <v>N/A</v>
      </c>
      <c r="Q2855" s="11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11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11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11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11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str">
        <f t="shared" si="225"/>
        <v>N/A</v>
      </c>
      <c r="Q2860" s="11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5"/>
        <v>35</v>
      </c>
      <c r="Q2861" s="11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Q2862" s="11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Q2863" s="11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Q2864" s="11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Q2865" s="11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Q2866" s="11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str">
        <f t="shared" si="225"/>
        <v>N/A</v>
      </c>
      <c r="Q2867" s="11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5"/>
        <v>22.5</v>
      </c>
      <c r="Q2868" s="11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5"/>
        <v>50.4</v>
      </c>
      <c r="Q2869" s="11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5"/>
        <v>105.03</v>
      </c>
      <c r="Q2870" s="11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5"/>
        <v>35.4</v>
      </c>
      <c r="Q2871" s="11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5"/>
        <v>83.33</v>
      </c>
      <c r="Q2872" s="11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5"/>
        <v>35.92</v>
      </c>
      <c r="Q2873" s="11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str">
        <f t="shared" si="225"/>
        <v>N/A</v>
      </c>
      <c r="Q2874" s="11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5"/>
        <v>119.13</v>
      </c>
      <c r="Q2875" s="11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5"/>
        <v>90.33</v>
      </c>
      <c r="Q2876" s="11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5"/>
        <v>2.33</v>
      </c>
      <c r="Q2877" s="11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str">
        <f t="shared" si="225"/>
        <v>N/A</v>
      </c>
      <c r="Q2878" s="11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5"/>
        <v>108.33</v>
      </c>
      <c r="Q2879" s="11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5"/>
        <v>15.75</v>
      </c>
      <c r="Q2880" s="11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5"/>
        <v>29</v>
      </c>
      <c r="Q2881" s="11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5"/>
        <v>96.55</v>
      </c>
      <c r="Q2882" s="11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 t="str">
        <f t="shared" si="225"/>
        <v>N/A</v>
      </c>
      <c r="Q2883" s="11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1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1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1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1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1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1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 t="str">
        <f t="shared" si="225"/>
        <v>N/A</v>
      </c>
      <c r="Q2890" s="11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1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1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1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1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1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 t="str">
        <f t="shared" si="225"/>
        <v>N/A</v>
      </c>
      <c r="Q2896" s="11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1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1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1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1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 t="str">
        <f t="shared" si="225"/>
        <v>N/A</v>
      </c>
      <c r="Q2901" s="11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1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1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1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1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1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1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1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ref="P2909:P2972" si="230">IFERROR(ROUND(E2909/L2909,2),"N/A")</f>
        <v>1</v>
      </c>
      <c r="Q2909" s="11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30"/>
        <v>52.8</v>
      </c>
      <c r="Q2910" s="11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20</v>
      </c>
      <c r="Q2911" s="11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30"/>
        <v>1</v>
      </c>
      <c r="Q2912" s="11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30"/>
        <v>46.93</v>
      </c>
      <c r="Q2913" s="11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Q2914" s="11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Q2915" s="11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s="11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s="11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s="11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s="11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s="11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s="11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11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11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11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11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11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11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11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11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11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11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11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11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11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11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11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11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11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11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11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1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1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1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1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 t="str">
        <f t="shared" si="230"/>
        <v>N/A</v>
      </c>
      <c r="Q2945" s="11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30"/>
        <v>100</v>
      </c>
      <c r="Q2946" s="11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 t="str">
        <f t="shared" si="230"/>
        <v>N/A</v>
      </c>
      <c r="Q2947" s="11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1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1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1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1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 t="str">
        <f t="shared" si="230"/>
        <v>N/A</v>
      </c>
      <c r="Q2952" s="11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1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1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1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 t="str">
        <f t="shared" si="230"/>
        <v>N/A</v>
      </c>
      <c r="Q2956" s="11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1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1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1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 t="str">
        <f t="shared" si="230"/>
        <v>N/A</v>
      </c>
      <c r="Q2960" s="11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 t="str">
        <f t="shared" si="230"/>
        <v>N/A</v>
      </c>
      <c r="Q2961" s="11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 t="str">
        <f t="shared" si="230"/>
        <v>N/A</v>
      </c>
      <c r="Q2962" s="11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1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1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1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1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1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1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1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1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1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1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ref="P2973:P3036" si="235">IFERROR(ROUND(E2973/L2973,2),"N/A")</f>
        <v>74.53</v>
      </c>
      <c r="Q2973" s="11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5"/>
        <v>123.94</v>
      </c>
      <c r="Q2974" s="11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5"/>
        <v>264.85000000000002</v>
      </c>
      <c r="Q2975" s="11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5"/>
        <v>58.62</v>
      </c>
      <c r="Q2976" s="11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5"/>
        <v>70.88</v>
      </c>
      <c r="Q2977" s="11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5"/>
        <v>8.57</v>
      </c>
      <c r="Q2978" s="11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5"/>
        <v>113.57</v>
      </c>
      <c r="Q2979" s="11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Q2980" s="11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Q2981" s="11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Q2982" s="11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Q2983" s="11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Q2984" s="11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Q2985" s="11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Q2986" s="11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Q2987" s="11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Q2988" s="11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Q2989" s="11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Q2990" s="11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Q2991" s="11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Q2992" s="11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Q2993" s="11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Q2994" s="11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Q2995" s="11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Q2996" s="11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Q2997" s="11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Q2998" s="11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11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11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11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11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11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11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11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1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1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1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1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5"/>
        <v>116.73</v>
      </c>
      <c r="Q3010" s="11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si="235"/>
        <v>233.9</v>
      </c>
      <c r="Q3011" s="11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1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1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1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1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1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1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1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1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1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1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1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1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1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1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1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1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1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1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1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1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1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1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1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1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1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ref="P3037:P3100" si="240">IFERROR(ROUND(E3037/L3037,2),"N/A")</f>
        <v>88.59</v>
      </c>
      <c r="Q3037" s="11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40"/>
        <v>96.3</v>
      </c>
      <c r="Q3038" s="11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40"/>
        <v>33.31</v>
      </c>
      <c r="Q3039" s="11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40"/>
        <v>37.22</v>
      </c>
      <c r="Q3040" s="11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40"/>
        <v>92.13</v>
      </c>
      <c r="Q3041" s="11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40"/>
        <v>76.790000000000006</v>
      </c>
      <c r="Q3042" s="11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40"/>
        <v>96.53</v>
      </c>
      <c r="Q3043" s="11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Q3044" s="11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Q3045" s="11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Q3046" s="11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Q3047" s="11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Q3048" s="11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Q3049" s="11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Q3050" s="11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Q3051" s="11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Q3052" s="11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Q3053" s="11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Q3054" s="11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Q3055" s="11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 t="str">
        <f t="shared" si="240"/>
        <v>N/A</v>
      </c>
      <c r="Q3056" s="11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Q3057" s="11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 t="str">
        <f t="shared" si="240"/>
        <v>N/A</v>
      </c>
      <c r="Q3058" s="11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 t="str">
        <f t="shared" si="240"/>
        <v>N/A</v>
      </c>
      <c r="Q3059" s="11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Q3060" s="11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Q3061" s="11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Q3062" s="11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 t="str">
        <f t="shared" si="240"/>
        <v>N/A</v>
      </c>
      <c r="Q3063" s="11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11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11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11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11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11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11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1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1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1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1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40"/>
        <v>1</v>
      </c>
      <c r="Q3074" s="11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si="240"/>
        <v>92.14</v>
      </c>
      <c r="Q3075" s="11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1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1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1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1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1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1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1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1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 t="str">
        <f t="shared" si="240"/>
        <v>N/A</v>
      </c>
      <c r="Q3084" s="11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1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1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1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1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1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1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1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1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1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1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1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1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1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1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1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1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ref="P3101:P3164" si="245">IFERROR(ROUND(E3101/L3101,2),"N/A")</f>
        <v>55.6</v>
      </c>
      <c r="Q3101" s="11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5"/>
        <v>140.54</v>
      </c>
      <c r="Q3102" s="11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5"/>
        <v>25</v>
      </c>
      <c r="Q3103" s="11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5"/>
        <v>69.53</v>
      </c>
      <c r="Q3104" s="11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5"/>
        <v>5.5</v>
      </c>
      <c r="Q3105" s="11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5"/>
        <v>237</v>
      </c>
      <c r="Q3106" s="11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5"/>
        <v>79.87</v>
      </c>
      <c r="Q3107" s="11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Q3108" s="11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Q3109" s="11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Q3110" s="11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Q3111" s="11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Q3112" s="11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Q3113" s="11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Q3114" s="11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Q3115" s="11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 t="str">
        <f t="shared" si="245"/>
        <v>N/A</v>
      </c>
      <c r="Q3116" s="11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Q3117" s="11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Q3118" s="11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Q3119" s="11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Q3120" s="11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Q3121" s="11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Q3122" s="11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Q3123" s="11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Q3124" s="11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Q3125" s="11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Q3126" s="11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 t="str">
        <f t="shared" si="245"/>
        <v>N/A</v>
      </c>
      <c r="Q3127" s="11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11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 t="str">
        <f t="shared" si="245"/>
        <v>N/A</v>
      </c>
      <c r="Q3129" s="11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11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11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11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11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1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1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1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1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5"/>
        <v>29.05</v>
      </c>
      <c r="Q3138" s="11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si="245"/>
        <v>50</v>
      </c>
      <c r="Q3139" s="11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 t="str">
        <f t="shared" si="245"/>
        <v>N/A</v>
      </c>
      <c r="Q3140" s="11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1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1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1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1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 t="str">
        <f t="shared" si="245"/>
        <v>N/A</v>
      </c>
      <c r="Q3145" s="11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1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 t="str">
        <f t="shared" si="245"/>
        <v>N/A</v>
      </c>
      <c r="Q3147" s="11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1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1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1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1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1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1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1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1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1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1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1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1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1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1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1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1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1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ref="P3165:P3228" si="250">IFERROR(ROUND(E3165/L3165,2),"N/A")</f>
        <v>200.69</v>
      </c>
      <c r="Q3165" s="11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50"/>
        <v>37.590000000000003</v>
      </c>
      <c r="Q3166" s="11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50"/>
        <v>58.1</v>
      </c>
      <c r="Q3167" s="11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50"/>
        <v>60.3</v>
      </c>
      <c r="Q3168" s="11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50"/>
        <v>63.36</v>
      </c>
      <c r="Q3169" s="11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50"/>
        <v>50.9</v>
      </c>
      <c r="Q3170" s="11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50"/>
        <v>100.5</v>
      </c>
      <c r="Q3171" s="11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Q3172" s="11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Q3173" s="11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Q3174" s="11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Q3175" s="11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Q3176" s="11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Q3177" s="11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Q3178" s="11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Q3179" s="11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Q3180" s="11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Q3181" s="11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Q3182" s="11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Q3183" s="11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Q3184" s="11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Q3185" s="11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Q3186" s="11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Q3187" s="11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Q3188" s="11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Q3189" s="11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Q3190" s="11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11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 t="str">
        <f t="shared" si="250"/>
        <v>N/A</v>
      </c>
      <c r="Q3192" s="11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11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11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11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 t="str">
        <f t="shared" si="250"/>
        <v>N/A</v>
      </c>
      <c r="Q3196" s="11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11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1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1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1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1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50"/>
        <v>1</v>
      </c>
      <c r="Q3202" s="11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si="250"/>
        <v>12.5</v>
      </c>
      <c r="Q3203" s="11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1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1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 t="str">
        <f t="shared" si="250"/>
        <v>N/A</v>
      </c>
      <c r="Q3206" s="11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1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 t="str">
        <f t="shared" si="250"/>
        <v>N/A</v>
      </c>
      <c r="Q3208" s="11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1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1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1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1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1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1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1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1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1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1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1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1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1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1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1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1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1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1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1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1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ref="P3229:P3292" si="255">IFERROR(ROUND(E3229/L3229,2),"N/A")</f>
        <v>50</v>
      </c>
      <c r="Q3229" s="11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5"/>
        <v>193.62</v>
      </c>
      <c r="Q3230" s="11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5"/>
        <v>106.8</v>
      </c>
      <c r="Q3231" s="11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5"/>
        <v>77.22</v>
      </c>
      <c r="Q3232" s="11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5"/>
        <v>57.5</v>
      </c>
      <c r="Q3233" s="11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5"/>
        <v>50.46</v>
      </c>
      <c r="Q3234" s="11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5"/>
        <v>97.38</v>
      </c>
      <c r="Q3235" s="11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Q3236" s="11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Q3237" s="11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Q3238" s="11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Q3239" s="11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Q3240" s="11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Q3241" s="11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Q3242" s="11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Q3243" s="11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Q3244" s="11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Q3245" s="11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Q3246" s="11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Q3247" s="11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Q3248" s="11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Q3249" s="11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Q3250" s="11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Q3251" s="11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Q3252" s="11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Q3253" s="11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Q3254" s="11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11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11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11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11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11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11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1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1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1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1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1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5"/>
        <v>52.55</v>
      </c>
      <c r="Q3266" s="11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si="255"/>
        <v>70.290000000000006</v>
      </c>
      <c r="Q3267" s="11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1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1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1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1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1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1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1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1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1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1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1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1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1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1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1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1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1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1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1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1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1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1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1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1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1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ref="P3293:P3356" si="260">IFERROR(ROUND(E3293/L3293,2),"N/A")</f>
        <v>40.71</v>
      </c>
      <c r="Q3293" s="11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60"/>
        <v>19.27</v>
      </c>
      <c r="Q3294" s="11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60"/>
        <v>84.29</v>
      </c>
      <c r="Q3295" s="11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60"/>
        <v>29.58</v>
      </c>
      <c r="Q3296" s="11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60"/>
        <v>26.67</v>
      </c>
      <c r="Q3297" s="11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60"/>
        <v>45.98</v>
      </c>
      <c r="Q3298" s="11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60"/>
        <v>125.09</v>
      </c>
      <c r="Q3299" s="11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Q3300" s="11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Q3301" s="11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Q3302" s="11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Q3303" s="11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Q3304" s="11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Q3305" s="11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Q3306" s="11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Q3307" s="11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Q3308" s="11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Q3309" s="11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Q3310" s="11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Q3311" s="11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Q3312" s="11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Q3313" s="11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Q3314" s="11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Q3315" s="11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Q3316" s="11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Q3317" s="11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Q3318" s="11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11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11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11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11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11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11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1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1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1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1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1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60"/>
        <v>292.77999999999997</v>
      </c>
      <c r="Q3330" s="11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si="260"/>
        <v>44.92</v>
      </c>
      <c r="Q3331" s="11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1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1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1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1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1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1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1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1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1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1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1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1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1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1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1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1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1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1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1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1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1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1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1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1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1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ref="P3357:P3420" si="265">IFERROR(ROUND(E3357/L3357,2),"N/A")</f>
        <v>147.33000000000001</v>
      </c>
      <c r="Q3357" s="11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5"/>
        <v>56.33</v>
      </c>
      <c r="Q3358" s="11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5"/>
        <v>96.19</v>
      </c>
      <c r="Q3359" s="11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5"/>
        <v>63.57</v>
      </c>
      <c r="Q3360" s="11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5"/>
        <v>184.78</v>
      </c>
      <c r="Q3361" s="11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5"/>
        <v>126.72</v>
      </c>
      <c r="Q3362" s="11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5"/>
        <v>83.43</v>
      </c>
      <c r="Q3363" s="11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Q3364" s="11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Q3365" s="11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Q3366" s="11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Q3367" s="11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Q3368" s="11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Q3369" s="11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Q3370" s="11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Q3371" s="11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Q3372" s="11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Q3373" s="11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Q3374" s="11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Q3375" s="11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Q3376" s="11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Q3377" s="11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Q3378" s="11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Q3379" s="11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Q3380" s="11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Q3381" s="11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Q3382" s="11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11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11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11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11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11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11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1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1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1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1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1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5"/>
        <v>41.67</v>
      </c>
      <c r="Q3394" s="11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si="265"/>
        <v>36.07</v>
      </c>
      <c r="Q3395" s="11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1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1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1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1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1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1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1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1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1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1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1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1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1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1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1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1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1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1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1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1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1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1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1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1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1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ref="P3421:P3484" si="270">IFERROR(ROUND(E3421/L3421,2),"N/A")</f>
        <v>63.7</v>
      </c>
      <c r="Q3421" s="11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70"/>
        <v>28.41</v>
      </c>
      <c r="Q3422" s="11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70"/>
        <v>103.21</v>
      </c>
      <c r="Q3423" s="11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70"/>
        <v>71.150000000000006</v>
      </c>
      <c r="Q3424" s="11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70"/>
        <v>35</v>
      </c>
      <c r="Q3425" s="11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70"/>
        <v>81.78</v>
      </c>
      <c r="Q3426" s="11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70"/>
        <v>297.02999999999997</v>
      </c>
      <c r="Q3427" s="11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Q3428" s="11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Q3429" s="11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Q3430" s="11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Q3431" s="11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Q3432" s="11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Q3433" s="11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Q3434" s="11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Q3435" s="11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Q3436" s="11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Q3437" s="11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Q3438" s="11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Q3439" s="11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Q3440" s="11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Q3441" s="11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Q3442" s="11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Q3443" s="11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Q3444" s="11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Q3445" s="11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Q3446" s="11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11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11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11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11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11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11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1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1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1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1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1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70"/>
        <v>358.69</v>
      </c>
      <c r="Q3458" s="11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si="270"/>
        <v>50.98</v>
      </c>
      <c r="Q3459" s="11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1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1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1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1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1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1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1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1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1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1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1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1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1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1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1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1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1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1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1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1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1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1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1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1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1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ref="P3485:P3548" si="275">IFERROR(ROUND(E3485/L3485,2),"N/A")</f>
        <v>40.29</v>
      </c>
      <c r="Q3485" s="11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5"/>
        <v>64.91</v>
      </c>
      <c r="Q3486" s="11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5"/>
        <v>55.33</v>
      </c>
      <c r="Q3487" s="11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5"/>
        <v>83.14</v>
      </c>
      <c r="Q3488" s="11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5"/>
        <v>38.71</v>
      </c>
      <c r="Q3489" s="11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5"/>
        <v>125.38</v>
      </c>
      <c r="Q3490" s="11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5"/>
        <v>78.260000000000005</v>
      </c>
      <c r="Q3491" s="11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Q3492" s="11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Q3493" s="11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Q3494" s="11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Q3495" s="11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Q3496" s="11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Q3497" s="11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Q3498" s="11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Q3499" s="11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Q3500" s="11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Q3501" s="11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Q3502" s="11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Q3503" s="11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Q3504" s="11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Q3505" s="11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Q3506" s="11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Q3507" s="11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Q3508" s="11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Q3509" s="11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Q3510" s="11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11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11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11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11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11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11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1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1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1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1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1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5"/>
        <v>95.95</v>
      </c>
      <c r="Q3522" s="11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si="275"/>
        <v>45.62</v>
      </c>
      <c r="Q3523" s="11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1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1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1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1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1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1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1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1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1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1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1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1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1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1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1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1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1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1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1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1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1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1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1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1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1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ref="P3549:P3612" si="280">IFERROR(ROUND(E3549/L3549,2),"N/A")</f>
        <v>119.18</v>
      </c>
      <c r="Q3549" s="11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80"/>
        <v>164.62</v>
      </c>
      <c r="Q3550" s="11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80"/>
        <v>24.29</v>
      </c>
      <c r="Q3551" s="11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80"/>
        <v>40.94</v>
      </c>
      <c r="Q3552" s="11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80"/>
        <v>61.1</v>
      </c>
      <c r="Q3553" s="11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80"/>
        <v>38.65</v>
      </c>
      <c r="Q3554" s="11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80"/>
        <v>56.2</v>
      </c>
      <c r="Q3555" s="11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Q3556" s="11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Q3557" s="11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Q3558" s="11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Q3559" s="11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Q3560" s="11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Q3561" s="11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Q3562" s="11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Q3563" s="11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Q3564" s="11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Q3565" s="11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Q3566" s="11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Q3567" s="11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Q3568" s="11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Q3569" s="11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Q3570" s="11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Q3571" s="11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Q3572" s="11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Q3573" s="11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Q3574" s="11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11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11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11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11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11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11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1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1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1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1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1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80"/>
        <v>30.94</v>
      </c>
      <c r="Q3586" s="11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si="280"/>
        <v>176.09</v>
      </c>
      <c r="Q3587" s="11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1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1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1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1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1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1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1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1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1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1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1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1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1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1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1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1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1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1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1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1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1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1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1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1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1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ref="P3613:P3676" si="285">IFERROR(ROUND(E3613/L3613,2),"N/A")</f>
        <v>66.67</v>
      </c>
      <c r="Q3613" s="11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5"/>
        <v>126.67</v>
      </c>
      <c r="Q3614" s="11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5"/>
        <v>62.5</v>
      </c>
      <c r="Q3615" s="11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5"/>
        <v>35.49</v>
      </c>
      <c r="Q3616" s="11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5"/>
        <v>37.08</v>
      </c>
      <c r="Q3617" s="11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5"/>
        <v>69.33</v>
      </c>
      <c r="Q3618" s="11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5"/>
        <v>17.25</v>
      </c>
      <c r="Q3619" s="11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Q3620" s="11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Q3621" s="11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Q3622" s="11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Q3623" s="11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Q3624" s="11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Q3625" s="11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Q3626" s="11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Q3627" s="11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Q3628" s="11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Q3629" s="11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 t="str">
        <f t="shared" si="285"/>
        <v>N/A</v>
      </c>
      <c r="Q3630" s="11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Q3631" s="11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s="11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Q3633" s="11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Q3634" s="11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Q3635" s="11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Q3636" s="11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Q3637" s="11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 t="str">
        <f t="shared" si="285"/>
        <v>N/A</v>
      </c>
      <c r="Q3638" s="11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11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11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11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11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 t="str">
        <f t="shared" si="285"/>
        <v>N/A</v>
      </c>
      <c r="Q3643" s="11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11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 t="str">
        <f t="shared" si="285"/>
        <v>N/A</v>
      </c>
      <c r="Q3645" s="11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1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1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1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1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5"/>
        <v>550.04</v>
      </c>
      <c r="Q3650" s="11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si="285"/>
        <v>97.5</v>
      </c>
      <c r="Q3651" s="11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1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1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1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1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1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1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1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1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1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1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1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1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1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1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1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1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1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1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1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1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1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1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1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1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1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ref="P3677:P3740" si="290">IFERROR(ROUND(E3677/L3677,2),"N/A")</f>
        <v>23.33</v>
      </c>
      <c r="Q3677" s="11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90"/>
        <v>64.38</v>
      </c>
      <c r="Q3678" s="11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90"/>
        <v>62.05</v>
      </c>
      <c r="Q3679" s="11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90"/>
        <v>66.13</v>
      </c>
      <c r="Q3680" s="11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90"/>
        <v>73.400000000000006</v>
      </c>
      <c r="Q3681" s="11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90"/>
        <v>99.5</v>
      </c>
      <c r="Q3682" s="11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90"/>
        <v>62.17</v>
      </c>
      <c r="Q3683" s="11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Q3684" s="11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Q3685" s="11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Q3686" s="11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Q3687" s="11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Q3688" s="11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Q3689" s="11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Q3690" s="11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Q3691" s="11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Q3692" s="11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Q3693" s="11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Q3694" s="11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Q3695" s="11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Q3696" s="11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Q3697" s="11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Q3698" s="11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Q3699" s="11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Q3700" s="11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Q3701" s="11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Q3702" s="11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11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11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11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11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11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11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1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1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1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1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1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90"/>
        <v>110.87</v>
      </c>
      <c r="Q3714" s="11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si="290"/>
        <v>106.84</v>
      </c>
      <c r="Q3715" s="11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1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1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1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1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1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1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1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1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1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1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1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1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1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1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1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1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1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1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1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 t="str">
        <f t="shared" si="290"/>
        <v>N/A</v>
      </c>
      <c r="Q3735" s="11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1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1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1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1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1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ref="P3741:P3804" si="295">IFERROR(ROUND(E3741/L3741,2),"N/A")</f>
        <v>100.63</v>
      </c>
      <c r="Q3741" s="11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5"/>
        <v>25.57</v>
      </c>
      <c r="Q3742" s="11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 t="str">
        <f t="shared" si="295"/>
        <v>N/A</v>
      </c>
      <c r="Q3743" s="11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5"/>
        <v>25</v>
      </c>
      <c r="Q3744" s="11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 t="str">
        <f t="shared" si="295"/>
        <v>N/A</v>
      </c>
      <c r="Q3745" s="11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 t="str">
        <f t="shared" si="295"/>
        <v>N/A</v>
      </c>
      <c r="Q3746" s="11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5"/>
        <v>10</v>
      </c>
      <c r="Q3747" s="11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Q3748" s="11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Q3749" s="11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Q3750" s="11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Q3751" s="11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Q3752" s="11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Q3753" s="11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Q3754" s="11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Q3755" s="11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Q3756" s="11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Q3757" s="11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Q3758" s="11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Q3759" s="11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Q3760" s="11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Q3761" s="11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Q3762" s="11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Q3763" s="11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Q3764" s="11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Q3765" s="11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Q3766" s="11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11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11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11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11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11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11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1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1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1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1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1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5"/>
        <v>90.82</v>
      </c>
      <c r="Q3778" s="11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si="295"/>
        <v>48.54</v>
      </c>
      <c r="Q3779" s="11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1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1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1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1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1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1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1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1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1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1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1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1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 t="str">
        <f t="shared" si="295"/>
        <v>N/A</v>
      </c>
      <c r="Q3792" s="11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 t="str">
        <f t="shared" si="295"/>
        <v>N/A</v>
      </c>
      <c r="Q3793" s="11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1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1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1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1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1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1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1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1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1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1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 t="str">
        <f t="shared" si="295"/>
        <v>N/A</v>
      </c>
      <c r="Q3804" s="11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ref="P3805:P3868" si="300">IFERROR(ROUND(E3805/L3805,2),"N/A")</f>
        <v>58.95</v>
      </c>
      <c r="Q3805" s="11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 t="str">
        <f t="shared" si="300"/>
        <v>N/A</v>
      </c>
      <c r="Q3806" s="11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300"/>
        <v>1.5</v>
      </c>
      <c r="Q3807" s="11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300"/>
        <v>5</v>
      </c>
      <c r="Q3808" s="11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300"/>
        <v>50.56</v>
      </c>
      <c r="Q3809" s="11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300"/>
        <v>41.67</v>
      </c>
      <c r="Q3810" s="11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300"/>
        <v>53.29</v>
      </c>
      <c r="Q3811" s="11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Q3812" s="11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Q3813" s="11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Q3814" s="11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Q3815" s="11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Q3816" s="11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Q3817" s="11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Q3818" s="11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Q3819" s="11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Q3820" s="11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Q3821" s="11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Q3822" s="11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Q3823" s="11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Q3824" s="11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Q3825" s="11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Q3826" s="11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Q3827" s="11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Q3828" s="11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Q3829" s="11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Q3830" s="11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11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11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11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11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11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11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1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1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1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1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1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300"/>
        <v>21.67</v>
      </c>
      <c r="Q3842" s="11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si="300"/>
        <v>25.65</v>
      </c>
      <c r="Q3843" s="11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1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1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1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1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1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1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1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1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1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1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1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1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1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1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1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1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1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1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1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1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1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 t="str">
        <f t="shared" si="300"/>
        <v>N/A</v>
      </c>
      <c r="Q3865" s="11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1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1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1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ref="P3869:P3932" si="305">IFERROR(ROUND(E3869/L3869,2),"N/A")</f>
        <v>50.2</v>
      </c>
      <c r="Q3869" s="11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5"/>
        <v>10</v>
      </c>
      <c r="Q3870" s="11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5"/>
        <v>30.13</v>
      </c>
      <c r="Q3871" s="11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5"/>
        <v>150</v>
      </c>
      <c r="Q3872" s="11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5"/>
        <v>13.33</v>
      </c>
      <c r="Q3873" s="11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 t="str">
        <f t="shared" si="305"/>
        <v>N/A</v>
      </c>
      <c r="Q3874" s="11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 t="str">
        <f t="shared" si="305"/>
        <v>N/A</v>
      </c>
      <c r="Q3875" s="11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 t="str">
        <f t="shared" si="305"/>
        <v>N/A</v>
      </c>
      <c r="Q3876" s="11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 t="str">
        <f t="shared" si="305"/>
        <v>N/A</v>
      </c>
      <c r="Q3877" s="11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Q3878" s="11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Q3879" s="11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Q3880" s="11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 t="str">
        <f t="shared" si="305"/>
        <v>N/A</v>
      </c>
      <c r="Q3881" s="11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Q3882" s="11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Q3883" s="11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 t="str">
        <f t="shared" si="305"/>
        <v>N/A</v>
      </c>
      <c r="Q3884" s="11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 t="str">
        <f t="shared" si="305"/>
        <v>N/A</v>
      </c>
      <c r="Q3885" s="11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 t="str">
        <f t="shared" si="305"/>
        <v>N/A</v>
      </c>
      <c r="Q3886" s="11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 t="str">
        <f t="shared" si="305"/>
        <v>N/A</v>
      </c>
      <c r="Q3887" s="11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 t="str">
        <f t="shared" si="305"/>
        <v>N/A</v>
      </c>
      <c r="Q3888" s="11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Q3889" s="11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Q3890" s="11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Q3891" s="11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Q3892" s="11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Q3893" s="11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 t="str">
        <f t="shared" si="305"/>
        <v>N/A</v>
      </c>
      <c r="Q3894" s="11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11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11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11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11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11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11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1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1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1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1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 t="str">
        <f t="shared" si="305"/>
        <v>N/A</v>
      </c>
      <c r="Q3905" s="11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5"/>
        <v>1.5</v>
      </c>
      <c r="Q3906" s="11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si="305"/>
        <v>24.71</v>
      </c>
      <c r="Q3907" s="11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1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1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1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1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1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1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1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1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1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1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 t="str">
        <f t="shared" si="305"/>
        <v>N/A</v>
      </c>
      <c r="Q3918" s="11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1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1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1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1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 t="str">
        <f t="shared" si="305"/>
        <v>N/A</v>
      </c>
      <c r="Q3923" s="11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1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1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1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1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1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1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1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1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 t="str">
        <f t="shared" si="305"/>
        <v>N/A</v>
      </c>
      <c r="Q3932" s="11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 t="str">
        <f t="shared" ref="P3933:P3996" si="310">IFERROR(ROUND(E3933/L3933,2),"N/A")</f>
        <v>N/A</v>
      </c>
      <c r="Q3933" s="11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10"/>
        <v>1</v>
      </c>
      <c r="Q3934" s="11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10"/>
        <v>91.83</v>
      </c>
      <c r="Q3935" s="11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10"/>
        <v>45.83</v>
      </c>
      <c r="Q3936" s="11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10"/>
        <v>57.17</v>
      </c>
      <c r="Q3937" s="11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 t="str">
        <f t="shared" si="310"/>
        <v>N/A</v>
      </c>
      <c r="Q3938" s="11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10"/>
        <v>248.5</v>
      </c>
      <c r="Q3939" s="11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Q3940" s="11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Q3941" s="11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Q3942" s="11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Q3943" s="11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 t="str">
        <f t="shared" si="310"/>
        <v>N/A</v>
      </c>
      <c r="Q3944" s="11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Q3945" s="11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 t="str">
        <f t="shared" si="310"/>
        <v>N/A</v>
      </c>
      <c r="Q3946" s="11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Q3947" s="11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Q3948" s="11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Q3949" s="11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 t="str">
        <f t="shared" si="310"/>
        <v>N/A</v>
      </c>
      <c r="Q3950" s="11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Q3951" s="11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Q3952" s="11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Q3953" s="11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Q3954" s="11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 t="str">
        <f t="shared" si="310"/>
        <v>N/A</v>
      </c>
      <c r="Q3955" s="11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 t="str">
        <f t="shared" si="310"/>
        <v>N/A</v>
      </c>
      <c r="Q3956" s="11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Q3957" s="11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 t="str">
        <f t="shared" si="310"/>
        <v>N/A</v>
      </c>
      <c r="Q3958" s="11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11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11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11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11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11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11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 t="str">
        <f t="shared" si="310"/>
        <v>N/A</v>
      </c>
      <c r="Q3965" s="11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1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1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1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1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10"/>
        <v>47.91</v>
      </c>
      <c r="Q3970" s="11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si="310"/>
        <v>35.17</v>
      </c>
      <c r="Q3971" s="11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1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1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1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1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1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 t="str">
        <f t="shared" si="310"/>
        <v>N/A</v>
      </c>
      <c r="Q3977" s="11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1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1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1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1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1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1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1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1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1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1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1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1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1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 t="str">
        <f t="shared" si="310"/>
        <v>N/A</v>
      </c>
      <c r="Q3991" s="11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1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1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1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1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1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ref="P3997:P4060" si="315">IFERROR(ROUND(E3997/L3997,2),"N/A")</f>
        <v>17.5</v>
      </c>
      <c r="Q3997" s="11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5"/>
        <v>29.24</v>
      </c>
      <c r="Q3998" s="11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 t="str">
        <f t="shared" si="315"/>
        <v>N/A</v>
      </c>
      <c r="Q3999" s="11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5"/>
        <v>59.58</v>
      </c>
      <c r="Q4000" s="11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5"/>
        <v>82.57</v>
      </c>
      <c r="Q4001" s="11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5"/>
        <v>10</v>
      </c>
      <c r="Q4002" s="11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5"/>
        <v>32.36</v>
      </c>
      <c r="Q4003" s="11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Q4004" s="11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Q4005" s="11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Q4006" s="11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Q4007" s="11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Q4008" s="11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Q4009" s="11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Q4010" s="11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Q4011" s="11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Q4012" s="11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Q4013" s="11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 t="str">
        <f t="shared" si="315"/>
        <v>N/A</v>
      </c>
      <c r="Q4014" s="11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Q4015" s="11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 t="str">
        <f t="shared" si="315"/>
        <v>N/A</v>
      </c>
      <c r="Q4016" s="11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Q4017" s="11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Q4018" s="11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Q4019" s="11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Q4020" s="11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Q4021" s="11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Q4022" s="11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11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11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 t="str">
        <f t="shared" si="315"/>
        <v>N/A</v>
      </c>
      <c r="Q4025" s="11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11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11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 t="str">
        <f t="shared" si="315"/>
        <v>N/A</v>
      </c>
      <c r="Q4028" s="11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1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1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 t="str">
        <f t="shared" si="315"/>
        <v>N/A</v>
      </c>
      <c r="Q4031" s="11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1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 t="str">
        <f t="shared" si="315"/>
        <v>N/A</v>
      </c>
      <c r="Q4033" s="11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5"/>
        <v>59</v>
      </c>
      <c r="Q4034" s="11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si="315"/>
        <v>65.34</v>
      </c>
      <c r="Q4035" s="11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1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1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1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1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1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1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1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1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1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 t="str">
        <f t="shared" si="315"/>
        <v>N/A</v>
      </c>
      <c r="Q4045" s="11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1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1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1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1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1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1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1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 t="str">
        <f t="shared" si="315"/>
        <v>N/A</v>
      </c>
      <c r="Q4053" s="11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1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1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 t="str">
        <f t="shared" si="315"/>
        <v>N/A</v>
      </c>
      <c r="Q4056" s="11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1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1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1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1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ref="P4061:P4115" si="320">IFERROR(ROUND(E4061/L4061,2),"N/A")</f>
        <v>35.71</v>
      </c>
      <c r="Q4061" s="11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20"/>
        <v>57</v>
      </c>
      <c r="Q4062" s="11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 t="str">
        <f t="shared" si="320"/>
        <v>N/A</v>
      </c>
      <c r="Q4063" s="11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20"/>
        <v>163.33000000000001</v>
      </c>
      <c r="Q4064" s="11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20"/>
        <v>15</v>
      </c>
      <c r="Q4065" s="11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20"/>
        <v>64.17</v>
      </c>
      <c r="Q4066" s="11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20"/>
        <v>6.75</v>
      </c>
      <c r="Q4067" s="11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Q4068" s="11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Q4069" s="11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Q4070" s="11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Q4071" s="11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Q4072" s="11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 t="str">
        <f t="shared" si="320"/>
        <v>N/A</v>
      </c>
      <c r="Q4073" s="11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Q4074" s="11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Q4075" s="11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Q4076" s="11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Q4077" s="11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 t="str">
        <f t="shared" si="320"/>
        <v>N/A</v>
      </c>
      <c r="Q4078" s="11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Q4079" s="11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 t="str">
        <f t="shared" si="320"/>
        <v>N/A</v>
      </c>
      <c r="Q4080" s="11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s="11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 t="str">
        <f t="shared" si="320"/>
        <v>N/A</v>
      </c>
      <c r="Q4082" s="11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Q4083" s="11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Q4084" s="11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Q4085" s="11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Q4086" s="11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11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11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 t="str">
        <f t="shared" si="320"/>
        <v>N/A</v>
      </c>
      <c r="Q4089" s="11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11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11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11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1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1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1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1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1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20"/>
        <v>80</v>
      </c>
      <c r="Q4098" s="11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 t="str">
        <f t="shared" si="320"/>
        <v>N/A</v>
      </c>
      <c r="Q4099" s="11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 t="str">
        <f t="shared" si="320"/>
        <v>N/A</v>
      </c>
      <c r="Q4100" s="11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1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 t="str">
        <f t="shared" si="320"/>
        <v>N/A</v>
      </c>
      <c r="Q4102" s="11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 t="str">
        <f t="shared" si="320"/>
        <v>N/A</v>
      </c>
      <c r="Q4103" s="11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1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1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1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1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1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1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1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 t="str">
        <f t="shared" si="320"/>
        <v>N/A</v>
      </c>
      <c r="Q4111" s="11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1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1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1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1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R1:R4115" xr:uid="{82DE00D4-310E-F046-AC4E-CD543F4D568C}">
    <filterColumn colId="0">
      <filters>
        <filter val="plays"/>
      </filters>
    </filterColumn>
  </autoFilter>
  <conditionalFormatting sqref="F1:F1048576">
    <cfRule type="containsText" dxfId="4" priority="5" operator="containsText" text="canceled">
      <formula>NOT(ISERROR(SEARCH("canceled",F1)))</formula>
    </cfRule>
    <cfRule type="containsText" dxfId="3" priority="6" operator="containsText" text="live">
      <formula>NOT(ISERROR(SEARCH("live",F1)))</formula>
    </cfRule>
    <cfRule type="containsText" dxfId="2" priority="7" operator="containsText" text="cancelled">
      <formula>NOT(ISERROR(SEARCH("cancelled",F1)))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8" tint="0.59999389629810485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">
      <colorScale>
        <cfvo type="min"/>
        <cfvo type="max"/>
        <color theme="5" tint="0.39997558519241921"/>
        <color theme="8" tint="0.39997558519241921"/>
      </colorScale>
    </cfRule>
    <cfRule type="colorScale" priority="4">
      <colorScale>
        <cfvo type="min"/>
        <cfvo type="max"/>
        <color rgb="FFFF0000"/>
        <color theme="8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9F353-DB50-FA48-81F5-CACBCFF66EDE}">
  <sheetPr codeName="Sheet2"/>
  <dimension ref="A1:F6"/>
  <sheetViews>
    <sheetView workbookViewId="0">
      <selection activeCell="C5" sqref="C5"/>
    </sheetView>
  </sheetViews>
  <sheetFormatPr baseColWidth="10" defaultRowHeight="15" x14ac:dyDescent="0.2"/>
  <cols>
    <col min="1" max="1" width="29" bestFit="1" customWidth="1"/>
    <col min="2" max="2" width="107" bestFit="1" customWidth="1"/>
    <col min="3" max="3" width="21.1640625" customWidth="1"/>
    <col min="4" max="4" width="23" customWidth="1"/>
    <col min="5" max="5" width="24.5" customWidth="1"/>
    <col min="6" max="6" width="10.83203125" customWidth="1"/>
  </cols>
  <sheetData>
    <row r="1" spans="1:6" x14ac:dyDescent="0.2">
      <c r="A1" t="s">
        <v>8380</v>
      </c>
      <c r="B1" t="s">
        <v>4110</v>
      </c>
      <c r="C1" t="s">
        <v>8383</v>
      </c>
      <c r="D1" t="s">
        <v>8384</v>
      </c>
      <c r="E1" t="s">
        <v>8385</v>
      </c>
      <c r="F1" t="s">
        <v>8386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Kickstarter!B:E,3, FALSE)</f>
        <v>2000</v>
      </c>
      <c r="D2">
        <f>VLOOKUP(A2, Kickstarter!B:E, 4, FALSE)</f>
        <v>2020</v>
      </c>
      <c r="E2">
        <f>VLOOKUP(A2, Kickstarter!B:P, 15,FALSE)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Kickstarter!B:E,3, FALSE)</f>
        <v>2000</v>
      </c>
      <c r="D3">
        <f>VLOOKUP(A3, Kickstarter!B:E, 4, FALSE)</f>
        <v>2020</v>
      </c>
      <c r="E3">
        <f>VLOOKUP(A3, Kickstarter!B:P, 15,FALSE)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Kickstarter!B:E,3, FALSE)</f>
        <v>1500</v>
      </c>
      <c r="D4">
        <f>VLOOKUP(A4, Kickstarter!B:E, 4, FALSE)</f>
        <v>2576</v>
      </c>
      <c r="E4">
        <f>VLOOKUP(A4, Kickstarter!B:P, 15,FALSE)</f>
        <v>33.03</v>
      </c>
      <c r="F4">
        <f>VLOOKUP(A4, Kickstarter!B:L, 11, FALSE)</f>
        <v>78</v>
      </c>
    </row>
    <row r="5" spans="1:6" x14ac:dyDescent="0.2">
      <c r="A5" t="s">
        <v>8381</v>
      </c>
      <c r="B5" t="e">
        <f>VLOOKUP(A5, Kickstarter!B:C, 2, FALSE)</f>
        <v>#N/A</v>
      </c>
      <c r="C5" t="e">
        <f>VLOOKUP(A5, Kickstarter!B:E,3, FALSE)</f>
        <v>#N/A</v>
      </c>
      <c r="D5" t="e">
        <f>VLOOKUP(A5, Kickstarter!B:E, 4, FALSE)</f>
        <v>#N/A</v>
      </c>
      <c r="E5" t="e">
        <f>VLOOKUP(A5, Kickstarter!B:P, 15,FALSE)</f>
        <v>#N/A</v>
      </c>
      <c r="F5" t="e">
        <f>VLOOKUP(A5, Kickstarter!B:L, 11, FALSE)</f>
        <v>#N/A</v>
      </c>
    </row>
    <row r="6" spans="1:6" x14ac:dyDescent="0.2">
      <c r="A6" t="s">
        <v>8382</v>
      </c>
      <c r="B6" t="e">
        <f>VLOOKUP(A6, Kickstarter!B:C, 2, FALSE)</f>
        <v>#N/A</v>
      </c>
      <c r="C6" t="e">
        <f>VLOOKUP(A6, Kickstarter!B:E,3, FALSE)</f>
        <v>#N/A</v>
      </c>
      <c r="D6" t="e">
        <f>VLOOKUP(A6, Kickstarter!B:E, 4, FALSE)</f>
        <v>#N/A</v>
      </c>
      <c r="E6" t="e">
        <f>VLOOKUP(A6, Kickstarter!B:P, 15,FALSE)</f>
        <v>#N/A</v>
      </c>
      <c r="F6" t="e">
        <f>VLOOKUP(A6, Kickstarter!B:L, 11, FALSE)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309E-ADFE-374B-A1F6-68B31D677F09}">
  <sheetPr codeName="Sheet3"/>
  <dimension ref="A1:F7"/>
  <sheetViews>
    <sheetView workbookViewId="0">
      <selection activeCell="D11" sqref="D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8362</v>
      </c>
    </row>
    <row r="3" spans="1:6" x14ac:dyDescent="0.2">
      <c r="A3" s="12" t="s">
        <v>8364</v>
      </c>
      <c r="B3" s="12" t="s">
        <v>8360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8317</v>
      </c>
      <c r="B5" s="9">
        <v>178</v>
      </c>
      <c r="C5" s="9">
        <v>213</v>
      </c>
      <c r="D5" s="9"/>
      <c r="E5" s="9">
        <v>209</v>
      </c>
      <c r="F5" s="9">
        <v>600</v>
      </c>
    </row>
    <row r="6" spans="1:6" x14ac:dyDescent="0.2">
      <c r="A6" s="13" t="s">
        <v>8315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  <row r="7" spans="1:6" x14ac:dyDescent="0.2">
      <c r="A7" s="13" t="s">
        <v>8361</v>
      </c>
      <c r="B7" s="9">
        <v>215</v>
      </c>
      <c r="C7" s="9">
        <v>706</v>
      </c>
      <c r="D7" s="9">
        <v>24</v>
      </c>
      <c r="E7" s="9">
        <v>1048</v>
      </c>
      <c r="F7" s="9">
        <v>1993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815E7-0DBA-854C-B020-8C60E12AA950}">
  <sheetPr codeName="Sheet4"/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8362</v>
      </c>
    </row>
    <row r="2" spans="1:5" x14ac:dyDescent="0.2">
      <c r="A2" s="12" t="s">
        <v>8358</v>
      </c>
      <c r="B2" t="s">
        <v>8362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3" t="s">
        <v>8361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C2576-A1B2-944B-96F2-591F9BA77B99}">
  <sheetPr codeName="Sheet5"/>
  <dimension ref="A1:E18"/>
  <sheetViews>
    <sheetView workbookViewId="0">
      <selection activeCell="C8" sqref="C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8362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5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5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5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5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5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5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5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5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5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5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5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5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sortState xmlns:xlrd2="http://schemas.microsoft.com/office/spreadsheetml/2017/richdata2" columnSort="1" ref="A4:E18">
    <sortCondition ref="B5"/>
  </sortState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3E475-F912-5A42-8928-58D4291C5BB8}">
  <dimension ref="A1:H14"/>
  <sheetViews>
    <sheetView tabSelected="1" topLeftCell="A10" zoomScale="135" zoomScaleNormal="136" workbookViewId="0">
      <selection activeCell="J12" sqref="J12"/>
    </sheetView>
  </sheetViews>
  <sheetFormatPr baseColWidth="10" defaultRowHeight="15" x14ac:dyDescent="0.2"/>
  <cols>
    <col min="1" max="1" width="34.832031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7" bestFit="1" customWidth="1"/>
    <col min="7" max="7" width="14.33203125" style="17" bestFit="1" customWidth="1"/>
    <col min="8" max="8" width="16.83203125" style="17" bestFit="1" customWidth="1"/>
  </cols>
  <sheetData>
    <row r="1" spans="1:8" s="16" customFormat="1" x14ac:dyDescent="0.2">
      <c r="A1" s="18" t="s">
        <v>8383</v>
      </c>
      <c r="B1" s="18" t="s">
        <v>8387</v>
      </c>
      <c r="C1" s="18" t="s">
        <v>8388</v>
      </c>
      <c r="D1" s="18" t="s">
        <v>8389</v>
      </c>
      <c r="E1" s="18" t="s">
        <v>8390</v>
      </c>
      <c r="F1" s="19" t="s">
        <v>8391</v>
      </c>
      <c r="G1" s="19" t="s">
        <v>8392</v>
      </c>
      <c r="H1" s="19" t="s">
        <v>8393</v>
      </c>
    </row>
    <row r="2" spans="1:8" x14ac:dyDescent="0.2">
      <c r="A2" t="s">
        <v>8394</v>
      </c>
      <c r="B2">
        <f>COUNTIFS(Kickstarter!$D:$D,"&lt;1000", Kickstarter!$F:$F,"successful", Kickstarter!R:R, "plays")</f>
        <v>141</v>
      </c>
      <c r="C2">
        <f>COUNTIFS(Kickstarter!$D:$D,"&lt;1000", Kickstarter!$F:$F,"failed", Kickstarter!R:R, "plays")</f>
        <v>45</v>
      </c>
      <c r="D2">
        <f>COUNTIFS(Kickstarter!$D:$D,"&lt;1000", Kickstarter!$F:$F,"canceled", Kickstarter!R:R, 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">
      <c r="A3" t="s">
        <v>8395</v>
      </c>
      <c r="B3">
        <f>COUNTIFS(Kickstarter!$D:$D,"&gt;=1000", Kickstarter!$F:$F,"successful",Kickstarter!$D:$D,"&lt;=4999",Kickstarter!R:R, "plays")</f>
        <v>388</v>
      </c>
      <c r="C3">
        <f>COUNTIFS(Kickstarter!$D:$D,"&gt;=1000", Kickstarter!$F:$F,"failed",Kickstarter!$D:$D,"&lt;=4999", Kickstarter!R:R, "plays")</f>
        <v>146</v>
      </c>
      <c r="D3">
        <f>COUNTIFS(Kickstarter!$D:$D,"&gt;=1000", Kickstarter!$F:$F,"canceled",Kickstarter!$D:$D,"&lt;=4999", Kickstarter!R:R, "plays")</f>
        <v>0</v>
      </c>
      <c r="E3">
        <f t="shared" ref="E3:E14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2">
      <c r="A4" t="s">
        <v>8396</v>
      </c>
      <c r="B4">
        <f>COUNTIFS(Kickstarter!$D:$D,"&gt;=5000", Kickstarter!$F:$F,"successful",Kickstarter!$D:$D,"&lt;=9999", Kickstarter!R:R, "plays")</f>
        <v>93</v>
      </c>
      <c r="C4">
        <f>COUNTIFS(Kickstarter!$D:$D,"&gt;=5000", Kickstarter!$F:$F,"failed",Kickstarter!$D:$D,"&lt;=9999", Kickstarter!R:R, "plays")</f>
        <v>76</v>
      </c>
      <c r="D4">
        <f>COUNTIFS(Kickstarter!$D:$D,"&gt;=5000", Kickstarter!$F:$F,"canceled",Kickstarter!$D:$D,"&lt;=9999", Kickstarter!R:R, 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">
      <c r="A5" t="s">
        <v>8397</v>
      </c>
      <c r="B5">
        <f>COUNTIFS(Kickstarter!$D:$D,"&gt;=10000", Kickstarter!$F:$F,"successful",Kickstarter!$D:$D,"&lt;=14999", Kickstarter!R:R, "plays")</f>
        <v>39</v>
      </c>
      <c r="C5">
        <f>COUNTIFS(Kickstarter!$D:$D,"&gt;=10000", Kickstarter!$F:$F,"failed",Kickstarter!$D:$D,"&lt;=14999", Kickstarter!R:R, "plays")</f>
        <v>33</v>
      </c>
      <c r="D5">
        <f>COUNTIFS(Kickstarter!$D:$D,"&gt;=10000", Kickstarter!$F:$F,"canceled",Kickstarter!$D:$D,"&lt;=14999", Kickstarter!R:R,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">
      <c r="A6" t="s">
        <v>8398</v>
      </c>
      <c r="B6">
        <f>COUNTIFS(Kickstarter!$D:$D,"&gt;=15000", Kickstarter!$F:$F,"successful",Kickstarter!$D:$D,"&lt;=19999", Kickstarter!R:R, "plays")</f>
        <v>12</v>
      </c>
      <c r="C6">
        <f>COUNTIFS(Kickstarter!$D:$D,"&gt;=15000", Kickstarter!$F:$F,"failed",Kickstarter!$D:$D,"&lt;=19999", Kickstarter!R:R, "plays")</f>
        <v>12</v>
      </c>
      <c r="D6">
        <f>COUNTIFS(Kickstarter!$D:$D,"&gt;=15000", Kickstarter!$F:$F,"canceled",Kickstarter!$D:$D,"&lt;=19999", Kickstarter!R:R, 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">
      <c r="A7" t="s">
        <v>8399</v>
      </c>
      <c r="B7">
        <f>COUNTIFS(Kickstarter!$D:$D,"&gt;=20000", Kickstarter!$F:$F,"successful",Kickstarter!$D:$D,"&lt;=24999", Kickstarter!R:R, "plays")</f>
        <v>9</v>
      </c>
      <c r="C7">
        <f>COUNTIFS(Kickstarter!$D:$D,"&gt;=20000", Kickstarter!$F:$F,"failed",Kickstarter!$D:$D,"&lt;=24999", Kickstarter!R:R, "plays")</f>
        <v>11</v>
      </c>
      <c r="D7">
        <f>COUNTIFS(Kickstarter!$D:$D,"&gt;=20000", Kickstarter!$F:$F,"canceled",Kickstarter!$D:$D,"&lt;=24999", Kickstarter!R:R,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">
      <c r="A8" t="s">
        <v>8400</v>
      </c>
      <c r="B8">
        <f>COUNTIFS(Kickstarter!$D:$D,"&gt;=25000", Kickstarter!$F:$F,"successful",Kickstarter!$D:$D,"&lt;=29999", Kickstarter!R:R, "plays")</f>
        <v>1</v>
      </c>
      <c r="C8">
        <f>COUNTIFS(Kickstarter!$D:$D,"&gt;=25000", Kickstarter!$F:$F,"failed",Kickstarter!$D:$D,"&lt;=29999", Kickstarter!R:R, "plays")</f>
        <v>4</v>
      </c>
      <c r="D8">
        <f>COUNTIFS(Kickstarter!$D:$D,"&gt;=25000", Kickstarter!$F:$F,"canceled",Kickstarter!$D:$D,"&lt;=29999", Kickstarter!R:R,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">
      <c r="A9" t="s">
        <v>8401</v>
      </c>
      <c r="B9">
        <f>COUNTIFS(Kickstarter!$D:$D,"&gt;=30000", Kickstarter!$F:$F,"successful",Kickstarter!$D:$D,"&lt;=34999", Kickstarter!R:R, "plays")</f>
        <v>3</v>
      </c>
      <c r="C9">
        <f>COUNTIFS(Kickstarter!$D:$D,"&gt;=30000", Kickstarter!$F:$F,"failed",Kickstarter!$D:$D,"&lt;=34999", Kickstarter!R:R, "plays")</f>
        <v>8</v>
      </c>
      <c r="D9">
        <f>COUNTIFS(Kickstarter!$D:$D,"&gt;=30000", Kickstarter!$F:$F,"canceled",Kickstarter!$D:$D,"&lt;=34999", Kickstarter!R:R,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">
      <c r="A10" t="s">
        <v>8402</v>
      </c>
      <c r="B10">
        <f>COUNTIFS(Kickstarter!$D:$D,"&gt;=35000", Kickstarter!$F:$F,"successful",Kickstarter!$D:$D,"&lt;=39999", Kickstarter!R:R, "plays")</f>
        <v>4</v>
      </c>
      <c r="C10">
        <f>COUNTIFS(Kickstarter!$D:$D,"&gt;=35000", Kickstarter!$F:$F,"failed",Kickstarter!$D:$D,"&lt;=39999", Kickstarter!R:R, "plays")</f>
        <v>2</v>
      </c>
      <c r="D10">
        <f>COUNTIFS(Kickstarter!$D:$D,"&gt;=35000", Kickstarter!$F:$F,"canceled",Kickstarter!$D:$D,"&lt;=39999", Kickstarter!R:R, 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">
      <c r="A11" t="s">
        <v>8403</v>
      </c>
      <c r="B11">
        <f>COUNTIFS(Kickstarter!$D:$D,"&gt;=40000", Kickstarter!$F:$F,"successful",Kickstarter!$D:$D,"&lt;=44999", Kickstarter!R:R, "plays")</f>
        <v>2</v>
      </c>
      <c r="C11">
        <f>COUNTIFS(Kickstarter!$D:$D,"&gt;=40000", Kickstarter!$F:$F,"failed",Kickstarter!$D:$D,"&lt;=44999", Kickstarter!R:R, "plays")</f>
        <v>1</v>
      </c>
      <c r="D11">
        <f>COUNTIFS(Kickstarter!$D:$D,"&gt;=40000", Kickstarter!$F:$F,"canceled",Kickstarter!$D:$D,"&lt;=44999", Kickstarter!R:R, 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">
      <c r="A12" t="s">
        <v>8404</v>
      </c>
      <c r="B12">
        <f>COUNTIFS(Kickstarter!$D:$D,"&gt;=45000", Kickstarter!$F:$F,"successful",Kickstarter!$D:$D,"&lt;=49999", Kickstarter!R:R, "plays")</f>
        <v>0</v>
      </c>
      <c r="C12">
        <f>COUNTIFS(Kickstarter!$D:$D,"&gt;=45000", Kickstarter!$F:$F,"failed",Kickstarter!$D:$D,"&lt;=49999", Kickstarter!R:R, "plays")</f>
        <v>1</v>
      </c>
      <c r="D12">
        <f>COUNTIFS(Kickstarter!$D:$D,"&gt;=45000", Kickstarter!$F:$F,"canceled",Kickstarter!$D:$D,"&lt;=49999", Kickstarter!R:R, 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">
      <c r="A13" t="s">
        <v>8405</v>
      </c>
      <c r="B13">
        <f>COUNTIFS(Kickstarter!$D:$D,"&gt;50000", Kickstarter!$F:$F,"successful", Kickstarter!R:R, "plays")</f>
        <v>2</v>
      </c>
      <c r="C13">
        <f>COUNTIFS(Kickstarter!$D:$D,"&gt;50000", Kickstarter!$F:$F,"failed", Kickstarter!R:R, "plays")</f>
        <v>10</v>
      </c>
      <c r="D13">
        <f>COUNTIFS(Kickstarter!$D:$D,"&gt;50000", Kickstarter!$F:$F,"canceled", Kickstarter!R:R, "plays")</f>
        <v>0</v>
      </c>
      <c r="E13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 s="17">
        <f t="shared" si="3"/>
        <v>0</v>
      </c>
    </row>
    <row r="14" spans="1:8" x14ac:dyDescent="0.2">
      <c r="B14">
        <f>SUM(B2:B13)</f>
        <v>694</v>
      </c>
      <c r="C14">
        <f t="shared" ref="C14:D14" si="4">SUM(C2:C13)</f>
        <v>349</v>
      </c>
      <c r="D14">
        <f t="shared" si="4"/>
        <v>0</v>
      </c>
      <c r="E14">
        <f t="shared" si="0"/>
        <v>1043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Edinburgh Research</vt:lpstr>
      <vt:lpstr>Category Statistics</vt:lpstr>
      <vt:lpstr>Subcategory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Jay Park</cp:lastModifiedBy>
  <dcterms:created xsi:type="dcterms:W3CDTF">2017-04-20T15:17:24Z</dcterms:created>
  <dcterms:modified xsi:type="dcterms:W3CDTF">2021-05-09T22:01:38Z</dcterms:modified>
</cp:coreProperties>
</file>