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\\192.168.0.100\박광민공유폴더\견적서 국내\다스\"/>
    </mc:Choice>
  </mc:AlternateContent>
  <xr:revisionPtr revIDLastSave="0" documentId="13_ncr:1_{A614FDD4-A73E-4249-8AE6-74D3675D7F33}" xr6:coauthVersionLast="47" xr6:coauthVersionMax="47" xr10:uidLastSave="{00000000-0000-0000-0000-000000000000}"/>
  <bookViews>
    <workbookView xWindow="28680" yWindow="-30" windowWidth="29040" windowHeight="15720" tabRatio="904" activeTab="1" xr2:uid="{00000000-000D-0000-FFFF-FFFF00000000}"/>
  </bookViews>
  <sheets>
    <sheet name="2026-02-03 (모터교환 필요,수리대기)" sheetId="213" r:id="rId1"/>
    <sheet name="2026-02-03" sheetId="212" r:id="rId2"/>
    <sheet name="2025-12-16 (2)" sheetId="211" r:id="rId3"/>
    <sheet name="2025-12-16" sheetId="209" r:id="rId4"/>
    <sheet name="2025-12-09" sheetId="208" r:id="rId5"/>
    <sheet name="2025-12-02" sheetId="210" r:id="rId6"/>
    <sheet name="2025-11-19" sheetId="207" r:id="rId7"/>
    <sheet name="2025-10-28" sheetId="206" r:id="rId8"/>
    <sheet name="2025-09-16" sheetId="204" r:id="rId9"/>
    <sheet name="2025-08-12 (3)" sheetId="205" r:id="rId10"/>
    <sheet name="2025-08-12" sheetId="203" r:id="rId11"/>
    <sheet name="2025-07-15 (3)" sheetId="202" r:id="rId12"/>
    <sheet name="2025-07-15 (2)" sheetId="201" r:id="rId13"/>
    <sheet name="2025-07-15" sheetId="200" r:id="rId14"/>
    <sheet name="2025-06-17" sheetId="199" r:id="rId15"/>
    <sheet name="2025-05-27" sheetId="194" r:id="rId16"/>
    <sheet name="2025-05-08" sheetId="193" r:id="rId17"/>
    <sheet name="2025-04-16" sheetId="192" r:id="rId18"/>
    <sheet name="2025-04-09" sheetId="190" r:id="rId19"/>
    <sheet name="2025-04-09 (2)" sheetId="191" r:id="rId20"/>
    <sheet name="2025-03-27 (2)" sheetId="198" r:id="rId21"/>
    <sheet name="2025-03-27" sheetId="187" r:id="rId22"/>
    <sheet name="2025-03-14 " sheetId="186" r:id="rId23"/>
    <sheet name="2025-02-19" sheetId="189" r:id="rId24"/>
    <sheet name="2025-02-26 컨트롤러 수리비 (5)" sheetId="182" r:id="rId25"/>
    <sheet name="2025-02-26 컨트롤러 수리비 (3)" sheetId="180" r:id="rId26"/>
    <sheet name="2025-02-26 컨트롤러 수리비 (4)" sheetId="181" r:id="rId27"/>
    <sheet name="2025-02-26 컨트롤러 수리비 (2)" sheetId="179" r:id="rId28"/>
    <sheet name="2025-02-26 컨트롤러 수리비" sheetId="178" r:id="rId29"/>
    <sheet name="2025-02-25" sheetId="185" r:id="rId30"/>
    <sheet name="2025-01-15" sheetId="176" r:id="rId31"/>
    <sheet name="2025-01-08 (1)" sheetId="174" r:id="rId32"/>
    <sheet name="2025-01-08" sheetId="172" r:id="rId33"/>
    <sheet name="2025" sheetId="188" r:id="rId34"/>
    <sheet name="2025-01-15(1)" sheetId="184" r:id="rId35"/>
    <sheet name="2025-01-09" sheetId="183" r:id="rId36"/>
    <sheet name="2025-01-03 (1)" sheetId="171" r:id="rId37"/>
    <sheet name="2025-01-03" sheetId="169" r:id="rId38"/>
    <sheet name="2024-12-27" sheetId="168" r:id="rId39"/>
    <sheet name="2024-12-20(6)" sheetId="162" r:id="rId40"/>
    <sheet name="2024-12-20 (5)" sheetId="160" r:id="rId41"/>
    <sheet name="2024-12-20 (4)" sheetId="159" r:id="rId42"/>
    <sheet name="2024-12-20 (3)" sheetId="158" r:id="rId43"/>
    <sheet name="2024-12-20 (2)" sheetId="157" r:id="rId44"/>
    <sheet name="2024-12-20" sheetId="155" r:id="rId45"/>
    <sheet name="2024-12-13 (2)" sheetId="173" r:id="rId46"/>
    <sheet name="2024-12-10(1)" sheetId="164" r:id="rId47"/>
    <sheet name="2024-12-04" sheetId="163" r:id="rId48"/>
    <sheet name="2024-11-13" sheetId="154" r:id="rId49"/>
    <sheet name="2024-11-13(1)" sheetId="156" r:id="rId50"/>
    <sheet name="2024-10-30" sheetId="161" r:id="rId51"/>
    <sheet name="2024-10-21 (2)" sheetId="150" r:id="rId52"/>
    <sheet name="2024-10-21(1)" sheetId="149" r:id="rId53"/>
    <sheet name="2024-10-21" sheetId="148" r:id="rId54"/>
    <sheet name="2024-09-20" sheetId="165" r:id="rId55"/>
    <sheet name="2024-09-11(3)" sheetId="147" r:id="rId56"/>
    <sheet name="2024-09-11 (2)" sheetId="122" r:id="rId57"/>
    <sheet name="2024-09-04" sheetId="146" r:id="rId58"/>
    <sheet name="2024-08-28 (3)" sheetId="153" r:id="rId59"/>
    <sheet name="2024-08-28 (2)" sheetId="128" r:id="rId60"/>
    <sheet name="2024-08-21" sheetId="145" r:id="rId61"/>
    <sheet name="20230816 (2)" sheetId="177" r:id="rId62"/>
    <sheet name="2024-08-16" sheetId="144" r:id="rId63"/>
    <sheet name="2024-08-07" sheetId="143" r:id="rId64"/>
    <sheet name="2024-07-23" sheetId="142" r:id="rId65"/>
    <sheet name="2024-07-16" sheetId="120" r:id="rId66"/>
    <sheet name="2024-07-10" sheetId="141" r:id="rId67"/>
    <sheet name="2024-07-03" sheetId="140" r:id="rId68"/>
    <sheet name="2024-06-27" sheetId="139" r:id="rId69"/>
    <sheet name="2024-06-19" sheetId="121" r:id="rId70"/>
    <sheet name="2024-06-19(1)" sheetId="137" r:id="rId71"/>
    <sheet name="2024-06-12" sheetId="152" r:id="rId72"/>
    <sheet name="2024-06-05 (2)" sheetId="138" r:id="rId73"/>
    <sheet name="2024-06-05" sheetId="136" r:id="rId74"/>
    <sheet name="2024-05-29" sheetId="135" r:id="rId75"/>
    <sheet name="2024-05-15(2)" sheetId="167" r:id="rId76"/>
    <sheet name="2024-05-15(1)" sheetId="134" r:id="rId77"/>
    <sheet name="2024-05-08" sheetId="133" r:id="rId78"/>
    <sheet name="2024-04-25" sheetId="125" r:id="rId79"/>
    <sheet name="2024-04-24" sheetId="132" r:id="rId80"/>
    <sheet name="2024-04-17" sheetId="107" r:id="rId81"/>
    <sheet name="2024-04-10" sheetId="123" r:id="rId82"/>
    <sheet name="2024-04-05" sheetId="119" r:id="rId83"/>
    <sheet name="2024-03-19" sheetId="106" r:id="rId84"/>
    <sheet name="2024-03-05" sheetId="108" r:id="rId85"/>
    <sheet name="2024-02-21" sheetId="109" r:id="rId86"/>
    <sheet name="2024-02-06" sheetId="110" r:id="rId87"/>
    <sheet name="2024-01-23" sheetId="111" r:id="rId88"/>
    <sheet name="2024-01-18" sheetId="105" r:id="rId89"/>
    <sheet name="2024-01-16" sheetId="112" r:id="rId90"/>
    <sheet name="2024-01-09" sheetId="113" r:id="rId91"/>
    <sheet name="2024-01-02" sheetId="114" r:id="rId92"/>
    <sheet name="2023-12-26" sheetId="115" r:id="rId93"/>
    <sheet name="2023-12-26 (2)" sheetId="116" r:id="rId94"/>
    <sheet name="2023-12-13 (3)" sheetId="104" r:id="rId95"/>
    <sheet name="2023-12-06" sheetId="98" r:id="rId96"/>
    <sheet name="2023-11-08(2)" sheetId="118" r:id="rId97"/>
    <sheet name="2023-11-" sheetId="103" r:id="rId98"/>
    <sheet name="2023-11-08" sheetId="97" r:id="rId99"/>
    <sheet name="2024-12-13" sheetId="117" r:id="rId100"/>
    <sheet name="2023-12-13 (2)" sheetId="102" r:id="rId101"/>
    <sheet name="DC TOOL 231005 (2)" sheetId="101" r:id="rId102"/>
    <sheet name="2023-11-07 (3)" sheetId="100" r:id="rId103"/>
    <sheet name="2023-11-07" sheetId="96" r:id="rId104"/>
    <sheet name="2023-12-20 (2)" sheetId="95" r:id="rId105"/>
    <sheet name="2023-12-20" sheetId="94" r:id="rId106"/>
    <sheet name="2023-12-13(1)" sheetId="93" r:id="rId107"/>
    <sheet name="2023-10-24" sheetId="92" r:id="rId108"/>
    <sheet name="2023-10-12" sheetId="91" r:id="rId109"/>
    <sheet name="DC TOOL 231005" sheetId="90" r:id="rId110"/>
    <sheet name="20230913 (2)" sheetId="89" r:id="rId111"/>
    <sheet name="20230913" sheetId="88" r:id="rId112"/>
    <sheet name="2023-09-13" sheetId="87" r:id="rId113"/>
    <sheet name="DC TOOL 230905" sheetId="69" r:id="rId114"/>
    <sheet name="20230816" sheetId="68" r:id="rId115"/>
    <sheet name="20230725" sheetId="67" r:id="rId116"/>
    <sheet name="락볼트 건 수리 230718" sheetId="51" r:id="rId117"/>
    <sheet name="시스템렌치 수리비 230711" sheetId="71" r:id="rId118"/>
    <sheet name="락볼트 외 수리비 230627" sheetId="72" r:id="rId119"/>
    <sheet name="DC TOOL 외 수리비 230620" sheetId="73" r:id="rId120"/>
    <sheet name="시스템렌치 수리비 230530" sheetId="48" r:id="rId121"/>
    <sheet name="락볼트 건 수리 230523" sheetId="50" r:id="rId122"/>
    <sheet name="락볼트 건 수리 230516" sheetId="70" r:id="rId123"/>
    <sheet name="시스템렌치 수리비 230509" sheetId="46" r:id="rId124"/>
    <sheet name="락볼트 건 수리 230502" sheetId="44" r:id="rId125"/>
    <sheet name="시스템렌치 수리비 230411(2)" sheetId="75" r:id="rId126"/>
    <sheet name="시스템렌치 수리비 230314" sheetId="78" r:id="rId127"/>
    <sheet name="시스템렌치 수리비 230307" sheetId="86" r:id="rId128"/>
    <sheet name="락볼트 건 수리 230217(5)" sheetId="79" r:id="rId129"/>
    <sheet name="시스템렌치 수리비 230215" sheetId="81" r:id="rId130"/>
    <sheet name="시스템렌치 수리비 230203" sheetId="34" r:id="rId131"/>
    <sheet name="락볼트 본체 수리230106" sheetId="35" r:id="rId132"/>
    <sheet name="시스템렌치 수리비 230106(2)" sheetId="83" r:id="rId133"/>
    <sheet name="시스템렌치 수리비 230106(3)" sheetId="84" r:id="rId134"/>
    <sheet name="락볼트 건 수리비 정리 221213" sheetId="30" r:id="rId135"/>
    <sheet name="락볼트 건 수리비 221213" sheetId="37" r:id="rId136"/>
    <sheet name="시스템렌치 수리비 정리 221213" sheetId="29" r:id="rId137"/>
    <sheet name="시스템렌치 수리비 정리 221125" sheetId="28" r:id="rId138"/>
    <sheet name="시스템렌치 수리비 221108 (4)" sheetId="25" r:id="rId139"/>
    <sheet name="시스템렌치 수리비 221123" sheetId="27" r:id="rId140"/>
    <sheet name="락볼트 건 수리 (2)" sheetId="24" r:id="rId141"/>
    <sheet name="락볼트 건 수리 (1)" sheetId="22" r:id="rId142"/>
    <sheet name="락볼트 본체 수리 (2)" sheetId="26" r:id="rId143"/>
    <sheet name="락볼트 건 수리" sheetId="18" r:id="rId144"/>
    <sheet name="시스템렌치 수리비 221108 (3)" sheetId="17" r:id="rId145"/>
    <sheet name="시스템렌치 수리비 221108" sheetId="15" r:id="rId146"/>
    <sheet name="락볼트 수리 (2)" sheetId="12" r:id="rId147"/>
    <sheet name="락볼트 수리 (3)" sheetId="14" r:id="rId148"/>
    <sheet name="시스템렌치 수리비 220713" sheetId="2" r:id="rId149"/>
    <sheet name="홍제호 수리비 모음 (3)" sheetId="3" r:id="rId150"/>
    <sheet name="락볼트 수리" sheetId="4" r:id="rId151"/>
    <sheet name="락볼트 해체툴 수리비" sheetId="13" r:id="rId152"/>
    <sheet name="홍제호 수리비 220405" sheetId="5" r:id="rId153"/>
    <sheet name="증압밸브" sheetId="9" r:id="rId154"/>
    <sheet name="증압밸브 2" sheetId="8" r:id="rId155"/>
    <sheet name="홍제호 수리비 모음 (2)" sheetId="6" r:id="rId156"/>
    <sheet name="홍제호 수리비 모음" sheetId="7" r:id="rId157"/>
    <sheet name="공구실 수리" sheetId="1" r:id="rId158"/>
    <sheet name="Rivet Tool 수리비 2" sheetId="10" r:id="rId159"/>
    <sheet name="Rivet Tool 수리비" sheetId="11" r:id="rId160"/>
  </sheets>
  <definedNames>
    <definedName name="_xlnm.Print_Area" localSheetId="115">'20230725'!$A$1:$H$42</definedName>
    <definedName name="_xlnm.Print_Area" localSheetId="114">'20230816'!$A$1:$H$43</definedName>
    <definedName name="_xlnm.Print_Area" localSheetId="61">'20230816 (2)'!$A$1:$H$43</definedName>
    <definedName name="_xlnm.Print_Area" localSheetId="111">'20230913'!$A$1:$H$41</definedName>
    <definedName name="_xlnm.Print_Area" localSheetId="112">'2023-09-13'!$A$1:$H$41</definedName>
    <definedName name="_xlnm.Print_Area" localSheetId="110">'20230913 (2)'!$A$1:$H$41</definedName>
    <definedName name="_xlnm.Print_Area" localSheetId="108">'2023-10-12'!$A$1:$H$41</definedName>
    <definedName name="_xlnm.Print_Area" localSheetId="107">'2023-10-24'!$A$1:$H$40</definedName>
    <definedName name="_xlnm.Print_Area" localSheetId="97">'2023-11-'!$A$1:$H$40</definedName>
    <definedName name="_xlnm.Print_Area" localSheetId="103">'2023-11-07'!$A$1:$H$40</definedName>
    <definedName name="_xlnm.Print_Area" localSheetId="102">'2023-11-07 (3)'!$A$1:$H$41</definedName>
    <definedName name="_xlnm.Print_Area" localSheetId="98">'2023-11-08'!$A$1:$H$40</definedName>
    <definedName name="_xlnm.Print_Area" localSheetId="96">'2023-11-08(2)'!$A$1:$H$40</definedName>
    <definedName name="_xlnm.Print_Area" localSheetId="95">'2023-12-06'!$A$1:$H$40</definedName>
    <definedName name="_xlnm.Print_Area" localSheetId="100">'2023-12-13 (2)'!$A$1:$H$39</definedName>
    <definedName name="_xlnm.Print_Area" localSheetId="94">'2023-12-13 (3)'!$A$1:$H$39</definedName>
    <definedName name="_xlnm.Print_Area" localSheetId="106">'2023-12-13(1)'!$A$1:$H$39</definedName>
    <definedName name="_xlnm.Print_Area" localSheetId="105">'2023-12-20'!$A$1:$H$39</definedName>
    <definedName name="_xlnm.Print_Area" localSheetId="104">'2023-12-20 (2)'!$A$1:$H$39</definedName>
    <definedName name="_xlnm.Print_Area" localSheetId="92">'2023-12-26'!$A$1:$H$41</definedName>
    <definedName name="_xlnm.Print_Area" localSheetId="93">'2023-12-26 (2)'!$A$1:$H$41</definedName>
    <definedName name="_xlnm.Print_Area" localSheetId="91">'2024-01-02'!$A$1:$H$40</definedName>
    <definedName name="_xlnm.Print_Area" localSheetId="90">'2024-01-09'!$A$1:$H$40</definedName>
    <definedName name="_xlnm.Print_Area" localSheetId="89">'2024-01-16'!$A$1:$H$40</definedName>
    <definedName name="_xlnm.Print_Area" localSheetId="88">'2024-01-18'!$A$1:$H$45</definedName>
    <definedName name="_xlnm.Print_Area" localSheetId="87">'2024-01-23'!$A$1:$H$42</definedName>
    <definedName name="_xlnm.Print_Area" localSheetId="86">'2024-02-06'!$A$1:$H$41</definedName>
    <definedName name="_xlnm.Print_Area" localSheetId="85">'2024-02-21'!$A$1:$H$41</definedName>
    <definedName name="_xlnm.Print_Area" localSheetId="84">'2024-03-05'!$A$1:$H$41</definedName>
    <definedName name="_xlnm.Print_Area" localSheetId="83">'2024-03-19'!$A$1:$H$41</definedName>
    <definedName name="_xlnm.Print_Area" localSheetId="82">'2024-04-05'!$A$1:$H$40</definedName>
    <definedName name="_xlnm.Print_Area" localSheetId="81">'2024-04-10'!$A$1:$H$40</definedName>
    <definedName name="_xlnm.Print_Area" localSheetId="80">'2024-04-17'!$A$1:$H$40</definedName>
    <definedName name="_xlnm.Print_Area" localSheetId="79">'2024-04-24'!$A$1:$H$40</definedName>
    <definedName name="_xlnm.Print_Area" localSheetId="78">'2024-04-25'!$A$1:$H$40</definedName>
    <definedName name="_xlnm.Print_Area" localSheetId="77">'2024-05-08'!$A$1:$H$40</definedName>
    <definedName name="_xlnm.Print_Area" localSheetId="76">'2024-05-15(1)'!$A$1:$H$39</definedName>
    <definedName name="_xlnm.Print_Area" localSheetId="75">'2024-05-15(2)'!$A$1:$H$40</definedName>
    <definedName name="_xlnm.Print_Area" localSheetId="74">'2024-05-29'!$A$1:$H$39</definedName>
    <definedName name="_xlnm.Print_Area" localSheetId="73">'2024-06-05'!$A$1:$H$42</definedName>
    <definedName name="_xlnm.Print_Area" localSheetId="72">'2024-06-05 (2)'!$A$1:$H$42</definedName>
    <definedName name="_xlnm.Print_Area" localSheetId="71">'2024-06-12'!$A$1:$H$40</definedName>
    <definedName name="_xlnm.Print_Area" localSheetId="69">'2024-06-19'!$A$1:$H$41</definedName>
    <definedName name="_xlnm.Print_Area" localSheetId="70">'2024-06-19(1)'!$A$1:$H$40</definedName>
    <definedName name="_xlnm.Print_Area" localSheetId="68">'2024-06-27'!$A$1:$H$40</definedName>
    <definedName name="_xlnm.Print_Area" localSheetId="67">'2024-07-03'!$A$1:$H$40</definedName>
    <definedName name="_xlnm.Print_Area" localSheetId="66">'2024-07-10'!$A$1:$H$40</definedName>
    <definedName name="_xlnm.Print_Area" localSheetId="65">'2024-07-16'!$A$1:$H$41</definedName>
    <definedName name="_xlnm.Print_Area" localSheetId="64">'2024-07-23'!$A$1:$H$40</definedName>
    <definedName name="_xlnm.Print_Area" localSheetId="63">'2024-08-07'!$A$1:$H$42</definedName>
    <definedName name="_xlnm.Print_Area" localSheetId="62">'2024-08-16'!$A$1:$H$42</definedName>
    <definedName name="_xlnm.Print_Area" localSheetId="60">'2024-08-21'!$A$1:$H$40</definedName>
    <definedName name="_xlnm.Print_Area" localSheetId="59">'2024-08-28 (2)'!$A$1:$H$45</definedName>
    <definedName name="_xlnm.Print_Area" localSheetId="58">'2024-08-28 (3)'!$A$1:$H$40</definedName>
    <definedName name="_xlnm.Print_Area" localSheetId="57">'2024-09-04'!$A$1:$H$40</definedName>
    <definedName name="_xlnm.Print_Area" localSheetId="56">'2024-09-11 (2)'!$A$1:$H$41</definedName>
    <definedName name="_xlnm.Print_Area" localSheetId="55">'2024-09-11(3)'!$A$1:$H$40</definedName>
    <definedName name="_xlnm.Print_Area" localSheetId="54">'2024-09-20'!$A$1:$H$40</definedName>
    <definedName name="_xlnm.Print_Area" localSheetId="53">'2024-10-21'!$A$1:$H$40</definedName>
    <definedName name="_xlnm.Print_Area" localSheetId="51">'2024-10-21 (2)'!$A$1:$H$45</definedName>
    <definedName name="_xlnm.Print_Area" localSheetId="52">'2024-10-21(1)'!$A$1:$H$42</definedName>
    <definedName name="_xlnm.Print_Area" localSheetId="50">'2024-10-30'!$A$1:$H$40</definedName>
    <definedName name="_xlnm.Print_Area" localSheetId="48">'2024-11-13'!$A$1:$H$45</definedName>
    <definedName name="_xlnm.Print_Area" localSheetId="49">'2024-11-13(1)'!$A$1:$H$40</definedName>
    <definedName name="_xlnm.Print_Area" localSheetId="47">'2024-12-04'!$A$1:$H$45</definedName>
    <definedName name="_xlnm.Print_Area" localSheetId="46">'2024-12-10(1)'!$A$1:$H$45</definedName>
    <definedName name="_xlnm.Print_Area" localSheetId="99">'2024-12-13'!$A$1:$H$41</definedName>
    <definedName name="_xlnm.Print_Area" localSheetId="45">'2024-12-13 (2)'!$A$1:$H$41</definedName>
    <definedName name="_xlnm.Print_Area" localSheetId="44">'2024-12-20'!$A$1:$H$41</definedName>
    <definedName name="_xlnm.Print_Area" localSheetId="43">'2024-12-20 (2)'!$A$1:$H$41</definedName>
    <definedName name="_xlnm.Print_Area" localSheetId="42">'2024-12-20 (3)'!$A$1:$H$41</definedName>
    <definedName name="_xlnm.Print_Area" localSheetId="41">'2024-12-20 (4)'!$A$1:$H$41</definedName>
    <definedName name="_xlnm.Print_Area" localSheetId="40">'2024-12-20 (5)'!$A$1:$H$41</definedName>
    <definedName name="_xlnm.Print_Area" localSheetId="39">'2024-12-20(6)'!$A$1:$H$41</definedName>
    <definedName name="_xlnm.Print_Area" localSheetId="38">'2024-12-27'!$A$1:$H$41</definedName>
    <definedName name="_xlnm.Print_Area" localSheetId="33">'2025'!$A$1:$H$44</definedName>
    <definedName name="_xlnm.Print_Area" localSheetId="37">'2025-01-03'!$A$1:$H$40</definedName>
    <definedName name="_xlnm.Print_Area" localSheetId="36">'2025-01-03 (1)'!$A$1:$H$44</definedName>
    <definedName name="_xlnm.Print_Area" localSheetId="32">'2025-01-08'!$A$1:$H$41</definedName>
    <definedName name="_xlnm.Print_Area" localSheetId="31">'2025-01-08 (1)'!$A$1:$H$40</definedName>
    <definedName name="_xlnm.Print_Area" localSheetId="35">'2025-01-09'!$A$1:$H$45</definedName>
    <definedName name="_xlnm.Print_Area" localSheetId="30">'2025-01-15'!$A$1:$H$41</definedName>
    <definedName name="_xlnm.Print_Area" localSheetId="34">'2025-01-15(1)'!$A$1:$H$39</definedName>
    <definedName name="_xlnm.Print_Area" localSheetId="23">'2025-02-19'!$A$1:$H$41</definedName>
    <definedName name="_xlnm.Print_Area" localSheetId="29">'2025-02-25'!$A$1:$H$41</definedName>
    <definedName name="_xlnm.Print_Area" localSheetId="28">'2025-02-26 컨트롤러 수리비'!$A$1:$H$42</definedName>
    <definedName name="_xlnm.Print_Area" localSheetId="27">'2025-02-26 컨트롤러 수리비 (2)'!$A$1:$H$42</definedName>
    <definedName name="_xlnm.Print_Area" localSheetId="25">'2025-02-26 컨트롤러 수리비 (3)'!$A$1:$H$42</definedName>
    <definedName name="_xlnm.Print_Area" localSheetId="26">'2025-02-26 컨트롤러 수리비 (4)'!$A$1:$H$42</definedName>
    <definedName name="_xlnm.Print_Area" localSheetId="24">'2025-02-26 컨트롤러 수리비 (5)'!$A$1:$H$42</definedName>
    <definedName name="_xlnm.Print_Area" localSheetId="22">'2025-03-14 '!$A$1:$H$45</definedName>
    <definedName name="_xlnm.Print_Area" localSheetId="21">'2025-03-27'!$A$1:$H$41</definedName>
    <definedName name="_xlnm.Print_Area" localSheetId="20">'2025-03-27 (2)'!$A$1:$H$41</definedName>
    <definedName name="_xlnm.Print_Area" localSheetId="18">'2025-04-09'!$A$1:$H$44</definedName>
    <definedName name="_xlnm.Print_Area" localSheetId="19">'2025-04-09 (2)'!$A$1:$H$43</definedName>
    <definedName name="_xlnm.Print_Area" localSheetId="17">'2025-04-16'!$A$1:$H$43</definedName>
    <definedName name="_xlnm.Print_Area" localSheetId="16">'2025-05-08'!$A$1:$H$43</definedName>
    <definedName name="_xlnm.Print_Area" localSheetId="15">'2025-05-27'!$A$2:$H$43</definedName>
    <definedName name="_xlnm.Print_Area" localSheetId="14">'2025-06-17'!$A$1:$H$45</definedName>
    <definedName name="_xlnm.Print_Area" localSheetId="13">'2025-07-15'!$A$1:$H$46</definedName>
    <definedName name="_xlnm.Print_Area" localSheetId="12">'2025-07-15 (2)'!$A$1:$H$43</definedName>
    <definedName name="_xlnm.Print_Area" localSheetId="11">'2025-07-15 (3)'!$A$1:$H$43</definedName>
    <definedName name="_xlnm.Print_Area" localSheetId="10">'2025-08-12'!$A$1:$H$43</definedName>
    <definedName name="_xlnm.Print_Area" localSheetId="9">'2025-08-12 (3)'!$A$1:$H$50</definedName>
    <definedName name="_xlnm.Print_Area" localSheetId="8">'2025-09-16'!$A$1:$H$39</definedName>
    <definedName name="_xlnm.Print_Area" localSheetId="7">'2025-10-28'!$A$1:$H$39</definedName>
    <definedName name="_xlnm.Print_Area" localSheetId="6">'2025-11-19'!$A$1:$H$43</definedName>
    <definedName name="_xlnm.Print_Area" localSheetId="5">'2025-12-02'!$A$1:$H$44</definedName>
    <definedName name="_xlnm.Print_Area" localSheetId="4">'2025-12-09'!$A$1:$H$43</definedName>
    <definedName name="_xlnm.Print_Area" localSheetId="3">'2025-12-16'!$A$1:$H$45</definedName>
    <definedName name="_xlnm.Print_Area" localSheetId="2">'2025-12-16 (2)'!$A$1:$H$45</definedName>
    <definedName name="_xlnm.Print_Area" localSheetId="1">'2026-02-03'!$A$1:$H$45</definedName>
    <definedName name="_xlnm.Print_Area" localSheetId="0">'2026-02-03 (모터교환 필요,수리대기)'!$A$1:$H$43</definedName>
    <definedName name="_xlnm.Print_Area" localSheetId="113">'DC TOOL 230905'!$A$1:$H$42</definedName>
    <definedName name="_xlnm.Print_Area" localSheetId="109">'DC TOOL 231005'!$A$1:$H$40</definedName>
    <definedName name="_xlnm.Print_Area" localSheetId="101">'DC TOOL 231005 (2)'!$A$1:$H$40</definedName>
    <definedName name="_xlnm.Print_Area" localSheetId="119">'DC TOOL 외 수리비 230620'!$A$1:$H$51</definedName>
    <definedName name="_xlnm.Print_Area" localSheetId="159">'Rivet Tool 수리비'!$A$1:$H$36</definedName>
    <definedName name="_xlnm.Print_Area" localSheetId="158">'Rivet Tool 수리비 2'!$A$1:$H$36</definedName>
    <definedName name="_xlnm.Print_Area" localSheetId="157">'공구실 수리'!$A$1:$H$40</definedName>
    <definedName name="_xlnm.Print_Area" localSheetId="143">'락볼트 건 수리'!$A$1:$H$42</definedName>
    <definedName name="_xlnm.Print_Area" localSheetId="141">'락볼트 건 수리 (1)'!$A$1:$H$41</definedName>
    <definedName name="_xlnm.Print_Area" localSheetId="140">'락볼트 건 수리 (2)'!$A$1:$H$41</definedName>
    <definedName name="_xlnm.Print_Area" localSheetId="128">'락볼트 건 수리 230217(5)'!$A$1:$H$48</definedName>
    <definedName name="_xlnm.Print_Area" localSheetId="124">'락볼트 건 수리 230502'!$A$1:$H$39</definedName>
    <definedName name="_xlnm.Print_Area" localSheetId="122">'락볼트 건 수리 230516'!$A$1:$H$39</definedName>
    <definedName name="_xlnm.Print_Area" localSheetId="121">'락볼트 건 수리 230523'!$A$1:$H$39</definedName>
    <definedName name="_xlnm.Print_Area" localSheetId="116">'락볼트 건 수리 230718'!$A$1:$H$44</definedName>
    <definedName name="_xlnm.Print_Area" localSheetId="135">'락볼트 건 수리비 221213'!$A$1:$H$41</definedName>
    <definedName name="_xlnm.Print_Area" localSheetId="134">'락볼트 건 수리비 정리 221213'!$A$1:$H$41</definedName>
    <definedName name="_xlnm.Print_Area" localSheetId="142">'락볼트 본체 수리 (2)'!$A$1:$H$40</definedName>
    <definedName name="_xlnm.Print_Area" localSheetId="131">'락볼트 본체 수리230106'!$A$1:$H$40</definedName>
    <definedName name="_xlnm.Print_Area" localSheetId="150">'락볼트 수리'!$A$1:$H$42</definedName>
    <definedName name="_xlnm.Print_Area" localSheetId="146">'락볼트 수리 (2)'!$A$1:$H$42</definedName>
    <definedName name="_xlnm.Print_Area" localSheetId="147">'락볼트 수리 (3)'!$A$1:$H$42</definedName>
    <definedName name="_xlnm.Print_Area" localSheetId="118">'락볼트 외 수리비 230627'!$A$1:$H$45</definedName>
    <definedName name="_xlnm.Print_Area" localSheetId="151">'락볼트 해체툴 수리비'!$A$1:$H$36</definedName>
    <definedName name="_xlnm.Print_Area" localSheetId="148">'시스템렌치 수리비 220713'!$A$1:$H$41</definedName>
    <definedName name="_xlnm.Print_Area" localSheetId="145">'시스템렌치 수리비 221108'!$A$1:$H$40</definedName>
    <definedName name="_xlnm.Print_Area" localSheetId="144">'시스템렌치 수리비 221108 (3)'!$A$1:$H$40</definedName>
    <definedName name="_xlnm.Print_Area" localSheetId="138">'시스템렌치 수리비 221108 (4)'!$A$1:$H$40</definedName>
    <definedName name="_xlnm.Print_Area" localSheetId="139">'시스템렌치 수리비 221123'!$A$1:$H$40</definedName>
    <definedName name="_xlnm.Print_Area" localSheetId="132">'시스템렌치 수리비 230106(2)'!$A$1:$H$41</definedName>
    <definedName name="_xlnm.Print_Area" localSheetId="133">'시스템렌치 수리비 230106(3)'!$A$1:$H$41</definedName>
    <definedName name="_xlnm.Print_Area" localSheetId="130">'시스템렌치 수리비 230203'!$A$1:$H$42</definedName>
    <definedName name="_xlnm.Print_Area" localSheetId="129">'시스템렌치 수리비 230215'!$A$1:$H$40</definedName>
    <definedName name="_xlnm.Print_Area" localSheetId="127">'시스템렌치 수리비 230307'!$A$1:$H$42</definedName>
    <definedName name="_xlnm.Print_Area" localSheetId="126">'시스템렌치 수리비 230314'!$A$1:$H$41</definedName>
    <definedName name="_xlnm.Print_Area" localSheetId="125">'시스템렌치 수리비 230411(2)'!$A$1:$H$41</definedName>
    <definedName name="_xlnm.Print_Area" localSheetId="123">'시스템렌치 수리비 230509'!$A$1:$H$42</definedName>
    <definedName name="_xlnm.Print_Area" localSheetId="120">'시스템렌치 수리비 230530'!$A$1:$H$42</definedName>
    <definedName name="_xlnm.Print_Area" localSheetId="117">'시스템렌치 수리비 230711'!$A$1:$H$46</definedName>
    <definedName name="_xlnm.Print_Area" localSheetId="137">'시스템렌치 수리비 정리 221125'!$A$1:$H$41</definedName>
    <definedName name="_xlnm.Print_Area" localSheetId="136">'시스템렌치 수리비 정리 221213'!$A$1:$H$41</definedName>
    <definedName name="_xlnm.Print_Area" localSheetId="153">증압밸브!$A$1:$H$36</definedName>
    <definedName name="_xlnm.Print_Area" localSheetId="154">'증압밸브 2'!$A$1:$H$41</definedName>
    <definedName name="_xlnm.Print_Area" localSheetId="152">'홍제호 수리비 220405'!$A$1:$H$36</definedName>
    <definedName name="_xlnm.Print_Area" localSheetId="156">'홍제호 수리비 모음'!$A$1:$H$38</definedName>
    <definedName name="_xlnm.Print_Area" localSheetId="155">'홍제호 수리비 모음 (2)'!$A$1:$H$38</definedName>
    <definedName name="_xlnm.Print_Area" localSheetId="149">'홍제호 수리비 모음 (3)'!$A$1:$H$41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213" l="1"/>
  <c r="G15" i="213"/>
  <c r="G19" i="213" s="1"/>
  <c r="I22" i="213" s="1"/>
  <c r="G18" i="213"/>
  <c r="G17" i="213"/>
  <c r="G23" i="212" l="1"/>
  <c r="G21" i="212"/>
  <c r="G19" i="212"/>
  <c r="G17" i="212"/>
  <c r="G15" i="212"/>
  <c r="G24" i="212" l="1"/>
  <c r="J36" i="211"/>
  <c r="I36" i="211"/>
  <c r="J35" i="211"/>
  <c r="K32" i="211"/>
  <c r="L32" i="211" s="1"/>
  <c r="G32" i="211"/>
  <c r="K31" i="211"/>
  <c r="L31" i="211" s="1"/>
  <c r="G31" i="211"/>
  <c r="K30" i="211"/>
  <c r="L30" i="211" s="1"/>
  <c r="G30" i="211"/>
  <c r="G29" i="211"/>
  <c r="I28" i="211"/>
  <c r="G27" i="211"/>
  <c r="G25" i="211"/>
  <c r="G23" i="211"/>
  <c r="I22" i="211"/>
  <c r="G21" i="211"/>
  <c r="G19" i="211"/>
  <c r="G17" i="211"/>
  <c r="G15" i="211"/>
  <c r="G33" i="211" l="1"/>
  <c r="G35" i="211" s="1"/>
  <c r="I35" i="211" s="1"/>
  <c r="L33" i="211"/>
  <c r="K33" i="211"/>
  <c r="I38" i="210"/>
  <c r="J34" i="210"/>
  <c r="I34" i="210"/>
  <c r="G27" i="210"/>
  <c r="G25" i="210"/>
  <c r="G22" i="210"/>
  <c r="G21" i="210"/>
  <c r="G20" i="210"/>
  <c r="G18" i="210"/>
  <c r="G23" i="210" s="1"/>
  <c r="I23" i="210" s="1"/>
  <c r="G15" i="210"/>
  <c r="G30" i="209"/>
  <c r="G31" i="209"/>
  <c r="G32" i="209"/>
  <c r="K31" i="209"/>
  <c r="L31" i="209" s="1"/>
  <c r="K32" i="209"/>
  <c r="L32" i="209" s="1"/>
  <c r="K30" i="209"/>
  <c r="L30" i="209" s="1"/>
  <c r="L33" i="209" s="1"/>
  <c r="G21" i="209"/>
  <c r="G19" i="209"/>
  <c r="G17" i="209"/>
  <c r="G15" i="209"/>
  <c r="J36" i="209"/>
  <c r="I36" i="209"/>
  <c r="J35" i="209"/>
  <c r="G29" i="209"/>
  <c r="G33" i="209" s="1"/>
  <c r="I28" i="209"/>
  <c r="G27" i="209"/>
  <c r="G25" i="209"/>
  <c r="G23" i="209"/>
  <c r="I22" i="209"/>
  <c r="J30" i="208"/>
  <c r="J31" i="208"/>
  <c r="I31" i="208"/>
  <c r="G29" i="208"/>
  <c r="G27" i="208"/>
  <c r="G25" i="208"/>
  <c r="G23" i="208"/>
  <c r="G21" i="208"/>
  <c r="G19" i="208"/>
  <c r="G17" i="208"/>
  <c r="I37" i="208"/>
  <c r="G15" i="208"/>
  <c r="G30" i="208" s="1"/>
  <c r="I30" i="208" s="1"/>
  <c r="K33" i="209" l="1"/>
  <c r="G35" i="209"/>
  <c r="I35" i="209" s="1"/>
  <c r="G29" i="210"/>
  <c r="I29" i="210" s="1"/>
  <c r="I22" i="208"/>
  <c r="I28" i="208"/>
  <c r="I16" i="201" l="1"/>
  <c r="I18" i="201"/>
  <c r="I20" i="201"/>
  <c r="K22" i="201"/>
  <c r="L22" i="201" s="1"/>
  <c r="K23" i="201"/>
  <c r="L23" i="201"/>
  <c r="I16" i="205" l="1"/>
  <c r="I18" i="205"/>
  <c r="I20" i="205"/>
  <c r="I22" i="205"/>
  <c r="I24" i="205"/>
  <c r="I26" i="205"/>
  <c r="I30" i="205"/>
  <c r="I37" i="205"/>
  <c r="K22" i="205"/>
  <c r="L22" i="205"/>
  <c r="K23" i="205"/>
  <c r="L23" i="205" s="1"/>
  <c r="G26" i="207" l="1"/>
  <c r="G24" i="207"/>
  <c r="G21" i="207"/>
  <c r="G20" i="207"/>
  <c r="G19" i="207"/>
  <c r="G17" i="207"/>
  <c r="G15" i="207"/>
  <c r="I37" i="207"/>
  <c r="J33" i="207"/>
  <c r="I33" i="207"/>
  <c r="G19" i="206"/>
  <c r="G17" i="206"/>
  <c r="G15" i="206"/>
  <c r="I15" i="206" s="1"/>
  <c r="I22" i="204"/>
  <c r="I26" i="206"/>
  <c r="J23" i="206"/>
  <c r="K23" i="206" s="1"/>
  <c r="J22" i="206"/>
  <c r="K22" i="206" s="1"/>
  <c r="I20" i="206"/>
  <c r="J18" i="206"/>
  <c r="I18" i="206"/>
  <c r="G21" i="204"/>
  <c r="G19" i="204"/>
  <c r="G17" i="204"/>
  <c r="G35" i="205"/>
  <c r="I35" i="205" s="1"/>
  <c r="G22" i="207" l="1"/>
  <c r="I22" i="207" s="1"/>
  <c r="G21" i="206"/>
  <c r="I21" i="206" s="1"/>
  <c r="I29" i="206"/>
  <c r="G34" i="205"/>
  <c r="I34" i="205" s="1"/>
  <c r="G33" i="205"/>
  <c r="I33" i="205" s="1"/>
  <c r="G32" i="205"/>
  <c r="I32" i="205" s="1"/>
  <c r="G28" i="207" l="1"/>
  <c r="I28" i="207" s="1"/>
  <c r="G38" i="205"/>
  <c r="I38" i="205" s="1"/>
  <c r="G31" i="205"/>
  <c r="G28" i="205"/>
  <c r="I28" i="205" s="1"/>
  <c r="G27" i="205"/>
  <c r="G25" i="205"/>
  <c r="I25" i="205" s="1"/>
  <c r="G23" i="205"/>
  <c r="I23" i="205" s="1"/>
  <c r="G21" i="205"/>
  <c r="I21" i="205" s="1"/>
  <c r="G19" i="205"/>
  <c r="I19" i="205" s="1"/>
  <c r="J18" i="205"/>
  <c r="G17" i="205"/>
  <c r="I17" i="205" s="1"/>
  <c r="G15" i="205"/>
  <c r="I26" i="204"/>
  <c r="J22" i="204"/>
  <c r="K22" i="204" s="1"/>
  <c r="I20" i="204"/>
  <c r="J18" i="204"/>
  <c r="I18" i="204"/>
  <c r="G15" i="204"/>
  <c r="G17" i="203"/>
  <c r="J23" i="203"/>
  <c r="K23" i="203" s="1"/>
  <c r="I26" i="203"/>
  <c r="J22" i="203"/>
  <c r="K22" i="203" s="1"/>
  <c r="I20" i="203"/>
  <c r="G19" i="203"/>
  <c r="J18" i="203"/>
  <c r="I18" i="203"/>
  <c r="G15" i="203"/>
  <c r="J23" i="202"/>
  <c r="K23" i="202" s="1"/>
  <c r="G23" i="202"/>
  <c r="J22" i="202"/>
  <c r="K22" i="202" s="1"/>
  <c r="G22" i="202"/>
  <c r="G21" i="202"/>
  <c r="I20" i="202"/>
  <c r="G19" i="202"/>
  <c r="J18" i="202"/>
  <c r="I18" i="202"/>
  <c r="G17" i="202"/>
  <c r="G15" i="202"/>
  <c r="G23" i="201"/>
  <c r="I23" i="201" s="1"/>
  <c r="G22" i="201"/>
  <c r="I22" i="201" s="1"/>
  <c r="G21" i="201"/>
  <c r="I21" i="201" s="1"/>
  <c r="G19" i="201"/>
  <c r="I19" i="201" s="1"/>
  <c r="G15" i="201"/>
  <c r="I15" i="201" s="1"/>
  <c r="J18" i="201"/>
  <c r="G17" i="201"/>
  <c r="I17" i="201" s="1"/>
  <c r="G28" i="200"/>
  <c r="G30" i="200" s="1"/>
  <c r="I30" i="200" s="1"/>
  <c r="G25" i="200"/>
  <c r="G24" i="200"/>
  <c r="G23" i="200"/>
  <c r="I24" i="200" s="1"/>
  <c r="I27" i="200" s="1"/>
  <c r="G21" i="200"/>
  <c r="J16" i="200"/>
  <c r="K16" i="200" s="1"/>
  <c r="G16" i="200"/>
  <c r="G15" i="200"/>
  <c r="G17" i="200" s="1"/>
  <c r="G32" i="200"/>
  <c r="G29" i="200"/>
  <c r="I22" i="200"/>
  <c r="J20" i="200"/>
  <c r="I20" i="200"/>
  <c r="G19" i="200"/>
  <c r="G19" i="199"/>
  <c r="G17" i="199"/>
  <c r="G21" i="199"/>
  <c r="G15" i="199"/>
  <c r="G32" i="199" s="1"/>
  <c r="I32" i="199" s="1"/>
  <c r="G31" i="199"/>
  <c r="G29" i="199"/>
  <c r="G27" i="199"/>
  <c r="G25" i="199"/>
  <c r="I26" i="199" s="1"/>
  <c r="G23" i="199"/>
  <c r="I24" i="199" s="1"/>
  <c r="I27" i="199" s="1"/>
  <c r="I22" i="199"/>
  <c r="J20" i="199"/>
  <c r="I20" i="199"/>
  <c r="I29" i="204" l="1"/>
  <c r="G23" i="204"/>
  <c r="I23" i="204" s="1"/>
  <c r="J23" i="204" s="1"/>
  <c r="K23" i="204" s="1"/>
  <c r="I15" i="205"/>
  <c r="G40" i="205"/>
  <c r="I40" i="205" s="1"/>
  <c r="G21" i="203"/>
  <c r="I21" i="203" s="1"/>
  <c r="G29" i="205"/>
  <c r="I29" i="205" s="1"/>
  <c r="I27" i="205"/>
  <c r="G24" i="202"/>
  <c r="G26" i="202" s="1"/>
  <c r="I26" i="202" s="1"/>
  <c r="I31" i="205"/>
  <c r="G36" i="205"/>
  <c r="I36" i="205" s="1"/>
  <c r="G26" i="200"/>
  <c r="G24" i="201"/>
  <c r="I24" i="201" s="1"/>
  <c r="I26" i="200" l="1"/>
  <c r="G26" i="201"/>
  <c r="I26" i="201" s="1"/>
  <c r="G33" i="200"/>
  <c r="I33" i="200" s="1"/>
  <c r="J32" i="198"/>
  <c r="K28" i="198"/>
  <c r="L28" i="198" s="1"/>
  <c r="K27" i="198"/>
  <c r="I27" i="198"/>
  <c r="I23" i="198"/>
  <c r="K21" i="198"/>
  <c r="L21" i="198" s="1"/>
  <c r="G21" i="198"/>
  <c r="I21" i="198" s="1"/>
  <c r="K20" i="198"/>
  <c r="L20" i="198" s="1"/>
  <c r="I20" i="198"/>
  <c r="K19" i="198"/>
  <c r="L19" i="198" s="1"/>
  <c r="G18" i="198"/>
  <c r="G17" i="198"/>
  <c r="I17" i="198" s="1"/>
  <c r="G16" i="198"/>
  <c r="I13" i="198" s="1"/>
  <c r="G15" i="198"/>
  <c r="G19" i="198" l="1"/>
  <c r="G22" i="198" s="1"/>
  <c r="I19" i="198" l="1"/>
  <c r="G29" i="194"/>
  <c r="I29" i="194" s="1"/>
  <c r="G21" i="194"/>
  <c r="I22" i="194" s="1"/>
  <c r="G19" i="194"/>
  <c r="I20" i="194" s="1"/>
  <c r="I23" i="194" s="1"/>
  <c r="G15" i="194"/>
  <c r="G17" i="194"/>
  <c r="G27" i="194"/>
  <c r="G25" i="194"/>
  <c r="G23" i="194"/>
  <c r="I18" i="194"/>
  <c r="J16" i="194"/>
  <c r="I16" i="194"/>
  <c r="J26" i="193"/>
  <c r="K26" i="193" s="1"/>
  <c r="G26" i="193"/>
  <c r="G25" i="193"/>
  <c r="G27" i="193" s="1"/>
  <c r="J22" i="193"/>
  <c r="K22" i="193" s="1"/>
  <c r="G30" i="194" l="1"/>
  <c r="I30" i="194" s="1"/>
  <c r="G22" i="193"/>
  <c r="G21" i="193"/>
  <c r="G19" i="193"/>
  <c r="I20" i="193" s="1"/>
  <c r="G17" i="193"/>
  <c r="G15" i="193"/>
  <c r="I18" i="193"/>
  <c r="J16" i="193"/>
  <c r="K16" i="193" s="1"/>
  <c r="G25" i="192"/>
  <c r="G23" i="192"/>
  <c r="G21" i="192"/>
  <c r="I22" i="192" s="1"/>
  <c r="G19" i="192"/>
  <c r="I20" i="192" s="1"/>
  <c r="I23" i="192" s="1"/>
  <c r="J16" i="192"/>
  <c r="K16" i="192" s="1"/>
  <c r="G16" i="192"/>
  <c r="G17" i="192" s="1"/>
  <c r="G26" i="192" s="1"/>
  <c r="I26" i="192" s="1"/>
  <c r="I18" i="192"/>
  <c r="G15" i="192"/>
  <c r="G33" i="190"/>
  <c r="G31" i="190"/>
  <c r="G29" i="190"/>
  <c r="I30" i="191"/>
  <c r="I28" i="191"/>
  <c r="I31" i="191" s="1"/>
  <c r="I26" i="191"/>
  <c r="I24" i="191"/>
  <c r="J21" i="191"/>
  <c r="J24" i="191" s="1"/>
  <c r="G20" i="191"/>
  <c r="G19" i="191"/>
  <c r="G21" i="191" s="1"/>
  <c r="I18" i="191"/>
  <c r="G16" i="191"/>
  <c r="G15" i="191"/>
  <c r="G27" i="190"/>
  <c r="G25" i="190"/>
  <c r="G23" i="190"/>
  <c r="G21" i="190"/>
  <c r="I22" i="190" s="1"/>
  <c r="G19" i="190"/>
  <c r="I20" i="190" s="1"/>
  <c r="I23" i="190" s="1"/>
  <c r="G17" i="190"/>
  <c r="G15" i="190"/>
  <c r="I18" i="190"/>
  <c r="I16" i="190"/>
  <c r="J16" i="190"/>
  <c r="G27" i="189"/>
  <c r="I28" i="189" s="1"/>
  <c r="I31" i="189" s="1"/>
  <c r="G25" i="189"/>
  <c r="G23" i="189"/>
  <c r="G21" i="189"/>
  <c r="G19" i="189"/>
  <c r="G16" i="189"/>
  <c r="I30" i="189"/>
  <c r="I26" i="189"/>
  <c r="I24" i="189"/>
  <c r="J21" i="189"/>
  <c r="J24" i="189" s="1"/>
  <c r="I18" i="189"/>
  <c r="G15" i="189"/>
  <c r="G17" i="189" s="1"/>
  <c r="G34" i="190" l="1"/>
  <c r="I34" i="190" s="1"/>
  <c r="G17" i="191"/>
  <c r="G23" i="191" s="1"/>
  <c r="I17" i="191"/>
  <c r="G28" i="189"/>
  <c r="I17" i="189"/>
  <c r="G23" i="193"/>
  <c r="I23" i="193" s="1"/>
  <c r="G19" i="188"/>
  <c r="G17" i="188"/>
  <c r="I20" i="188"/>
  <c r="G33" i="188"/>
  <c r="G32" i="188"/>
  <c r="G31" i="188"/>
  <c r="G34" i="188" s="1"/>
  <c r="G15" i="188"/>
  <c r="I36" i="188"/>
  <c r="J35" i="188"/>
  <c r="I26" i="188"/>
  <c r="I25" i="188"/>
  <c r="G23" i="188"/>
  <c r="I22" i="188"/>
  <c r="G21" i="188"/>
  <c r="J18" i="188"/>
  <c r="K18" i="188" s="1"/>
  <c r="I16" i="188"/>
  <c r="G29" i="193" l="1"/>
  <c r="I29" i="193" s="1"/>
  <c r="I19" i="188"/>
  <c r="G24" i="188"/>
  <c r="I24" i="188" s="1"/>
  <c r="I17" i="188"/>
  <c r="J17" i="188" s="1"/>
  <c r="J20" i="188" s="1"/>
  <c r="G21" i="187" l="1"/>
  <c r="G18" i="187"/>
  <c r="J32" i="187" l="1"/>
  <c r="K28" i="187"/>
  <c r="L28" i="187" s="1"/>
  <c r="I27" i="187"/>
  <c r="K27" i="187"/>
  <c r="K21" i="187"/>
  <c r="L21" i="187" s="1"/>
  <c r="I21" i="187"/>
  <c r="K20" i="187"/>
  <c r="L20" i="187" s="1"/>
  <c r="I20" i="187"/>
  <c r="K19" i="187"/>
  <c r="L19" i="187" s="1"/>
  <c r="G17" i="187"/>
  <c r="I17" i="187" s="1"/>
  <c r="G16" i="187"/>
  <c r="G15" i="187"/>
  <c r="I17" i="186"/>
  <c r="G15" i="186"/>
  <c r="I38" i="186"/>
  <c r="J37" i="186"/>
  <c r="J33" i="186"/>
  <c r="I30" i="186"/>
  <c r="I27" i="186"/>
  <c r="I26" i="186"/>
  <c r="I24" i="186"/>
  <c r="I22" i="186"/>
  <c r="K20" i="186"/>
  <c r="I13" i="187" l="1"/>
  <c r="G19" i="187"/>
  <c r="G22" i="187" s="1"/>
  <c r="I19" i="186"/>
  <c r="I21" i="186"/>
  <c r="I19" i="187" l="1"/>
  <c r="I23" i="187"/>
  <c r="K27" i="185" l="1"/>
  <c r="L27" i="185" s="1"/>
  <c r="I26" i="185"/>
  <c r="J24" i="185"/>
  <c r="K24" i="185" s="1"/>
  <c r="J23" i="185"/>
  <c r="K23" i="185" s="1"/>
  <c r="K21" i="185"/>
  <c r="L21" i="185" s="1"/>
  <c r="K20" i="185"/>
  <c r="L20" i="185" s="1"/>
  <c r="I20" i="185"/>
  <c r="K19" i="185"/>
  <c r="L19" i="185" s="1"/>
  <c r="I16" i="185"/>
  <c r="G16" i="185"/>
  <c r="G15" i="185"/>
  <c r="K26" i="185" l="1"/>
  <c r="I18" i="185"/>
  <c r="G17" i="185"/>
  <c r="I17" i="185" s="1"/>
  <c r="G16" i="184" l="1"/>
  <c r="G17" i="184"/>
  <c r="J17" i="184"/>
  <c r="K17" i="184" s="1"/>
  <c r="J16" i="184"/>
  <c r="K16" i="184" s="1"/>
  <c r="G15" i="184"/>
  <c r="K18" i="184" l="1"/>
  <c r="K20" i="184" s="1"/>
  <c r="G18" i="184"/>
  <c r="G25" i="181"/>
  <c r="G26" i="181"/>
  <c r="G27" i="181" s="1"/>
  <c r="G16" i="183" l="1"/>
  <c r="I38" i="183" l="1"/>
  <c r="J37" i="183"/>
  <c r="J33" i="183"/>
  <c r="I30" i="183"/>
  <c r="I27" i="183"/>
  <c r="I26" i="183"/>
  <c r="I24" i="183"/>
  <c r="I22" i="183"/>
  <c r="K20" i="183"/>
  <c r="G18" i="183"/>
  <c r="G17" i="183"/>
  <c r="I17" i="183" s="1"/>
  <c r="G15" i="183"/>
  <c r="G19" i="183" l="1"/>
  <c r="I21" i="183"/>
  <c r="I19" i="183"/>
  <c r="G23" i="182"/>
  <c r="G22" i="182"/>
  <c r="G21" i="182"/>
  <c r="G17" i="182"/>
  <c r="G16" i="182"/>
  <c r="G15" i="182"/>
  <c r="I30" i="182"/>
  <c r="I28" i="182"/>
  <c r="J26" i="182"/>
  <c r="J29" i="182" s="1"/>
  <c r="J25" i="182"/>
  <c r="K25" i="182" s="1"/>
  <c r="L25" i="182" s="1"/>
  <c r="J24" i="182"/>
  <c r="K22" i="182"/>
  <c r="L22" i="182" s="1"/>
  <c r="I22" i="182"/>
  <c r="I21" i="182" s="1"/>
  <c r="L18" i="182"/>
  <c r="J18" i="182"/>
  <c r="K16" i="182"/>
  <c r="L16" i="182" s="1"/>
  <c r="I16" i="182"/>
  <c r="I14" i="182" s="1"/>
  <c r="G23" i="180"/>
  <c r="G22" i="180"/>
  <c r="G21" i="180"/>
  <c r="G17" i="180"/>
  <c r="G16" i="180"/>
  <c r="G15" i="180"/>
  <c r="I28" i="181"/>
  <c r="G21" i="181"/>
  <c r="G20" i="181"/>
  <c r="G22" i="181" s="1"/>
  <c r="G16" i="181"/>
  <c r="G15" i="181"/>
  <c r="I30" i="181"/>
  <c r="J26" i="181"/>
  <c r="J29" i="181" s="1"/>
  <c r="J25" i="181"/>
  <c r="K25" i="181" s="1"/>
  <c r="L25" i="181" s="1"/>
  <c r="J24" i="181"/>
  <c r="K22" i="181"/>
  <c r="L22" i="181" s="1"/>
  <c r="I22" i="181"/>
  <c r="I21" i="181" s="1"/>
  <c r="L18" i="181"/>
  <c r="J18" i="181"/>
  <c r="K16" i="181"/>
  <c r="L16" i="181" s="1"/>
  <c r="I16" i="181"/>
  <c r="I14" i="181" s="1"/>
  <c r="G18" i="180" l="1"/>
  <c r="K26" i="181"/>
  <c r="L26" i="181" s="1"/>
  <c r="J27" i="182"/>
  <c r="G17" i="181"/>
  <c r="K26" i="182"/>
  <c r="L26" i="182" s="1"/>
  <c r="J27" i="181"/>
  <c r="K24" i="182"/>
  <c r="K24" i="181"/>
  <c r="K28" i="181" s="1"/>
  <c r="G18" i="182"/>
  <c r="G24" i="182"/>
  <c r="I32" i="182"/>
  <c r="K28" i="182"/>
  <c r="G24" i="180"/>
  <c r="I32" i="181"/>
  <c r="K29" i="181" l="1"/>
  <c r="L24" i="181"/>
  <c r="K29" i="182"/>
  <c r="L24" i="182"/>
  <c r="G31" i="179"/>
  <c r="G30" i="179"/>
  <c r="G26" i="179"/>
  <c r="G25" i="179"/>
  <c r="I30" i="180"/>
  <c r="G29" i="180"/>
  <c r="G28" i="180"/>
  <c r="G27" i="180"/>
  <c r="I28" i="180" s="1"/>
  <c r="J26" i="180"/>
  <c r="J29" i="180" s="1"/>
  <c r="J25" i="180"/>
  <c r="K25" i="180" s="1"/>
  <c r="L25" i="180" s="1"/>
  <c r="J24" i="180"/>
  <c r="J27" i="180" s="1"/>
  <c r="K22" i="180"/>
  <c r="L22" i="180" s="1"/>
  <c r="I22" i="180"/>
  <c r="I21" i="180" s="1"/>
  <c r="L18" i="180"/>
  <c r="J18" i="180"/>
  <c r="K16" i="180"/>
  <c r="L16" i="180" s="1"/>
  <c r="I16" i="180"/>
  <c r="I14" i="180"/>
  <c r="I33" i="179"/>
  <c r="J29" i="179"/>
  <c r="J32" i="179" s="1"/>
  <c r="J27" i="179"/>
  <c r="K27" i="179" s="1"/>
  <c r="L27" i="179" s="1"/>
  <c r="J26" i="179"/>
  <c r="K24" i="179"/>
  <c r="L24" i="179" s="1"/>
  <c r="I24" i="179"/>
  <c r="I22" i="179" s="1"/>
  <c r="G21" i="179"/>
  <c r="G20" i="179"/>
  <c r="L19" i="179"/>
  <c r="J19" i="179"/>
  <c r="K16" i="179"/>
  <c r="L16" i="179" s="1"/>
  <c r="I16" i="179"/>
  <c r="I14" i="179" s="1"/>
  <c r="G16" i="179"/>
  <c r="G15" i="179"/>
  <c r="G17" i="179" s="1"/>
  <c r="M25" i="182" l="1"/>
  <c r="N25" i="182" s="1"/>
  <c r="L28" i="182"/>
  <c r="L29" i="182"/>
  <c r="L29" i="181"/>
  <c r="M25" i="181"/>
  <c r="N25" i="181" s="1"/>
  <c r="L28" i="181"/>
  <c r="K26" i="180"/>
  <c r="L26" i="180" s="1"/>
  <c r="K29" i="179"/>
  <c r="L29" i="179" s="1"/>
  <c r="J30" i="179"/>
  <c r="G27" i="179"/>
  <c r="K26" i="179"/>
  <c r="K31" i="179" s="1"/>
  <c r="I35" i="179"/>
  <c r="I17" i="179"/>
  <c r="G22" i="179"/>
  <c r="G32" i="179"/>
  <c r="I31" i="179"/>
  <c r="G30" i="180"/>
  <c r="K24" i="180"/>
  <c r="I32" i="180" l="1"/>
  <c r="I31" i="180"/>
  <c r="K32" i="179"/>
  <c r="L26" i="179"/>
  <c r="K29" i="180"/>
  <c r="K28" i="180"/>
  <c r="L24" i="180"/>
  <c r="L32" i="179" l="1"/>
  <c r="L31" i="179"/>
  <c r="M27" i="179"/>
  <c r="N27" i="179" s="1"/>
  <c r="L29" i="180"/>
  <c r="L28" i="180"/>
  <c r="M25" i="180"/>
  <c r="N25" i="180" s="1"/>
  <c r="I30" i="178" l="1"/>
  <c r="J26" i="178"/>
  <c r="K26" i="178" s="1"/>
  <c r="L26" i="178" s="1"/>
  <c r="J25" i="178"/>
  <c r="K25" i="178" s="1"/>
  <c r="L25" i="178" s="1"/>
  <c r="J24" i="178"/>
  <c r="K24" i="178" s="1"/>
  <c r="K22" i="178"/>
  <c r="L22" i="178" s="1"/>
  <c r="I22" i="178"/>
  <c r="I21" i="178" s="1"/>
  <c r="G28" i="178"/>
  <c r="G27" i="178"/>
  <c r="I28" i="178" s="1"/>
  <c r="G24" i="178"/>
  <c r="G23" i="178"/>
  <c r="G20" i="178"/>
  <c r="G19" i="178"/>
  <c r="G15" i="178"/>
  <c r="J29" i="178" l="1"/>
  <c r="K28" i="178"/>
  <c r="K29" i="178"/>
  <c r="L24" i="178"/>
  <c r="J27" i="178"/>
  <c r="G25" i="178"/>
  <c r="G21" i="178"/>
  <c r="J18" i="178"/>
  <c r="L18" i="178"/>
  <c r="K16" i="178"/>
  <c r="L16" i="178" s="1"/>
  <c r="I16" i="178"/>
  <c r="I14" i="178" s="1"/>
  <c r="L29" i="178" l="1"/>
  <c r="L28" i="178"/>
  <c r="M25" i="178"/>
  <c r="N25" i="178" s="1"/>
  <c r="G29" i="178"/>
  <c r="G30" i="178" l="1"/>
  <c r="G16" i="178"/>
  <c r="G17" i="178" l="1"/>
  <c r="G32" i="178" s="1"/>
  <c r="I32" i="178" s="1"/>
  <c r="G17" i="176"/>
  <c r="G16" i="176"/>
  <c r="J32" i="177" l="1"/>
  <c r="I30" i="177"/>
  <c r="I29" i="177"/>
  <c r="I25" i="177"/>
  <c r="G24" i="177"/>
  <c r="I23" i="177"/>
  <c r="J21" i="177"/>
  <c r="J23" i="177" s="1"/>
  <c r="G21" i="177"/>
  <c r="G18" i="177"/>
  <c r="G17" i="177"/>
  <c r="G16" i="177"/>
  <c r="G15" i="177"/>
  <c r="K28" i="176"/>
  <c r="L28" i="176" s="1"/>
  <c r="I27" i="176"/>
  <c r="J25" i="176"/>
  <c r="K25" i="176" s="1"/>
  <c r="J24" i="176"/>
  <c r="K24" i="176" s="1"/>
  <c r="K22" i="176"/>
  <c r="L22" i="176" s="1"/>
  <c r="K21" i="176"/>
  <c r="L21" i="176" s="1"/>
  <c r="I21" i="176"/>
  <c r="K20" i="176"/>
  <c r="L20" i="176" s="1"/>
  <c r="K19" i="176"/>
  <c r="L19" i="176" s="1"/>
  <c r="I17" i="176"/>
  <c r="I16" i="176"/>
  <c r="G15" i="176"/>
  <c r="G18" i="176" s="1"/>
  <c r="I18" i="176" s="1"/>
  <c r="G16" i="174"/>
  <c r="K27" i="174"/>
  <c r="L27" i="174" s="1"/>
  <c r="J24" i="174"/>
  <c r="K24" i="174" s="1"/>
  <c r="K19" i="174"/>
  <c r="L19" i="174" s="1"/>
  <c r="I19" i="174"/>
  <c r="K18" i="174"/>
  <c r="L18" i="174" s="1"/>
  <c r="K17" i="174"/>
  <c r="L17" i="174" s="1"/>
  <c r="G15" i="174"/>
  <c r="G17" i="174" l="1"/>
  <c r="I18" i="174" s="1"/>
  <c r="G19" i="177"/>
  <c r="G26" i="177" s="1"/>
  <c r="I26" i="177" s="1"/>
  <c r="K27" i="176"/>
  <c r="I23" i="174"/>
  <c r="J23" i="174" s="1"/>
  <c r="K23" i="174" s="1"/>
  <c r="K26" i="174" s="1"/>
  <c r="I30" i="173" l="1"/>
  <c r="I28" i="173"/>
  <c r="I31" i="173" s="1"/>
  <c r="I26" i="173"/>
  <c r="I24" i="173"/>
  <c r="J21" i="173"/>
  <c r="J24" i="173" s="1"/>
  <c r="G19" i="173"/>
  <c r="I18" i="173"/>
  <c r="G17" i="173"/>
  <c r="I17" i="173" s="1"/>
  <c r="G15" i="173"/>
  <c r="I24" i="106"/>
  <c r="G21" i="173" l="1"/>
  <c r="J32" i="172"/>
  <c r="K26" i="172"/>
  <c r="L26" i="172" s="1"/>
  <c r="J23" i="172"/>
  <c r="K23" i="172" s="1"/>
  <c r="G21" i="172"/>
  <c r="G20" i="172"/>
  <c r="K19" i="172"/>
  <c r="L19" i="172" s="1"/>
  <c r="G19" i="172"/>
  <c r="I19" i="172" s="1"/>
  <c r="K18" i="172"/>
  <c r="L18" i="172" s="1"/>
  <c r="G18" i="172"/>
  <c r="I18" i="172" s="1"/>
  <c r="K17" i="172"/>
  <c r="L17" i="172" s="1"/>
  <c r="G17" i="172"/>
  <c r="G16" i="172"/>
  <c r="G15" i="172"/>
  <c r="G16" i="171"/>
  <c r="I16" i="171" s="1"/>
  <c r="G23" i="171"/>
  <c r="G21" i="171"/>
  <c r="G19" i="171"/>
  <c r="J35" i="171"/>
  <c r="I26" i="171"/>
  <c r="I25" i="171"/>
  <c r="I22" i="171"/>
  <c r="I20" i="171"/>
  <c r="J18" i="171"/>
  <c r="K18" i="171" s="1"/>
  <c r="G15" i="171"/>
  <c r="G22" i="172" l="1"/>
  <c r="I22" i="172" s="1"/>
  <c r="J22" i="172" s="1"/>
  <c r="K22" i="172" s="1"/>
  <c r="K25" i="172" s="1"/>
  <c r="G17" i="171"/>
  <c r="I19" i="171" s="1"/>
  <c r="G24" i="171" l="1"/>
  <c r="I24" i="171" s="1"/>
  <c r="I36" i="171"/>
  <c r="I17" i="171"/>
  <c r="J17" i="171" s="1"/>
  <c r="J20" i="171" s="1"/>
  <c r="K28" i="169" l="1"/>
  <c r="L28" i="169" s="1"/>
  <c r="I27" i="169"/>
  <c r="J25" i="169"/>
  <c r="K25" i="169" s="1"/>
  <c r="J24" i="169"/>
  <c r="K24" i="169" s="1"/>
  <c r="K22" i="169"/>
  <c r="L22" i="169" s="1"/>
  <c r="G22" i="169"/>
  <c r="K21" i="169"/>
  <c r="L21" i="169" s="1"/>
  <c r="G21" i="169"/>
  <c r="I21" i="169" s="1"/>
  <c r="K20" i="169"/>
  <c r="L20" i="169" s="1"/>
  <c r="G20" i="169"/>
  <c r="I20" i="169" s="1"/>
  <c r="K19" i="169"/>
  <c r="L19" i="169" s="1"/>
  <c r="G19" i="169"/>
  <c r="G18" i="169"/>
  <c r="G17" i="169"/>
  <c r="I17" i="169" s="1"/>
  <c r="I16" i="169"/>
  <c r="G16" i="169"/>
  <c r="G15" i="169"/>
  <c r="G23" i="169" l="1"/>
  <c r="K27" i="169"/>
  <c r="G21" i="168"/>
  <c r="I21" i="168" s="1"/>
  <c r="G20" i="168"/>
  <c r="I20" i="168" s="1"/>
  <c r="G19" i="168"/>
  <c r="G16" i="168"/>
  <c r="G16" i="162"/>
  <c r="G17" i="162"/>
  <c r="G18" i="162"/>
  <c r="G19" i="162"/>
  <c r="G20" i="162"/>
  <c r="G21" i="162"/>
  <c r="G22" i="162"/>
  <c r="G23" i="162"/>
  <c r="K29" i="168"/>
  <c r="L29" i="168" s="1"/>
  <c r="I28" i="168"/>
  <c r="J26" i="168"/>
  <c r="K26" i="168" s="1"/>
  <c r="J25" i="168"/>
  <c r="K25" i="168" s="1"/>
  <c r="K22" i="168"/>
  <c r="L22" i="168" s="1"/>
  <c r="K21" i="168"/>
  <c r="L21" i="168" s="1"/>
  <c r="K20" i="168"/>
  <c r="L20" i="168" s="1"/>
  <c r="K19" i="168"/>
  <c r="L19" i="168" s="1"/>
  <c r="I16" i="168"/>
  <c r="G15" i="168"/>
  <c r="G22" i="168" l="1"/>
  <c r="I22" i="168" s="1"/>
  <c r="I23" i="169"/>
  <c r="G17" i="168"/>
  <c r="K28" i="168"/>
  <c r="G24" i="168" l="1"/>
  <c r="I24" i="168" s="1"/>
  <c r="I17" i="168"/>
  <c r="G28" i="167"/>
  <c r="G26" i="167"/>
  <c r="I26" i="167" s="1"/>
  <c r="I29" i="167" s="1"/>
  <c r="G24" i="167"/>
  <c r="G22" i="167"/>
  <c r="I22" i="167" s="1"/>
  <c r="G20" i="167"/>
  <c r="G17" i="167"/>
  <c r="G16" i="167"/>
  <c r="G15" i="167"/>
  <c r="J31" i="167"/>
  <c r="I28" i="167"/>
  <c r="K25" i="167"/>
  <c r="L25" i="167" s="1"/>
  <c r="I23" i="167"/>
  <c r="K22" i="167"/>
  <c r="L22" i="167" s="1"/>
  <c r="K21" i="167"/>
  <c r="L21" i="167" s="1"/>
  <c r="K20" i="167"/>
  <c r="L20" i="167" s="1"/>
  <c r="K16" i="167"/>
  <c r="L16" i="167" s="1"/>
  <c r="G18" i="167" l="1"/>
  <c r="G29" i="167" s="1"/>
  <c r="I25" i="167"/>
  <c r="I21" i="167"/>
  <c r="I18" i="167" l="1"/>
  <c r="G23" i="143"/>
  <c r="G32" i="128"/>
  <c r="G31" i="128"/>
  <c r="G30" i="128"/>
  <c r="G21" i="165"/>
  <c r="G20" i="165"/>
  <c r="G19" i="165"/>
  <c r="G18" i="165"/>
  <c r="G17" i="165"/>
  <c r="G16" i="165"/>
  <c r="G22" i="161"/>
  <c r="G33" i="128" l="1"/>
  <c r="G16" i="161"/>
  <c r="G17" i="161"/>
  <c r="G18" i="161"/>
  <c r="I16" i="162"/>
  <c r="I33" i="128" l="1"/>
  <c r="J31" i="165"/>
  <c r="J26" i="165"/>
  <c r="K26" i="165" s="1"/>
  <c r="K21" i="165"/>
  <c r="L21" i="165" s="1"/>
  <c r="K20" i="165"/>
  <c r="L20" i="165" s="1"/>
  <c r="I20" i="165"/>
  <c r="K19" i="165"/>
  <c r="L19" i="165" s="1"/>
  <c r="I17" i="165"/>
  <c r="I25" i="165"/>
  <c r="J25" i="165" s="1"/>
  <c r="K25" i="165" s="1"/>
  <c r="K28" i="165" s="1"/>
  <c r="G15" i="165"/>
  <c r="G22" i="122"/>
  <c r="J37" i="128"/>
  <c r="J32" i="164"/>
  <c r="G28" i="164"/>
  <c r="G30" i="164"/>
  <c r="G26" i="164"/>
  <c r="I26" i="164" s="1"/>
  <c r="G24" i="164"/>
  <c r="I25" i="164" s="1"/>
  <c r="G22" i="164"/>
  <c r="J29" i="163"/>
  <c r="G23" i="163"/>
  <c r="I37" i="164"/>
  <c r="J36" i="164"/>
  <c r="I29" i="164"/>
  <c r="I21" i="164"/>
  <c r="G20" i="164"/>
  <c r="I23" i="164" s="1"/>
  <c r="K19" i="164"/>
  <c r="G17" i="164"/>
  <c r="G16" i="164"/>
  <c r="I16" i="164" s="1"/>
  <c r="G15" i="164"/>
  <c r="I36" i="163"/>
  <c r="J35" i="163"/>
  <c r="G28" i="163"/>
  <c r="I28" i="163" s="1"/>
  <c r="I27" i="163"/>
  <c r="I26" i="163"/>
  <c r="G26" i="163"/>
  <c r="G22" i="163"/>
  <c r="G21" i="163"/>
  <c r="G20" i="163"/>
  <c r="J19" i="163"/>
  <c r="J21" i="163" s="1"/>
  <c r="G17" i="163"/>
  <c r="G16" i="163"/>
  <c r="I16" i="163" s="1"/>
  <c r="G15" i="163"/>
  <c r="G23" i="155"/>
  <c r="G24" i="163" l="1"/>
  <c r="I24" i="163" s="1"/>
  <c r="G18" i="164"/>
  <c r="G32" i="164" s="1"/>
  <c r="I21" i="165"/>
  <c r="G22" i="165"/>
  <c r="I24" i="165" s="1"/>
  <c r="G18" i="163"/>
  <c r="I18" i="163" s="1"/>
  <c r="I20" i="164"/>
  <c r="K19" i="163"/>
  <c r="I21" i="163"/>
  <c r="K22" i="162"/>
  <c r="L22" i="162" s="1"/>
  <c r="G15" i="162"/>
  <c r="G24" i="162" s="1"/>
  <c r="I24" i="162" s="1"/>
  <c r="G23" i="160"/>
  <c r="G22" i="160"/>
  <c r="G24" i="160"/>
  <c r="G21" i="160"/>
  <c r="G20" i="160"/>
  <c r="G19" i="160"/>
  <c r="G18" i="160"/>
  <c r="G17" i="160"/>
  <c r="G16" i="160"/>
  <c r="G15" i="160"/>
  <c r="G24" i="159"/>
  <c r="G23" i="159"/>
  <c r="G22" i="159"/>
  <c r="I20" i="163" l="1"/>
  <c r="G29" i="163"/>
  <c r="I18" i="164"/>
  <c r="G25" i="160"/>
  <c r="I25" i="160" s="1"/>
  <c r="G21" i="159"/>
  <c r="G20" i="159"/>
  <c r="G19" i="159"/>
  <c r="G18" i="159"/>
  <c r="G17" i="159"/>
  <c r="G16" i="159"/>
  <c r="G21" i="157" l="1"/>
  <c r="G20" i="157"/>
  <c r="G19" i="157"/>
  <c r="G18" i="157"/>
  <c r="G17" i="157"/>
  <c r="G16" i="157"/>
  <c r="K29" i="162" l="1"/>
  <c r="L29" i="162" s="1"/>
  <c r="J26" i="162"/>
  <c r="K26" i="162" s="1"/>
  <c r="J25" i="162"/>
  <c r="K25" i="162" s="1"/>
  <c r="K21" i="162"/>
  <c r="L21" i="162" s="1"/>
  <c r="I21" i="162"/>
  <c r="K20" i="162"/>
  <c r="L20" i="162" s="1"/>
  <c r="I20" i="162"/>
  <c r="K19" i="162"/>
  <c r="L19" i="162" s="1"/>
  <c r="I17" i="162"/>
  <c r="K28" i="162" l="1"/>
  <c r="G21" i="161"/>
  <c r="K27" i="161"/>
  <c r="L27" i="161" s="1"/>
  <c r="J24" i="161"/>
  <c r="K24" i="161" s="1"/>
  <c r="G20" i="161"/>
  <c r="K19" i="161"/>
  <c r="L19" i="161" s="1"/>
  <c r="G19" i="161"/>
  <c r="I19" i="161" s="1"/>
  <c r="K18" i="161"/>
  <c r="L18" i="161" s="1"/>
  <c r="I18" i="161"/>
  <c r="K17" i="161"/>
  <c r="L17" i="161" s="1"/>
  <c r="G15" i="161"/>
  <c r="K29" i="160"/>
  <c r="L29" i="160" s="1"/>
  <c r="J26" i="160"/>
  <c r="K26" i="160" s="1"/>
  <c r="J25" i="160"/>
  <c r="K25" i="160" s="1"/>
  <c r="K21" i="160"/>
  <c r="L21" i="160" s="1"/>
  <c r="I21" i="160"/>
  <c r="K20" i="160"/>
  <c r="L20" i="160" s="1"/>
  <c r="I20" i="160"/>
  <c r="K19" i="160"/>
  <c r="L19" i="160" s="1"/>
  <c r="K29" i="159"/>
  <c r="L29" i="159" s="1"/>
  <c r="J26" i="159"/>
  <c r="K26" i="159" s="1"/>
  <c r="K21" i="159"/>
  <c r="L21" i="159" s="1"/>
  <c r="I21" i="159"/>
  <c r="K20" i="159"/>
  <c r="L20" i="159" s="1"/>
  <c r="I20" i="159"/>
  <c r="K19" i="159"/>
  <c r="L19" i="159" s="1"/>
  <c r="G15" i="159"/>
  <c r="G25" i="159" s="1"/>
  <c r="I25" i="159" s="1"/>
  <c r="J25" i="159" s="1"/>
  <c r="K25" i="159" s="1"/>
  <c r="J32" i="158"/>
  <c r="K29" i="158"/>
  <c r="L29" i="158" s="1"/>
  <c r="I28" i="158"/>
  <c r="J26" i="158"/>
  <c r="K26" i="158" s="1"/>
  <c r="J25" i="158"/>
  <c r="K25" i="158" s="1"/>
  <c r="K21" i="158"/>
  <c r="L21" i="158" s="1"/>
  <c r="I21" i="158"/>
  <c r="K20" i="158"/>
  <c r="L20" i="158" s="1"/>
  <c r="K19" i="158"/>
  <c r="L19" i="158" s="1"/>
  <c r="G17" i="158"/>
  <c r="G16" i="158"/>
  <c r="G15" i="158"/>
  <c r="I21" i="157"/>
  <c r="I20" i="157"/>
  <c r="G15" i="157"/>
  <c r="G22" i="157" s="1"/>
  <c r="I22" i="157" s="1"/>
  <c r="J32" i="157"/>
  <c r="K29" i="157"/>
  <c r="L29" i="157" s="1"/>
  <c r="I28" i="157"/>
  <c r="J26" i="157"/>
  <c r="K26" i="157" s="1"/>
  <c r="J25" i="157"/>
  <c r="K25" i="157" s="1"/>
  <c r="K21" i="157"/>
  <c r="L21" i="157" s="1"/>
  <c r="K20" i="157"/>
  <c r="L20" i="157" s="1"/>
  <c r="K19" i="157"/>
  <c r="L19" i="157" s="1"/>
  <c r="I17" i="157"/>
  <c r="G28" i="156"/>
  <c r="G27" i="156"/>
  <c r="G26" i="156"/>
  <c r="G25" i="156"/>
  <c r="G24" i="156"/>
  <c r="G23" i="156"/>
  <c r="G22" i="156"/>
  <c r="G21" i="156"/>
  <c r="J32" i="156"/>
  <c r="K25" i="156"/>
  <c r="L25" i="156" s="1"/>
  <c r="J22" i="156"/>
  <c r="K22" i="156" s="1"/>
  <c r="J21" i="156"/>
  <c r="K21" i="156" s="1"/>
  <c r="K20" i="156"/>
  <c r="L20" i="156" s="1"/>
  <c r="G20" i="156"/>
  <c r="I20" i="156" s="1"/>
  <c r="K19" i="156"/>
  <c r="L19" i="156" s="1"/>
  <c r="G19" i="156"/>
  <c r="G18" i="156"/>
  <c r="G17" i="156"/>
  <c r="I17" i="156" s="1"/>
  <c r="G16" i="156"/>
  <c r="G15" i="156"/>
  <c r="G22" i="155"/>
  <c r="G21" i="155"/>
  <c r="G20" i="155"/>
  <c r="G19" i="155"/>
  <c r="G18" i="155"/>
  <c r="G17" i="155"/>
  <c r="G16" i="155"/>
  <c r="G15" i="155"/>
  <c r="K24" i="156" l="1"/>
  <c r="K28" i="157"/>
  <c r="G29" i="156"/>
  <c r="I29" i="156" s="1"/>
  <c r="K28" i="160"/>
  <c r="G18" i="158"/>
  <c r="I18" i="158" s="1"/>
  <c r="G23" i="161"/>
  <c r="I23" i="161" s="1"/>
  <c r="J23" i="161" s="1"/>
  <c r="K23" i="161" s="1"/>
  <c r="K26" i="161" s="1"/>
  <c r="K28" i="159"/>
  <c r="G24" i="155"/>
  <c r="I17" i="160"/>
  <c r="I17" i="159"/>
  <c r="K28" i="158"/>
  <c r="I17" i="158"/>
  <c r="I24" i="156"/>
  <c r="J32" i="155" l="1"/>
  <c r="K28" i="155"/>
  <c r="L28" i="155" s="1"/>
  <c r="J25" i="155"/>
  <c r="K25" i="155" s="1"/>
  <c r="J24" i="155"/>
  <c r="K24" i="155" s="1"/>
  <c r="K21" i="155"/>
  <c r="L21" i="155" s="1"/>
  <c r="I21" i="155"/>
  <c r="K20" i="155"/>
  <c r="L20" i="155" s="1"/>
  <c r="I20" i="155"/>
  <c r="K19" i="155"/>
  <c r="L19" i="155" s="1"/>
  <c r="I17" i="155"/>
  <c r="K27" i="155" l="1"/>
  <c r="I27" i="155"/>
  <c r="G27" i="154" l="1"/>
  <c r="I27" i="154" s="1"/>
  <c r="G25" i="154"/>
  <c r="G22" i="154"/>
  <c r="G21" i="154"/>
  <c r="I21" i="154" s="1"/>
  <c r="J34" i="154"/>
  <c r="I26" i="154"/>
  <c r="G20" i="154"/>
  <c r="J19" i="154"/>
  <c r="J21" i="154" s="1"/>
  <c r="G17" i="154"/>
  <c r="G16" i="154"/>
  <c r="I16" i="154" s="1"/>
  <c r="G15" i="154"/>
  <c r="G23" i="154" l="1"/>
  <c r="I23" i="154" s="1"/>
  <c r="K19" i="154"/>
  <c r="G18" i="154"/>
  <c r="I25" i="154"/>
  <c r="G28" i="154" l="1"/>
  <c r="I18" i="154"/>
  <c r="I20" i="154"/>
  <c r="I35" i="154"/>
  <c r="I17" i="148" l="1"/>
  <c r="G20" i="153"/>
  <c r="G17" i="153"/>
  <c r="G16" i="153"/>
  <c r="G15" i="153"/>
  <c r="J31" i="153"/>
  <c r="I28" i="153"/>
  <c r="I26" i="153"/>
  <c r="K25" i="153"/>
  <c r="L25" i="153" s="1"/>
  <c r="K21" i="153"/>
  <c r="L21" i="153" s="1"/>
  <c r="K20" i="153"/>
  <c r="L20" i="153" s="1"/>
  <c r="I20" i="153"/>
  <c r="K19" i="153"/>
  <c r="L19" i="153" s="1"/>
  <c r="G18" i="153" l="1"/>
  <c r="I18" i="153" s="1"/>
  <c r="I29" i="153" s="1"/>
  <c r="I17" i="153"/>
  <c r="I24" i="153"/>
  <c r="I22" i="141"/>
  <c r="I22" i="152"/>
  <c r="I19" i="152"/>
  <c r="I17" i="152"/>
  <c r="I15" i="152"/>
  <c r="G19" i="152"/>
  <c r="G17" i="152"/>
  <c r="I18" i="152" s="1"/>
  <c r="G15" i="152"/>
  <c r="I29" i="152"/>
  <c r="I27" i="152"/>
  <c r="I25" i="152"/>
  <c r="I23" i="152"/>
  <c r="J21" i="152"/>
  <c r="J23" i="152" s="1"/>
  <c r="J16" i="152"/>
  <c r="K16" i="152" s="1"/>
  <c r="G21" i="153" l="1"/>
  <c r="I21" i="153" s="1"/>
  <c r="G20" i="152"/>
  <c r="I20" i="152" s="1"/>
  <c r="I36" i="152" s="1"/>
  <c r="I32" i="153"/>
  <c r="K21" i="152"/>
  <c r="G23" i="153" l="1"/>
  <c r="J36" i="150"/>
  <c r="G34" i="150"/>
  <c r="G33" i="150"/>
  <c r="G32" i="150"/>
  <c r="G30" i="150"/>
  <c r="G28" i="150"/>
  <c r="G26" i="150"/>
  <c r="I27" i="150"/>
  <c r="G23" i="150"/>
  <c r="I23" i="150" s="1"/>
  <c r="G22" i="150"/>
  <c r="G21" i="150"/>
  <c r="I21" i="150" s="1"/>
  <c r="G20" i="150"/>
  <c r="J19" i="150"/>
  <c r="G17" i="150"/>
  <c r="G16" i="150"/>
  <c r="I16" i="150" s="1"/>
  <c r="G15" i="150"/>
  <c r="G18" i="150" l="1"/>
  <c r="I18" i="150" s="1"/>
  <c r="J18" i="150" s="1"/>
  <c r="J21" i="150" s="1"/>
  <c r="G35" i="150"/>
  <c r="G24" i="150"/>
  <c r="I25" i="150" s="1"/>
  <c r="I20" i="150"/>
  <c r="I26" i="150"/>
  <c r="K19" i="150"/>
  <c r="G37" i="150" l="1"/>
  <c r="I37" i="150" s="1"/>
  <c r="G22" i="149"/>
  <c r="G23" i="149"/>
  <c r="J22" i="149"/>
  <c r="K22" i="149" s="1"/>
  <c r="J23" i="149"/>
  <c r="K23" i="149" s="1"/>
  <c r="G17" i="149"/>
  <c r="I29" i="149"/>
  <c r="I25" i="149"/>
  <c r="J21" i="149"/>
  <c r="K21" i="149" s="1"/>
  <c r="G21" i="149"/>
  <c r="G19" i="149"/>
  <c r="I18" i="149"/>
  <c r="J16" i="149"/>
  <c r="K16" i="149" s="1"/>
  <c r="G15" i="149"/>
  <c r="G23" i="148"/>
  <c r="G24" i="149" l="1"/>
  <c r="I24" i="149" s="1"/>
  <c r="G26" i="149" l="1"/>
  <c r="I27" i="149" s="1"/>
  <c r="I35" i="149" s="1"/>
  <c r="G22" i="148"/>
  <c r="G21" i="148"/>
  <c r="I21" i="148" s="1"/>
  <c r="G20" i="148"/>
  <c r="I31" i="148"/>
  <c r="I27" i="148"/>
  <c r="J19" i="148"/>
  <c r="J21" i="148" s="1"/>
  <c r="G17" i="148"/>
  <c r="G16" i="148"/>
  <c r="I16" i="148" s="1"/>
  <c r="G15" i="148"/>
  <c r="K19" i="148" l="1"/>
  <c r="I23" i="148"/>
  <c r="G24" i="148"/>
  <c r="I25" i="148" s="1"/>
  <c r="I33" i="148" s="1"/>
  <c r="G18" i="148"/>
  <c r="I31" i="147"/>
  <c r="I27" i="147"/>
  <c r="I25" i="147"/>
  <c r="I33" i="147" s="1"/>
  <c r="I23" i="147"/>
  <c r="I21" i="147"/>
  <c r="J19" i="147"/>
  <c r="K19" i="147" s="1"/>
  <c r="G17" i="147"/>
  <c r="G16" i="147"/>
  <c r="I16" i="147" s="1"/>
  <c r="G15" i="147"/>
  <c r="G17" i="146"/>
  <c r="G15" i="146"/>
  <c r="I29" i="146"/>
  <c r="I27" i="146"/>
  <c r="I35" i="146" s="1"/>
  <c r="I25" i="146"/>
  <c r="I24" i="146"/>
  <c r="I23" i="146"/>
  <c r="J21" i="146"/>
  <c r="K21" i="146" s="1"/>
  <c r="J16" i="146"/>
  <c r="K16" i="146" s="1"/>
  <c r="G17" i="145"/>
  <c r="G16" i="145"/>
  <c r="G15" i="145"/>
  <c r="G26" i="148" l="1"/>
  <c r="I26" i="148" s="1"/>
  <c r="G18" i="147"/>
  <c r="I20" i="147" s="1"/>
  <c r="J23" i="146"/>
  <c r="G18" i="146"/>
  <c r="I20" i="148"/>
  <c r="G18" i="145"/>
  <c r="I20" i="145" s="1"/>
  <c r="J21" i="147"/>
  <c r="I22" i="146"/>
  <c r="I31" i="145"/>
  <c r="I27" i="145"/>
  <c r="I25" i="145"/>
  <c r="I33" i="145" s="1"/>
  <c r="I23" i="145"/>
  <c r="I21" i="145"/>
  <c r="J19" i="145"/>
  <c r="J21" i="145" s="1"/>
  <c r="I16" i="145"/>
  <c r="G22" i="144"/>
  <c r="I22" i="144" s="1"/>
  <c r="G20" i="144"/>
  <c r="G17" i="144"/>
  <c r="G16" i="144"/>
  <c r="G15" i="144"/>
  <c r="I34" i="144"/>
  <c r="I29" i="144"/>
  <c r="I25" i="144"/>
  <c r="J21" i="144"/>
  <c r="K21" i="144" s="1"/>
  <c r="J16" i="144"/>
  <c r="K16" i="144" s="1"/>
  <c r="G21" i="143"/>
  <c r="G19" i="143"/>
  <c r="G16" i="143"/>
  <c r="G15" i="143"/>
  <c r="I34" i="143"/>
  <c r="I29" i="143"/>
  <c r="I27" i="143"/>
  <c r="I36" i="143" s="1"/>
  <c r="I23" i="143"/>
  <c r="J21" i="143"/>
  <c r="J23" i="143" s="1"/>
  <c r="I18" i="143"/>
  <c r="J16" i="143"/>
  <c r="K16" i="143" s="1"/>
  <c r="I31" i="142"/>
  <c r="I27" i="142"/>
  <c r="I25" i="142"/>
  <c r="I33" i="142" s="1"/>
  <c r="I23" i="142"/>
  <c r="I21" i="142"/>
  <c r="I20" i="142"/>
  <c r="J19" i="142"/>
  <c r="K19" i="142" s="1"/>
  <c r="I16" i="142"/>
  <c r="G15" i="142"/>
  <c r="G21" i="141"/>
  <c r="G19" i="141"/>
  <c r="G17" i="141"/>
  <c r="I29" i="141"/>
  <c r="I27" i="141"/>
  <c r="I35" i="141" s="1"/>
  <c r="I25" i="141"/>
  <c r="I24" i="141"/>
  <c r="I23" i="141"/>
  <c r="J21" i="141"/>
  <c r="J23" i="141" s="1"/>
  <c r="I18" i="141"/>
  <c r="J16" i="141"/>
  <c r="K16" i="141" s="1"/>
  <c r="G15" i="141"/>
  <c r="G19" i="140"/>
  <c r="G17" i="140"/>
  <c r="I29" i="140"/>
  <c r="I27" i="140"/>
  <c r="I35" i="140" s="1"/>
  <c r="I25" i="140"/>
  <c r="I23" i="140"/>
  <c r="I22" i="140"/>
  <c r="J21" i="140"/>
  <c r="J23" i="140" s="1"/>
  <c r="I18" i="140"/>
  <c r="J16" i="140"/>
  <c r="K16" i="140" s="1"/>
  <c r="G15" i="140"/>
  <c r="G23" i="139"/>
  <c r="G21" i="139"/>
  <c r="G19" i="139"/>
  <c r="G16" i="139"/>
  <c r="G17" i="143" l="1"/>
  <c r="G25" i="143" s="1"/>
  <c r="I25" i="143"/>
  <c r="G22" i="141"/>
  <c r="K21" i="143"/>
  <c r="G18" i="144"/>
  <c r="K21" i="141"/>
  <c r="I22" i="143"/>
  <c r="K19" i="145"/>
  <c r="J23" i="144"/>
  <c r="J21" i="142"/>
  <c r="I24" i="140"/>
  <c r="K21" i="140"/>
  <c r="I17" i="143" l="1"/>
  <c r="I18" i="144"/>
  <c r="G23" i="144"/>
  <c r="I29" i="139"/>
  <c r="I27" i="139"/>
  <c r="I35" i="139" s="1"/>
  <c r="I25" i="139"/>
  <c r="I23" i="139"/>
  <c r="J21" i="139"/>
  <c r="J23" i="139" s="1"/>
  <c r="I22" i="139"/>
  <c r="J16" i="139"/>
  <c r="K16" i="139" s="1"/>
  <c r="G15" i="139"/>
  <c r="G17" i="137"/>
  <c r="G15" i="138"/>
  <c r="G24" i="136"/>
  <c r="G23" i="138"/>
  <c r="I23" i="138" s="1"/>
  <c r="G21" i="138"/>
  <c r="G19" i="138"/>
  <c r="G17" i="138"/>
  <c r="I29" i="138"/>
  <c r="I27" i="138"/>
  <c r="I36" i="138" s="1"/>
  <c r="I25" i="138"/>
  <c r="J21" i="138"/>
  <c r="J23" i="138" s="1"/>
  <c r="I22" i="138"/>
  <c r="J16" i="138"/>
  <c r="K16" i="138" s="1"/>
  <c r="I21" i="137"/>
  <c r="G15" i="137"/>
  <c r="G18" i="137" s="1"/>
  <c r="I18" i="137" s="1"/>
  <c r="I27" i="137"/>
  <c r="I25" i="137"/>
  <c r="I23" i="137"/>
  <c r="J19" i="137"/>
  <c r="J21" i="137" s="1"/>
  <c r="G30" i="136"/>
  <c r="G28" i="136"/>
  <c r="G26" i="136"/>
  <c r="I27" i="136" s="1"/>
  <c r="I36" i="136" s="1"/>
  <c r="G17" i="136"/>
  <c r="G21" i="136"/>
  <c r="G20" i="136"/>
  <c r="G16" i="136"/>
  <c r="G15" i="136"/>
  <c r="I29" i="136"/>
  <c r="I25" i="136"/>
  <c r="I23" i="136"/>
  <c r="J21" i="136"/>
  <c r="J23" i="136" s="1"/>
  <c r="J16" i="136"/>
  <c r="K16" i="136" s="1"/>
  <c r="G20" i="134"/>
  <c r="G20" i="135"/>
  <c r="J20" i="135"/>
  <c r="J22" i="135" s="1"/>
  <c r="J16" i="135"/>
  <c r="K16" i="135" s="1"/>
  <c r="G16" i="135"/>
  <c r="G15" i="135"/>
  <c r="I28" i="135"/>
  <c r="I26" i="135"/>
  <c r="I29" i="135" s="1"/>
  <c r="I22" i="135"/>
  <c r="G19" i="135"/>
  <c r="G19" i="134"/>
  <c r="G17" i="134"/>
  <c r="I17" i="134" s="1"/>
  <c r="I26" i="134"/>
  <c r="I29" i="134" s="1"/>
  <c r="I24" i="134"/>
  <c r="I22" i="134"/>
  <c r="J19" i="134"/>
  <c r="J22" i="134" s="1"/>
  <c r="G15" i="134"/>
  <c r="G27" i="133"/>
  <c r="G25" i="133"/>
  <c r="I25" i="133" s="1"/>
  <c r="G23" i="133"/>
  <c r="I23" i="133" s="1"/>
  <c r="G20" i="133"/>
  <c r="G19" i="133"/>
  <c r="I27" i="133"/>
  <c r="I30" i="133" s="1"/>
  <c r="J20" i="133"/>
  <c r="J23" i="133" s="1"/>
  <c r="I18" i="133"/>
  <c r="G16" i="133"/>
  <c r="G15" i="133"/>
  <c r="G19" i="132"/>
  <c r="I29" i="132"/>
  <c r="I27" i="132"/>
  <c r="I30" i="132" s="1"/>
  <c r="I25" i="132"/>
  <c r="I23" i="132"/>
  <c r="J20" i="132"/>
  <c r="J23" i="132" s="1"/>
  <c r="I18" i="132"/>
  <c r="G16" i="132"/>
  <c r="G15" i="132"/>
  <c r="I33" i="137" l="1"/>
  <c r="G17" i="133"/>
  <c r="K20" i="135"/>
  <c r="G17" i="132"/>
  <c r="G20" i="132" s="1"/>
  <c r="I22" i="132" s="1"/>
  <c r="G21" i="133"/>
  <c r="I21" i="133" s="1"/>
  <c r="G17" i="135"/>
  <c r="K21" i="138"/>
  <c r="G18" i="136"/>
  <c r="I18" i="136" s="1"/>
  <c r="I27" i="144"/>
  <c r="I36" i="144" s="1"/>
  <c r="I23" i="144"/>
  <c r="I18" i="139"/>
  <c r="G17" i="139"/>
  <c r="K21" i="139"/>
  <c r="I34" i="138"/>
  <c r="I18" i="138"/>
  <c r="K21" i="136"/>
  <c r="G22" i="136"/>
  <c r="K19" i="137"/>
  <c r="I16" i="137"/>
  <c r="I20" i="137"/>
  <c r="I21" i="134"/>
  <c r="I16" i="134"/>
  <c r="I28" i="134"/>
  <c r="I22" i="133"/>
  <c r="I17" i="133"/>
  <c r="G25" i="108"/>
  <c r="G20" i="107"/>
  <c r="G19" i="107"/>
  <c r="G23" i="125"/>
  <c r="I23" i="125" s="1"/>
  <c r="G27" i="128"/>
  <c r="G26" i="128"/>
  <c r="G23" i="128"/>
  <c r="G20" i="122"/>
  <c r="I17" i="132" l="1"/>
  <c r="I17" i="135"/>
  <c r="G31" i="136"/>
  <c r="I31" i="136" s="1"/>
  <c r="G21" i="107"/>
  <c r="G29" i="133"/>
  <c r="I29" i="133" s="1"/>
  <c r="G24" i="139"/>
  <c r="I24" i="139" s="1"/>
  <c r="I17" i="139"/>
  <c r="G21" i="135"/>
  <c r="I21" i="135" s="1"/>
  <c r="I22" i="136"/>
  <c r="I31" i="137"/>
  <c r="G28" i="128"/>
  <c r="I28" i="128" s="1"/>
  <c r="G17" i="122"/>
  <c r="G16" i="122"/>
  <c r="G20" i="125"/>
  <c r="G19" i="125"/>
  <c r="G18" i="125"/>
  <c r="G17" i="125"/>
  <c r="G16" i="125"/>
  <c r="G22" i="128"/>
  <c r="G21" i="128"/>
  <c r="I21" i="128" s="1"/>
  <c r="G20" i="128"/>
  <c r="I20" i="128" s="1"/>
  <c r="G19" i="128"/>
  <c r="G18" i="128"/>
  <c r="G17" i="128"/>
  <c r="I17" i="128" s="1"/>
  <c r="G16" i="128"/>
  <c r="I26" i="128"/>
  <c r="K25" i="128"/>
  <c r="L25" i="128" s="1"/>
  <c r="K21" i="128"/>
  <c r="L21" i="128" s="1"/>
  <c r="K20" i="128"/>
  <c r="L20" i="128" s="1"/>
  <c r="K19" i="128"/>
  <c r="L19" i="128" s="1"/>
  <c r="G15" i="128"/>
  <c r="G23" i="135" l="1"/>
  <c r="I24" i="135" s="1"/>
  <c r="G24" i="128"/>
  <c r="J31" i="125"/>
  <c r="I28" i="125"/>
  <c r="I26" i="125"/>
  <c r="I29" i="125" s="1"/>
  <c r="K25" i="125"/>
  <c r="L25" i="125" s="1"/>
  <c r="K22" i="125"/>
  <c r="L22" i="125" s="1"/>
  <c r="I22" i="125"/>
  <c r="K21" i="125"/>
  <c r="L21" i="125" s="1"/>
  <c r="K20" i="125"/>
  <c r="L20" i="125" s="1"/>
  <c r="K16" i="125"/>
  <c r="L16" i="125" s="1"/>
  <c r="G15" i="125"/>
  <c r="G21" i="125" s="1"/>
  <c r="G35" i="128" l="1"/>
  <c r="I35" i="128" s="1"/>
  <c r="G25" i="125"/>
  <c r="I25" i="125" s="1"/>
  <c r="I21" i="125"/>
  <c r="I24" i="128"/>
  <c r="I38" i="128"/>
  <c r="I18" i="125"/>
  <c r="G16" i="107"/>
  <c r="G15" i="123"/>
  <c r="G17" i="123"/>
  <c r="G16" i="123"/>
  <c r="J31" i="123"/>
  <c r="I28" i="123"/>
  <c r="I26" i="123"/>
  <c r="I29" i="123" s="1"/>
  <c r="K25" i="123"/>
  <c r="L25" i="123" s="1"/>
  <c r="K22" i="123"/>
  <c r="L22" i="123" s="1"/>
  <c r="I22" i="123"/>
  <c r="K21" i="123"/>
  <c r="L21" i="123" s="1"/>
  <c r="I21" i="123"/>
  <c r="K20" i="123"/>
  <c r="L20" i="123" s="1"/>
  <c r="K16" i="123"/>
  <c r="L16" i="123" s="1"/>
  <c r="G18" i="123" l="1"/>
  <c r="I18" i="123" s="1"/>
  <c r="K26" i="122"/>
  <c r="L26" i="122" s="1"/>
  <c r="J24" i="122"/>
  <c r="K24" i="122" s="1"/>
  <c r="J23" i="122"/>
  <c r="K23" i="122" s="1"/>
  <c r="L23" i="122" s="1"/>
  <c r="J21" i="122"/>
  <c r="K21" i="122" s="1"/>
  <c r="L21" i="122" s="1"/>
  <c r="J20" i="122"/>
  <c r="K20" i="122" s="1"/>
  <c r="J19" i="122"/>
  <c r="K19" i="122" s="1"/>
  <c r="K16" i="122"/>
  <c r="L16" i="122" s="1"/>
  <c r="G15" i="122"/>
  <c r="G18" i="122" s="1"/>
  <c r="G24" i="122" s="1"/>
  <c r="I18" i="122" l="1"/>
  <c r="I22" i="122"/>
  <c r="J22" i="122" s="1"/>
  <c r="K22" i="122" s="1"/>
  <c r="L22" i="122" s="1"/>
  <c r="J20" i="121"/>
  <c r="J21" i="121"/>
  <c r="J22" i="121"/>
  <c r="J23" i="121"/>
  <c r="J24" i="121"/>
  <c r="J32" i="122" l="1"/>
  <c r="G19" i="121"/>
  <c r="J19" i="121" l="1"/>
  <c r="K19" i="121" s="1"/>
  <c r="K21" i="121"/>
  <c r="L21" i="121" s="1"/>
  <c r="K22" i="121"/>
  <c r="L22" i="121" s="1"/>
  <c r="K23" i="121"/>
  <c r="L23" i="121" s="1"/>
  <c r="K24" i="121"/>
  <c r="K20" i="121"/>
  <c r="G24" i="121"/>
  <c r="G23" i="121"/>
  <c r="G22" i="121"/>
  <c r="G21" i="121"/>
  <c r="G20" i="121"/>
  <c r="G18" i="121"/>
  <c r="G17" i="121"/>
  <c r="G16" i="121"/>
  <c r="J32" i="121"/>
  <c r="I29" i="121"/>
  <c r="I27" i="121"/>
  <c r="I30" i="121" s="1"/>
  <c r="K26" i="121"/>
  <c r="L26" i="121" s="1"/>
  <c r="K16" i="121"/>
  <c r="L16" i="121" s="1"/>
  <c r="G15" i="121"/>
  <c r="I28" i="120"/>
  <c r="I25" i="120"/>
  <c r="I18" i="120"/>
  <c r="K16" i="120"/>
  <c r="L16" i="120" s="1"/>
  <c r="G16" i="120"/>
  <c r="K15" i="120"/>
  <c r="L15" i="120" s="1"/>
  <c r="G15" i="120"/>
  <c r="G17" i="120" l="1"/>
  <c r="I17" i="120" s="1"/>
  <c r="G25" i="121"/>
  <c r="I26" i="121" s="1"/>
  <c r="I18" i="121"/>
  <c r="G16" i="119"/>
  <c r="I29" i="119"/>
  <c r="I27" i="119"/>
  <c r="I30" i="119" s="1"/>
  <c r="I25" i="119"/>
  <c r="I23" i="119"/>
  <c r="J20" i="119"/>
  <c r="J23" i="119" s="1"/>
  <c r="I18" i="119"/>
  <c r="G15" i="119"/>
  <c r="G17" i="119" l="1"/>
  <c r="I17" i="119" s="1"/>
  <c r="J31" i="118"/>
  <c r="I28" i="118"/>
  <c r="I26" i="118"/>
  <c r="I29" i="118" s="1"/>
  <c r="K25" i="118"/>
  <c r="L25" i="118" s="1"/>
  <c r="K22" i="118"/>
  <c r="L22" i="118" s="1"/>
  <c r="G22" i="118"/>
  <c r="I22" i="118" s="1"/>
  <c r="K21" i="118"/>
  <c r="L21" i="118" s="1"/>
  <c r="G21" i="118"/>
  <c r="I21" i="118" s="1"/>
  <c r="K20" i="118"/>
  <c r="L20" i="118" s="1"/>
  <c r="G20" i="118"/>
  <c r="G19" i="118"/>
  <c r="G18" i="118"/>
  <c r="G17" i="118"/>
  <c r="I17" i="118" s="1"/>
  <c r="K16" i="118"/>
  <c r="L16" i="118" s="1"/>
  <c r="G16" i="118"/>
  <c r="G15" i="118"/>
  <c r="I30" i="117"/>
  <c r="I28" i="117"/>
  <c r="I31" i="117" s="1"/>
  <c r="I26" i="117"/>
  <c r="I24" i="117"/>
  <c r="J21" i="117"/>
  <c r="J24" i="117" s="1"/>
  <c r="G19" i="117"/>
  <c r="I18" i="117"/>
  <c r="G17" i="117"/>
  <c r="I17" i="117" s="1"/>
  <c r="G15" i="117"/>
  <c r="G19" i="116"/>
  <c r="G17" i="116"/>
  <c r="I17" i="116" s="1"/>
  <c r="G15" i="116"/>
  <c r="I30" i="116"/>
  <c r="I28" i="116"/>
  <c r="I31" i="116" s="1"/>
  <c r="I26" i="116"/>
  <c r="J21" i="116"/>
  <c r="J24" i="116" s="1"/>
  <c r="G20" i="115"/>
  <c r="G21" i="115"/>
  <c r="G17" i="115"/>
  <c r="G16" i="115"/>
  <c r="G15" i="115"/>
  <c r="I30" i="115"/>
  <c r="I26" i="115"/>
  <c r="J21" i="115"/>
  <c r="J24" i="115" s="1"/>
  <c r="G24" i="114"/>
  <c r="G22" i="114"/>
  <c r="G19" i="114"/>
  <c r="G18" i="114"/>
  <c r="G17" i="114"/>
  <c r="I17" i="114" s="1"/>
  <c r="G15" i="114"/>
  <c r="I29" i="114"/>
  <c r="I25" i="114"/>
  <c r="I23" i="114"/>
  <c r="J20" i="114"/>
  <c r="J23" i="114" s="1"/>
  <c r="G24" i="113"/>
  <c r="G22" i="113"/>
  <c r="G20" i="113"/>
  <c r="G17" i="113"/>
  <c r="G16" i="113"/>
  <c r="G15" i="113"/>
  <c r="I29" i="113"/>
  <c r="I25" i="113"/>
  <c r="I23" i="113"/>
  <c r="J20" i="113"/>
  <c r="J23" i="113" s="1"/>
  <c r="G16" i="112"/>
  <c r="I29" i="112"/>
  <c r="I27" i="112"/>
  <c r="I30" i="112" s="1"/>
  <c r="J20" i="112"/>
  <c r="J23" i="112" s="1"/>
  <c r="I23" i="112"/>
  <c r="G15" i="112"/>
  <c r="G23" i="111"/>
  <c r="G21" i="111"/>
  <c r="G19" i="111"/>
  <c r="G17" i="111"/>
  <c r="I17" i="111" s="1"/>
  <c r="I28" i="111"/>
  <c r="I18" i="111"/>
  <c r="K16" i="111"/>
  <c r="L16" i="111" s="1"/>
  <c r="K15" i="111"/>
  <c r="L15" i="111" s="1"/>
  <c r="G15" i="111"/>
  <c r="G21" i="116" l="1"/>
  <c r="G17" i="112"/>
  <c r="I17" i="112" s="1"/>
  <c r="G21" i="117"/>
  <c r="G18" i="113"/>
  <c r="I18" i="113" s="1"/>
  <c r="G18" i="115"/>
  <c r="I18" i="115" s="1"/>
  <c r="G25" i="111"/>
  <c r="I25" i="111" s="1"/>
  <c r="G20" i="114"/>
  <c r="G26" i="114" s="1"/>
  <c r="I27" i="114" s="1"/>
  <c r="I30" i="114" s="1"/>
  <c r="G23" i="118"/>
  <c r="I18" i="116"/>
  <c r="I24" i="116"/>
  <c r="G22" i="115"/>
  <c r="I28" i="115"/>
  <c r="I31" i="115" s="1"/>
  <c r="I17" i="115"/>
  <c r="I18" i="114"/>
  <c r="I17" i="113"/>
  <c r="I25" i="112"/>
  <c r="I18" i="112"/>
  <c r="G26" i="113" l="1"/>
  <c r="I27" i="113" s="1"/>
  <c r="I30" i="113" s="1"/>
  <c r="G24" i="115"/>
  <c r="I24" i="115" s="1"/>
  <c r="G18" i="110"/>
  <c r="I27" i="110"/>
  <c r="I24" i="110"/>
  <c r="I17" i="110"/>
  <c r="K15" i="110"/>
  <c r="L15" i="110" s="1"/>
  <c r="G15" i="110"/>
  <c r="G16" i="110" s="1"/>
  <c r="I16" i="110" s="1"/>
  <c r="G17" i="109"/>
  <c r="I17" i="109" s="1"/>
  <c r="J36" i="109"/>
  <c r="I33" i="109"/>
  <c r="K29" i="109"/>
  <c r="L29" i="109" s="1"/>
  <c r="K28" i="109"/>
  <c r="L28" i="109" s="1"/>
  <c r="I26" i="109"/>
  <c r="I34" i="109" s="1"/>
  <c r="K25" i="109"/>
  <c r="L25" i="109" s="1"/>
  <c r="K22" i="109"/>
  <c r="L22" i="109" s="1"/>
  <c r="I22" i="109"/>
  <c r="K21" i="109"/>
  <c r="L21" i="109" s="1"/>
  <c r="I21" i="109"/>
  <c r="K20" i="109"/>
  <c r="L20" i="109" s="1"/>
  <c r="K16" i="109"/>
  <c r="L16" i="109" s="1"/>
  <c r="G15" i="109"/>
  <c r="I25" i="109" l="1"/>
  <c r="G16" i="105" l="1"/>
  <c r="G15" i="105"/>
  <c r="G17" i="105" l="1"/>
  <c r="I17" i="105" s="1"/>
  <c r="G23" i="108" l="1"/>
  <c r="G20" i="108"/>
  <c r="G19" i="108"/>
  <c r="I22" i="108" s="1"/>
  <c r="G17" i="108"/>
  <c r="I17" i="108" s="1"/>
  <c r="G15" i="108"/>
  <c r="J36" i="108"/>
  <c r="K29" i="108"/>
  <c r="L29" i="108" s="1"/>
  <c r="K28" i="108"/>
  <c r="L28" i="108" s="1"/>
  <c r="I26" i="108"/>
  <c r="I34" i="108" s="1"/>
  <c r="K25" i="108"/>
  <c r="L25" i="108" s="1"/>
  <c r="K22" i="108"/>
  <c r="L22" i="108" s="1"/>
  <c r="K21" i="108"/>
  <c r="L21" i="108" s="1"/>
  <c r="K20" i="108"/>
  <c r="L20" i="108" s="1"/>
  <c r="K16" i="108"/>
  <c r="L16" i="108" s="1"/>
  <c r="J31" i="107"/>
  <c r="I28" i="107"/>
  <c r="I26" i="107"/>
  <c r="I29" i="107" s="1"/>
  <c r="K25" i="107"/>
  <c r="L25" i="107" s="1"/>
  <c r="K22" i="107"/>
  <c r="L22" i="107" s="1"/>
  <c r="I22" i="107"/>
  <c r="K21" i="107"/>
  <c r="L21" i="107" s="1"/>
  <c r="I21" i="107"/>
  <c r="K20" i="107"/>
  <c r="L20" i="107" s="1"/>
  <c r="K16" i="107"/>
  <c r="L16" i="107" s="1"/>
  <c r="G15" i="107"/>
  <c r="G21" i="106"/>
  <c r="G19" i="106"/>
  <c r="I19" i="106" s="1"/>
  <c r="I34" i="106" s="1"/>
  <c r="J36" i="106"/>
  <c r="K27" i="106"/>
  <c r="L27" i="106" s="1"/>
  <c r="K26" i="106"/>
  <c r="L26" i="106" s="1"/>
  <c r="K23" i="106"/>
  <c r="L23" i="106" s="1"/>
  <c r="K21" i="106"/>
  <c r="L21" i="106" s="1"/>
  <c r="K20" i="106"/>
  <c r="L20" i="106" s="1"/>
  <c r="K16" i="106"/>
  <c r="L16" i="106" s="1"/>
  <c r="G16" i="106"/>
  <c r="G15" i="106"/>
  <c r="G17" i="106" l="1"/>
  <c r="G22" i="106"/>
  <c r="I18" i="107"/>
  <c r="G17" i="107"/>
  <c r="I17" i="106"/>
  <c r="I21" i="106" s="1"/>
  <c r="G21" i="108"/>
  <c r="G27" i="108" s="1"/>
  <c r="I33" i="108" s="1"/>
  <c r="I33" i="106"/>
  <c r="K16" i="105"/>
  <c r="L16" i="105" s="1"/>
  <c r="K15" i="105"/>
  <c r="L15" i="105" s="1"/>
  <c r="I28" i="105"/>
  <c r="I25" i="105"/>
  <c r="I18" i="105"/>
  <c r="G23" i="107" l="1"/>
  <c r="I23" i="107" s="1"/>
  <c r="I17" i="107"/>
  <c r="I21" i="108"/>
  <c r="I25" i="108"/>
  <c r="I28" i="104"/>
  <c r="I30" i="104" s="1"/>
  <c r="J30" i="104"/>
  <c r="L27" i="104"/>
  <c r="K22" i="104"/>
  <c r="L22" i="104" s="1"/>
  <c r="K19" i="104"/>
  <c r="L19" i="104" s="1"/>
  <c r="K18" i="104"/>
  <c r="L18" i="104" s="1"/>
  <c r="K17" i="104"/>
  <c r="L17" i="104" s="1"/>
  <c r="G15" i="104"/>
  <c r="G14" i="104"/>
  <c r="J31" i="103"/>
  <c r="I28" i="103"/>
  <c r="I26" i="103"/>
  <c r="I29" i="103" s="1"/>
  <c r="K25" i="103"/>
  <c r="L25" i="103" s="1"/>
  <c r="K22" i="103"/>
  <c r="L22" i="103" s="1"/>
  <c r="G22" i="103"/>
  <c r="I22" i="103" s="1"/>
  <c r="K21" i="103"/>
  <c r="L21" i="103" s="1"/>
  <c r="G21" i="103"/>
  <c r="I21" i="103" s="1"/>
  <c r="K20" i="103"/>
  <c r="L20" i="103" s="1"/>
  <c r="G20" i="103"/>
  <c r="G19" i="103"/>
  <c r="G18" i="103"/>
  <c r="G17" i="103"/>
  <c r="I17" i="103" s="1"/>
  <c r="K16" i="103"/>
  <c r="L16" i="103" s="1"/>
  <c r="G16" i="103"/>
  <c r="G15" i="103"/>
  <c r="J30" i="102"/>
  <c r="L27" i="102"/>
  <c r="I25" i="102"/>
  <c r="I23" i="102"/>
  <c r="I26" i="102" s="1"/>
  <c r="K22" i="102"/>
  <c r="L22" i="102" s="1"/>
  <c r="K19" i="102"/>
  <c r="L19" i="102" s="1"/>
  <c r="G19" i="102"/>
  <c r="I19" i="102" s="1"/>
  <c r="K18" i="102"/>
  <c r="L18" i="102" s="1"/>
  <c r="G18" i="102"/>
  <c r="I18" i="102" s="1"/>
  <c r="K17" i="102"/>
  <c r="L17" i="102" s="1"/>
  <c r="G17" i="102"/>
  <c r="G16" i="102"/>
  <c r="G15" i="102"/>
  <c r="G14" i="102"/>
  <c r="G16" i="104" l="1"/>
  <c r="G20" i="102"/>
  <c r="G23" i="103"/>
  <c r="I29" i="101"/>
  <c r="I27" i="101"/>
  <c r="I30" i="101" s="1"/>
  <c r="G22" i="101"/>
  <c r="G21" i="101"/>
  <c r="J20" i="101"/>
  <c r="J23" i="101" s="1"/>
  <c r="G20" i="101"/>
  <c r="G17" i="101"/>
  <c r="I17" i="101" s="1"/>
  <c r="G16" i="101"/>
  <c r="G15" i="101"/>
  <c r="G18" i="101" l="1"/>
  <c r="I18" i="101" s="1"/>
  <c r="G23" i="101"/>
  <c r="I23" i="101" s="1"/>
  <c r="K29" i="100"/>
  <c r="L29" i="100" s="1"/>
  <c r="K28" i="100"/>
  <c r="L28" i="100" s="1"/>
  <c r="G29" i="100"/>
  <c r="G28" i="100"/>
  <c r="G27" i="100"/>
  <c r="G32" i="100"/>
  <c r="G25" i="101" l="1"/>
  <c r="I25" i="101" s="1"/>
  <c r="G30" i="100"/>
  <c r="G25" i="100"/>
  <c r="G15" i="98"/>
  <c r="G17" i="98"/>
  <c r="J36" i="100"/>
  <c r="I26" i="100"/>
  <c r="I34" i="100" s="1"/>
  <c r="K25" i="100"/>
  <c r="L25" i="100" s="1"/>
  <c r="K22" i="100"/>
  <c r="L22" i="100" s="1"/>
  <c r="G22" i="100"/>
  <c r="I22" i="100" s="1"/>
  <c r="K21" i="100"/>
  <c r="L21" i="100" s="1"/>
  <c r="G21" i="100"/>
  <c r="I21" i="100" s="1"/>
  <c r="K20" i="100"/>
  <c r="L20" i="100" s="1"/>
  <c r="G20" i="100"/>
  <c r="G19" i="100"/>
  <c r="G18" i="100"/>
  <c r="G17" i="100"/>
  <c r="I17" i="100" s="1"/>
  <c r="K16" i="100"/>
  <c r="L16" i="100" s="1"/>
  <c r="G16" i="100"/>
  <c r="G15" i="100"/>
  <c r="G22" i="96"/>
  <c r="G21" i="96"/>
  <c r="I21" i="96" s="1"/>
  <c r="G20" i="96"/>
  <c r="G19" i="96"/>
  <c r="G18" i="96"/>
  <c r="G17" i="96"/>
  <c r="G16" i="96"/>
  <c r="G15" i="96"/>
  <c r="G18" i="98"/>
  <c r="J31" i="98"/>
  <c r="I28" i="98"/>
  <c r="I26" i="98"/>
  <c r="I29" i="98" s="1"/>
  <c r="K25" i="98"/>
  <c r="L25" i="98" s="1"/>
  <c r="K22" i="98"/>
  <c r="L22" i="98" s="1"/>
  <c r="I22" i="98"/>
  <c r="K21" i="98"/>
  <c r="L21" i="98" s="1"/>
  <c r="K20" i="98"/>
  <c r="L20" i="98" s="1"/>
  <c r="K16" i="98"/>
  <c r="L16" i="98" s="1"/>
  <c r="J31" i="97"/>
  <c r="I28" i="97"/>
  <c r="I26" i="97"/>
  <c r="I29" i="97" s="1"/>
  <c r="K25" i="97"/>
  <c r="L25" i="97" s="1"/>
  <c r="K22" i="97"/>
  <c r="L22" i="97" s="1"/>
  <c r="I22" i="97"/>
  <c r="K21" i="97"/>
  <c r="L21" i="97" s="1"/>
  <c r="K20" i="97"/>
  <c r="L20" i="97" s="1"/>
  <c r="K16" i="97"/>
  <c r="L16" i="97" s="1"/>
  <c r="G15" i="97"/>
  <c r="G17" i="97" s="1"/>
  <c r="I17" i="97" s="1"/>
  <c r="J31" i="96"/>
  <c r="I28" i="96"/>
  <c r="I26" i="96"/>
  <c r="I29" i="96" s="1"/>
  <c r="K25" i="96"/>
  <c r="L25" i="96" s="1"/>
  <c r="K22" i="96"/>
  <c r="L22" i="96" s="1"/>
  <c r="I22" i="96"/>
  <c r="K21" i="96"/>
  <c r="L21" i="96" s="1"/>
  <c r="K20" i="96"/>
  <c r="L20" i="96" s="1"/>
  <c r="K16" i="96"/>
  <c r="L16" i="96" s="1"/>
  <c r="G23" i="96" l="1"/>
  <c r="G23" i="100"/>
  <c r="G33" i="100" s="1"/>
  <c r="I33" i="100"/>
  <c r="I21" i="98"/>
  <c r="I17" i="98"/>
  <c r="I21" i="97"/>
  <c r="I17" i="96"/>
  <c r="G15" i="95" l="1"/>
  <c r="G16" i="95"/>
  <c r="K34" i="95"/>
  <c r="J31" i="95"/>
  <c r="L27" i="95"/>
  <c r="I25" i="95"/>
  <c r="I23" i="95"/>
  <c r="I26" i="95" s="1"/>
  <c r="K22" i="95"/>
  <c r="L22" i="95" s="1"/>
  <c r="K21" i="95"/>
  <c r="M20" i="95"/>
  <c r="L20" i="95"/>
  <c r="M19" i="95"/>
  <c r="L19" i="95"/>
  <c r="I19" i="95"/>
  <c r="M18" i="95"/>
  <c r="L18" i="95"/>
  <c r="I18" i="95"/>
  <c r="M17" i="95"/>
  <c r="L17" i="95"/>
  <c r="M16" i="95"/>
  <c r="L16" i="95"/>
  <c r="M15" i="95"/>
  <c r="L15" i="95"/>
  <c r="M14" i="95"/>
  <c r="L14" i="95"/>
  <c r="G14" i="95"/>
  <c r="L21" i="95" l="1"/>
  <c r="M21" i="95"/>
  <c r="K21" i="94"/>
  <c r="M20" i="94" l="1"/>
  <c r="M18" i="94"/>
  <c r="M17" i="94"/>
  <c r="M16" i="94"/>
  <c r="M15" i="94"/>
  <c r="M19" i="94"/>
  <c r="M14" i="94"/>
  <c r="L20" i="94"/>
  <c r="L18" i="94"/>
  <c r="L17" i="94"/>
  <c r="L16" i="94"/>
  <c r="L15" i="94"/>
  <c r="L19" i="94"/>
  <c r="L14" i="94"/>
  <c r="M21" i="94" l="1"/>
  <c r="L21" i="94"/>
  <c r="J30" i="94"/>
  <c r="L27" i="94"/>
  <c r="I25" i="94"/>
  <c r="I23" i="94"/>
  <c r="I26" i="94" s="1"/>
  <c r="K22" i="94"/>
  <c r="L22" i="94" s="1"/>
  <c r="I19" i="94"/>
  <c r="I18" i="94"/>
  <c r="G14" i="94"/>
  <c r="L27" i="93" l="1"/>
  <c r="G15" i="93" l="1"/>
  <c r="G16" i="93"/>
  <c r="G17" i="93"/>
  <c r="G18" i="93"/>
  <c r="G19" i="93"/>
  <c r="I19" i="93" s="1"/>
  <c r="G14" i="93"/>
  <c r="J30" i="93"/>
  <c r="I25" i="93"/>
  <c r="I23" i="93"/>
  <c r="I26" i="93" s="1"/>
  <c r="K22" i="93"/>
  <c r="L22" i="93" s="1"/>
  <c r="K19" i="93"/>
  <c r="L19" i="93" s="1"/>
  <c r="K18" i="93"/>
  <c r="L18" i="93" s="1"/>
  <c r="K17" i="93"/>
  <c r="L17" i="93" s="1"/>
  <c r="G20" i="93" l="1"/>
  <c r="I18" i="93"/>
  <c r="I21" i="91"/>
  <c r="I15" i="91"/>
  <c r="G19" i="92" l="1"/>
  <c r="G15" i="92"/>
  <c r="G17" i="92" s="1"/>
  <c r="J31" i="92"/>
  <c r="I28" i="92"/>
  <c r="I26" i="92"/>
  <c r="I29" i="92" s="1"/>
  <c r="K25" i="92"/>
  <c r="L25" i="92" s="1"/>
  <c r="K22" i="92"/>
  <c r="L22" i="92" s="1"/>
  <c r="K21" i="92"/>
  <c r="L21" i="92" s="1"/>
  <c r="K20" i="92"/>
  <c r="L20" i="92" s="1"/>
  <c r="K16" i="92"/>
  <c r="L16" i="92" s="1"/>
  <c r="I22" i="92" l="1"/>
  <c r="I17" i="92"/>
  <c r="G21" i="92"/>
  <c r="I21" i="92" s="1"/>
  <c r="G21" i="91"/>
  <c r="G18" i="91"/>
  <c r="J32" i="91"/>
  <c r="I27" i="91"/>
  <c r="I30" i="91" s="1"/>
  <c r="K26" i="91"/>
  <c r="L26" i="91" s="1"/>
  <c r="K23" i="91"/>
  <c r="L23" i="91" s="1"/>
  <c r="K22" i="91"/>
  <c r="L22" i="91" s="1"/>
  <c r="K21" i="91"/>
  <c r="L21" i="91" s="1"/>
  <c r="K16" i="91"/>
  <c r="L16" i="91" s="1"/>
  <c r="G15" i="91"/>
  <c r="G23" i="91" l="1"/>
  <c r="I23" i="91" s="1"/>
  <c r="I29" i="91"/>
  <c r="G22" i="90"/>
  <c r="G21" i="90"/>
  <c r="I29" i="90"/>
  <c r="I27" i="90"/>
  <c r="I30" i="90" s="1"/>
  <c r="J20" i="90"/>
  <c r="J23" i="90" s="1"/>
  <c r="G20" i="90"/>
  <c r="G17" i="90"/>
  <c r="I17" i="90" s="1"/>
  <c r="G16" i="90"/>
  <c r="G15" i="90"/>
  <c r="G23" i="90" l="1"/>
  <c r="I23" i="90" s="1"/>
  <c r="G18" i="90"/>
  <c r="G25" i="89"/>
  <c r="G24" i="89"/>
  <c r="G23" i="89"/>
  <c r="I27" i="89" s="1"/>
  <c r="I30" i="89" s="1"/>
  <c r="G20" i="89"/>
  <c r="G19" i="89"/>
  <c r="J32" i="89"/>
  <c r="K26" i="89"/>
  <c r="L26" i="89" s="1"/>
  <c r="K23" i="89"/>
  <c r="L23" i="89" s="1"/>
  <c r="K22" i="89"/>
  <c r="L22" i="89" s="1"/>
  <c r="K21" i="89"/>
  <c r="L21" i="89" s="1"/>
  <c r="K16" i="89"/>
  <c r="L16" i="89" s="1"/>
  <c r="G16" i="89"/>
  <c r="G15" i="89"/>
  <c r="G25" i="90" l="1"/>
  <c r="I25" i="90" s="1"/>
  <c r="G21" i="89"/>
  <c r="I23" i="89" s="1"/>
  <c r="G26" i="89"/>
  <c r="I26" i="89" s="1"/>
  <c r="G17" i="89"/>
  <c r="I17" i="89" s="1"/>
  <c r="I18" i="90"/>
  <c r="K26" i="88"/>
  <c r="L26" i="88" s="1"/>
  <c r="K16" i="88"/>
  <c r="L16" i="88" s="1"/>
  <c r="G28" i="89" l="1"/>
  <c r="I29" i="89" s="1"/>
  <c r="K22" i="88"/>
  <c r="L22" i="88" s="1"/>
  <c r="K23" i="88"/>
  <c r="L23" i="88" s="1"/>
  <c r="K21" i="88"/>
  <c r="L21" i="88" s="1"/>
  <c r="G26" i="88" l="1"/>
  <c r="G25" i="88"/>
  <c r="G20" i="88"/>
  <c r="G21" i="88"/>
  <c r="G22" i="88"/>
  <c r="G19" i="88"/>
  <c r="G16" i="88"/>
  <c r="G15" i="88"/>
  <c r="J32" i="88"/>
  <c r="G27" i="88" l="1"/>
  <c r="I27" i="88" s="1"/>
  <c r="I30" i="88" s="1"/>
  <c r="G23" i="88"/>
  <c r="I23" i="88" s="1"/>
  <c r="G17" i="88"/>
  <c r="G21" i="30"/>
  <c r="G20" i="30"/>
  <c r="G19" i="30"/>
  <c r="G18" i="30"/>
  <c r="G17" i="30"/>
  <c r="G16" i="30"/>
  <c r="G15" i="30"/>
  <c r="G29" i="88" l="1"/>
  <c r="I29" i="88" s="1"/>
  <c r="G22" i="30"/>
  <c r="I22" i="30" s="1"/>
  <c r="H21" i="30"/>
  <c r="G26" i="72"/>
  <c r="I25" i="72"/>
  <c r="G24" i="68"/>
  <c r="G18" i="87"/>
  <c r="G15" i="87"/>
  <c r="I30" i="87"/>
  <c r="I29" i="87"/>
  <c r="J21" i="87"/>
  <c r="J23" i="87" s="1"/>
  <c r="G17" i="69"/>
  <c r="G27" i="69"/>
  <c r="G26" i="69"/>
  <c r="G20" i="87" l="1"/>
  <c r="G28" i="69"/>
  <c r="I23" i="87"/>
  <c r="I25" i="87"/>
  <c r="G21" i="78" l="1"/>
  <c r="G19" i="81"/>
  <c r="G16" i="86"/>
  <c r="G15" i="86"/>
  <c r="I24" i="86"/>
  <c r="K16" i="86"/>
  <c r="L16" i="86" s="1"/>
  <c r="K14" i="86"/>
  <c r="G25" i="75"/>
  <c r="G23" i="75"/>
  <c r="G16" i="70"/>
  <c r="G24" i="69"/>
  <c r="G21" i="69"/>
  <c r="G20" i="69"/>
  <c r="G23" i="84"/>
  <c r="G22" i="84"/>
  <c r="G21" i="84"/>
  <c r="G19" i="84"/>
  <c r="G17" i="84"/>
  <c r="J19" i="84" s="1"/>
  <c r="K16" i="84"/>
  <c r="L16" i="84" s="1"/>
  <c r="G15" i="84"/>
  <c r="K14" i="84"/>
  <c r="G17" i="83"/>
  <c r="J19" i="83" s="1"/>
  <c r="K16" i="83"/>
  <c r="L16" i="83" s="1"/>
  <c r="G15" i="83"/>
  <c r="K14" i="83"/>
  <c r="G27" i="34"/>
  <c r="G29" i="34"/>
  <c r="G28" i="34"/>
  <c r="G24" i="84" l="1"/>
  <c r="I24" i="84" s="1"/>
  <c r="G17" i="86"/>
  <c r="J19" i="86" s="1"/>
  <c r="G22" i="69"/>
  <c r="I22" i="69" s="1"/>
  <c r="G18" i="83"/>
  <c r="G30" i="34"/>
  <c r="I30" i="34" s="1"/>
  <c r="I29" i="34"/>
  <c r="G25" i="34"/>
  <c r="G23" i="34"/>
  <c r="G21" i="34"/>
  <c r="G19" i="34"/>
  <c r="G17" i="34"/>
  <c r="G15" i="34"/>
  <c r="G17" i="81"/>
  <c r="J19" i="81" s="1"/>
  <c r="G15" i="81"/>
  <c r="K16" i="81"/>
  <c r="L16" i="81" s="1"/>
  <c r="K14" i="81"/>
  <c r="I17" i="86" l="1"/>
  <c r="G26" i="84"/>
  <c r="G20" i="81"/>
  <c r="G32" i="34"/>
  <c r="G26" i="79"/>
  <c r="G23" i="79"/>
  <c r="G22" i="79"/>
  <c r="G20" i="79" l="1"/>
  <c r="G24" i="79" s="1"/>
  <c r="I24" i="79" s="1"/>
  <c r="J39" i="79"/>
  <c r="G17" i="79"/>
  <c r="G16" i="79"/>
  <c r="G15" i="79"/>
  <c r="I20" i="79"/>
  <c r="J20" i="79" s="1"/>
  <c r="G19" i="78"/>
  <c r="G17" i="78"/>
  <c r="G15" i="78"/>
  <c r="K16" i="78"/>
  <c r="L16" i="78" s="1"/>
  <c r="K14" i="78"/>
  <c r="I23" i="75"/>
  <c r="G20" i="75"/>
  <c r="G19" i="75"/>
  <c r="K16" i="75"/>
  <c r="L16" i="75" s="1"/>
  <c r="G16" i="75"/>
  <c r="G15" i="75"/>
  <c r="K14" i="75"/>
  <c r="G25" i="44"/>
  <c r="G24" i="44"/>
  <c r="G23" i="44"/>
  <c r="G22" i="44"/>
  <c r="G27" i="46"/>
  <c r="G23" i="46"/>
  <c r="G22" i="46"/>
  <c r="G21" i="46"/>
  <c r="G20" i="70"/>
  <c r="G19" i="70"/>
  <c r="G26" i="48"/>
  <c r="G24" i="48"/>
  <c r="G17" i="48"/>
  <c r="G15" i="48"/>
  <c r="G19" i="73"/>
  <c r="G18" i="73"/>
  <c r="G17" i="73"/>
  <c r="G30" i="48"/>
  <c r="G28" i="48"/>
  <c r="G26" i="73"/>
  <c r="G24" i="73"/>
  <c r="G22" i="73"/>
  <c r="G15" i="73"/>
  <c r="I23" i="73"/>
  <c r="G23" i="72"/>
  <c r="G21" i="75" l="1"/>
  <c r="I21" i="75" s="1"/>
  <c r="G21" i="70"/>
  <c r="I21" i="70" s="1"/>
  <c r="G20" i="73"/>
  <c r="I20" i="73" s="1"/>
  <c r="G17" i="75"/>
  <c r="G18" i="79"/>
  <c r="G22" i="78"/>
  <c r="I22" i="78" s="1"/>
  <c r="G26" i="44"/>
  <c r="J19" i="78"/>
  <c r="G24" i="46"/>
  <c r="G26" i="75" l="1"/>
  <c r="I17" i="75"/>
  <c r="G28" i="73"/>
  <c r="G28" i="79"/>
  <c r="I18" i="79"/>
  <c r="J19" i="75"/>
  <c r="G20" i="72"/>
  <c r="G19" i="72"/>
  <c r="G18" i="72"/>
  <c r="G17" i="72"/>
  <c r="G16" i="72"/>
  <c r="G15" i="72"/>
  <c r="G21" i="72" l="1"/>
  <c r="G28" i="72" s="1"/>
  <c r="I28" i="72" s="1"/>
  <c r="I18" i="72"/>
  <c r="G19" i="71"/>
  <c r="G16" i="71"/>
  <c r="G15" i="71"/>
  <c r="I18" i="71"/>
  <c r="G17" i="71" l="1"/>
  <c r="G21" i="71" s="1"/>
  <c r="I21" i="71" s="1"/>
  <c r="G15" i="70"/>
  <c r="G17" i="70" s="1"/>
  <c r="J31" i="70"/>
  <c r="J20" i="70"/>
  <c r="J22" i="70" s="1"/>
  <c r="G20" i="48"/>
  <c r="G19" i="48"/>
  <c r="G21" i="48"/>
  <c r="G23" i="70" l="1"/>
  <c r="I23" i="70" s="1"/>
  <c r="G22" i="48"/>
  <c r="I17" i="69" l="1"/>
  <c r="G18" i="68"/>
  <c r="G17" i="68"/>
  <c r="G16" i="68"/>
  <c r="G16" i="50" l="1"/>
  <c r="J31" i="69"/>
  <c r="J20" i="69"/>
  <c r="J22" i="69" s="1"/>
  <c r="G16" i="69"/>
  <c r="I28" i="69" s="1"/>
  <c r="G15" i="69"/>
  <c r="G18" i="69" l="1"/>
  <c r="I26" i="69"/>
  <c r="I29" i="69" s="1"/>
  <c r="J32" i="68"/>
  <c r="I30" i="68"/>
  <c r="J21" i="68"/>
  <c r="J23" i="68" s="1"/>
  <c r="G21" i="68"/>
  <c r="I29" i="68"/>
  <c r="G15" i="68"/>
  <c r="G19" i="68" s="1"/>
  <c r="I29" i="67"/>
  <c r="G24" i="67"/>
  <c r="G23" i="67"/>
  <c r="G20" i="67"/>
  <c r="G17" i="67"/>
  <c r="J31" i="67"/>
  <c r="J20" i="67"/>
  <c r="J22" i="67" s="1"/>
  <c r="G16" i="67"/>
  <c r="G15" i="67"/>
  <c r="G25" i="67" l="1"/>
  <c r="G30" i="69"/>
  <c r="I30" i="69" s="1"/>
  <c r="I18" i="69"/>
  <c r="G26" i="68"/>
  <c r="I26" i="68" s="1"/>
  <c r="I23" i="68"/>
  <c r="I25" i="68"/>
  <c r="G18" i="67"/>
  <c r="G33" i="51"/>
  <c r="G29" i="51"/>
  <c r="G32" i="51"/>
  <c r="G28" i="51"/>
  <c r="G24" i="51"/>
  <c r="G25" i="51"/>
  <c r="G27" i="67" l="1"/>
  <c r="I28" i="67" s="1"/>
  <c r="G30" i="51"/>
  <c r="G34" i="51"/>
  <c r="G16" i="51"/>
  <c r="G23" i="51"/>
  <c r="G22" i="51"/>
  <c r="G21" i="51"/>
  <c r="G20" i="51"/>
  <c r="G19" i="51"/>
  <c r="G17" i="51" l="1"/>
  <c r="T25" i="51"/>
  <c r="T24" i="51"/>
  <c r="G15" i="51" l="1"/>
  <c r="G26" i="51" s="1"/>
  <c r="G36" i="51" s="1"/>
  <c r="J36" i="51" s="1"/>
  <c r="J26" i="51"/>
  <c r="J28" i="51" s="1"/>
  <c r="I29" i="51"/>
  <c r="G26" i="50" l="1"/>
  <c r="G23" i="50"/>
  <c r="G17" i="50"/>
  <c r="G15" i="50"/>
  <c r="G32" i="48"/>
  <c r="J31" i="50"/>
  <c r="J20" i="50"/>
  <c r="J22" i="50" s="1"/>
  <c r="G20" i="50"/>
  <c r="G18" i="50" l="1"/>
  <c r="G28" i="50" s="1"/>
  <c r="I28" i="50" s="1"/>
  <c r="I23" i="50"/>
  <c r="G18" i="46" l="1"/>
  <c r="G15" i="46"/>
  <c r="G15" i="44"/>
  <c r="J20" i="44"/>
  <c r="J22" i="44" s="1"/>
  <c r="G29" i="46" l="1"/>
  <c r="I29" i="46" s="1"/>
  <c r="G17" i="44"/>
  <c r="G18" i="44"/>
  <c r="G16" i="44" l="1"/>
  <c r="G20" i="44" s="1"/>
  <c r="G28" i="44" s="1"/>
  <c r="J31" i="44"/>
  <c r="K24" i="37" l="1"/>
  <c r="K28" i="37" s="1"/>
  <c r="K16" i="37"/>
  <c r="G15" i="37"/>
  <c r="K14" i="37"/>
  <c r="G17" i="35"/>
  <c r="G16" i="35"/>
  <c r="G15" i="35"/>
  <c r="K16" i="34"/>
  <c r="L16" i="34" s="1"/>
  <c r="K14" i="34"/>
  <c r="G18" i="35" l="1"/>
  <c r="I23" i="35"/>
  <c r="J19" i="34"/>
  <c r="K24" i="30" l="1"/>
  <c r="K28" i="30" s="1"/>
  <c r="K16" i="30"/>
  <c r="K14" i="30"/>
  <c r="K25" i="29"/>
  <c r="K29" i="29" s="1"/>
  <c r="G25" i="29"/>
  <c r="G26" i="29"/>
  <c r="G27" i="29"/>
  <c r="G28" i="29"/>
  <c r="G29" i="29"/>
  <c r="G18" i="29"/>
  <c r="G17" i="29"/>
  <c r="K16" i="29"/>
  <c r="G16" i="29"/>
  <c r="J18" i="29" s="1"/>
  <c r="G15" i="29"/>
  <c r="K14" i="29"/>
  <c r="G14" i="29"/>
  <c r="G33" i="29" l="1"/>
  <c r="G22" i="29"/>
  <c r="I20" i="14"/>
  <c r="J20" i="14" s="1"/>
  <c r="G25" i="28" l="1"/>
  <c r="G24" i="28"/>
  <c r="G23" i="28"/>
  <c r="G22" i="28"/>
  <c r="G26" i="28"/>
  <c r="G17" i="28"/>
  <c r="G18" i="28"/>
  <c r="G14" i="28"/>
  <c r="K16" i="28"/>
  <c r="G16" i="28"/>
  <c r="J18" i="28" s="1"/>
  <c r="G15" i="28"/>
  <c r="K14" i="28"/>
  <c r="G27" i="28" l="1"/>
  <c r="G19" i="28"/>
  <c r="G19" i="27"/>
  <c r="J18" i="27"/>
  <c r="G17" i="27"/>
  <c r="G15" i="27"/>
  <c r="K14" i="27"/>
  <c r="G20" i="27" l="1"/>
  <c r="G22" i="26"/>
  <c r="G21" i="26"/>
  <c r="G20" i="26"/>
  <c r="G19" i="26"/>
  <c r="G18" i="26"/>
  <c r="G17" i="26"/>
  <c r="G16" i="26"/>
  <c r="G15" i="26"/>
  <c r="G15" i="18"/>
  <c r="G23" i="26" l="1"/>
  <c r="I23" i="26" s="1"/>
  <c r="K16" i="25"/>
  <c r="G20" i="25" l="1"/>
  <c r="G16" i="25"/>
  <c r="G15" i="25"/>
  <c r="G17" i="25" l="1"/>
  <c r="G19" i="25"/>
  <c r="J18" i="25"/>
  <c r="K14" i="25"/>
  <c r="G17" i="24"/>
  <c r="G16" i="24"/>
  <c r="G15" i="24"/>
  <c r="G15" i="22"/>
  <c r="G18" i="24" l="1"/>
  <c r="G21" i="25"/>
  <c r="G23" i="25" s="1"/>
  <c r="G21" i="17" l="1"/>
  <c r="G19" i="17"/>
  <c r="J18" i="17"/>
  <c r="G17" i="17"/>
  <c r="G15" i="17"/>
  <c r="K14" i="17"/>
  <c r="G22" i="17" l="1"/>
  <c r="G19" i="15"/>
  <c r="G17" i="15"/>
  <c r="G15" i="15"/>
  <c r="K14" i="15"/>
  <c r="G16" i="14"/>
  <c r="G17" i="14"/>
  <c r="G18" i="14"/>
  <c r="G19" i="14"/>
  <c r="G20" i="14"/>
  <c r="G21" i="14"/>
  <c r="G15" i="14"/>
  <c r="G13" i="13"/>
  <c r="G14" i="13"/>
  <c r="J28" i="13" s="1"/>
  <c r="K14" i="13"/>
  <c r="L14" i="13" s="1"/>
  <c r="G20" i="15" l="1"/>
  <c r="G15" i="13"/>
  <c r="G22" i="14"/>
  <c r="J18" i="15"/>
  <c r="G17" i="12" l="1"/>
  <c r="G16" i="12"/>
  <c r="G15" i="12"/>
  <c r="G13" i="11"/>
  <c r="K13" i="11"/>
  <c r="L13" i="11" s="1"/>
  <c r="G14" i="11"/>
  <c r="J28" i="11" s="1"/>
  <c r="K14" i="11"/>
  <c r="L14" i="11" s="1"/>
  <c r="G15" i="11"/>
  <c r="K15" i="11"/>
  <c r="L15" i="11" s="1"/>
  <c r="L17" i="11"/>
  <c r="G13" i="10"/>
  <c r="K13" i="10"/>
  <c r="L13" i="10" s="1"/>
  <c r="G14" i="10"/>
  <c r="J28" i="10" s="1"/>
  <c r="K14" i="10"/>
  <c r="L14" i="10" s="1"/>
  <c r="G15" i="10"/>
  <c r="K15" i="10"/>
  <c r="L15" i="10" s="1"/>
  <c r="L17" i="10"/>
  <c r="G13" i="9"/>
  <c r="G14" i="9"/>
  <c r="K14" i="9"/>
  <c r="L14" i="9" s="1"/>
  <c r="G15" i="9"/>
  <c r="K15" i="9"/>
  <c r="L15" i="9" s="1"/>
  <c r="G16" i="9"/>
  <c r="K16" i="9"/>
  <c r="L16" i="9" s="1"/>
  <c r="G17" i="9"/>
  <c r="K17" i="9"/>
  <c r="L17" i="9" s="1"/>
  <c r="I23" i="8"/>
  <c r="K22" i="8"/>
  <c r="L22" i="8" s="1"/>
  <c r="K21" i="8"/>
  <c r="L21" i="8" s="1"/>
  <c r="K20" i="8"/>
  <c r="L20" i="8" s="1"/>
  <c r="K19" i="8"/>
  <c r="L19" i="8" s="1"/>
  <c r="G19" i="8"/>
  <c r="K18" i="8"/>
  <c r="L18" i="8" s="1"/>
  <c r="G18" i="8"/>
  <c r="K17" i="8"/>
  <c r="L17" i="8" s="1"/>
  <c r="G17" i="8"/>
  <c r="K16" i="8"/>
  <c r="L16" i="8" s="1"/>
  <c r="G16" i="8"/>
  <c r="K15" i="8"/>
  <c r="L15" i="8" s="1"/>
  <c r="G15" i="8"/>
  <c r="G14" i="8"/>
  <c r="G13" i="8"/>
  <c r="G13" i="7"/>
  <c r="G14" i="7"/>
  <c r="K14" i="7"/>
  <c r="L14" i="7" s="1"/>
  <c r="G15" i="7"/>
  <c r="K15" i="7"/>
  <c r="K16" i="7"/>
  <c r="L16" i="7" s="1"/>
  <c r="G17" i="7"/>
  <c r="K17" i="7"/>
  <c r="L17" i="7" s="1"/>
  <c r="G18" i="7"/>
  <c r="K18" i="7"/>
  <c r="L18" i="7" s="1"/>
  <c r="K19" i="7"/>
  <c r="L19" i="7" s="1"/>
  <c r="G20" i="7"/>
  <c r="I20" i="7" s="1"/>
  <c r="G21" i="7"/>
  <c r="G23" i="7"/>
  <c r="G24" i="7"/>
  <c r="J31" i="7"/>
  <c r="G13" i="6"/>
  <c r="G14" i="6"/>
  <c r="G15" i="6"/>
  <c r="G18" i="6"/>
  <c r="G19" i="6"/>
  <c r="K19" i="6"/>
  <c r="L19" i="6" s="1"/>
  <c r="G13" i="5"/>
  <c r="G14" i="5"/>
  <c r="K14" i="5"/>
  <c r="L14" i="5" s="1"/>
  <c r="G15" i="5"/>
  <c r="K15" i="5"/>
  <c r="L15" i="5" s="1"/>
  <c r="I21" i="5"/>
  <c r="G15" i="4"/>
  <c r="G16" i="4"/>
  <c r="G17" i="4"/>
  <c r="G13" i="3"/>
  <c r="G14" i="3"/>
  <c r="K14" i="3"/>
  <c r="L14" i="3" s="1"/>
  <c r="G15" i="3"/>
  <c r="K15" i="3"/>
  <c r="L15" i="3" s="1"/>
  <c r="I20" i="3"/>
  <c r="K14" i="2"/>
  <c r="G15" i="2"/>
  <c r="G16" i="2"/>
  <c r="K16" i="2"/>
  <c r="L16" i="2" s="1"/>
  <c r="G15" i="1"/>
  <c r="I15" i="1"/>
  <c r="G16" i="1"/>
  <c r="I16" i="1"/>
  <c r="G17" i="1"/>
  <c r="I17" i="1"/>
  <c r="G18" i="1"/>
  <c r="I18" i="1"/>
  <c r="G19" i="1"/>
  <c r="I19" i="1"/>
  <c r="G20" i="1"/>
  <c r="I20" i="1"/>
  <c r="G21" i="1"/>
  <c r="I21" i="1"/>
  <c r="G20" i="6" l="1"/>
  <c r="G18" i="12"/>
  <c r="G16" i="5"/>
  <c r="G17" i="2"/>
  <c r="J19" i="2" s="1"/>
  <c r="G22" i="7"/>
  <c r="G16" i="3"/>
  <c r="J21" i="1"/>
  <c r="G16" i="6"/>
  <c r="G18" i="9"/>
  <c r="G18" i="4"/>
  <c r="G22" i="1"/>
  <c r="I22" i="1" s="1"/>
  <c r="G16" i="7"/>
  <c r="G16" i="11"/>
  <c r="G16" i="10"/>
  <c r="K20" i="7"/>
  <c r="K21" i="7" s="1"/>
  <c r="L21" i="7" s="1"/>
  <c r="G20" i="8"/>
  <c r="K23" i="8"/>
  <c r="L15" i="7"/>
  <c r="G22" i="6" l="1"/>
  <c r="I23" i="6" s="1"/>
  <c r="L20" i="7"/>
  <c r="G25" i="7"/>
  <c r="K24" i="8"/>
  <c r="L24" i="8" s="1"/>
  <c r="L23" i="8"/>
</calcChain>
</file>

<file path=xl/sharedStrings.xml><?xml version="1.0" encoding="utf-8"?>
<sst xmlns="http://schemas.openxmlformats.org/spreadsheetml/2006/main" count="6739" uniqueCount="747">
  <si>
    <t xml:space="preserve">특기사항 </t>
    <phoneticPr fontId="7" type="noConversion"/>
  </si>
  <si>
    <t>- VAT 별도 -</t>
    <phoneticPr fontId="4" type="noConversion"/>
  </si>
  <si>
    <t>최종네고가</t>
    <phoneticPr fontId="7" type="noConversion"/>
  </si>
  <si>
    <t>­VAT 별도­</t>
    <phoneticPr fontId="7" type="noConversion"/>
  </si>
  <si>
    <t>TOTAL</t>
    <phoneticPr fontId="7" type="noConversion"/>
  </si>
  <si>
    <t>07287-01001</t>
    <phoneticPr fontId="7" type="noConversion"/>
  </si>
  <si>
    <t>Handle</t>
    <phoneticPr fontId="7" type="noConversion"/>
  </si>
  <si>
    <t>07267-01014</t>
    <phoneticPr fontId="7" type="noConversion"/>
  </si>
  <si>
    <t>"O"ring</t>
    <phoneticPr fontId="7" type="noConversion"/>
  </si>
  <si>
    <t>07267-01013</t>
    <phoneticPr fontId="7" type="noConversion"/>
  </si>
  <si>
    <t>Graohite Ring</t>
    <phoneticPr fontId="7" type="noConversion"/>
  </si>
  <si>
    <t>07267-01012</t>
    <phoneticPr fontId="7" type="noConversion"/>
  </si>
  <si>
    <t>07267-01011</t>
    <phoneticPr fontId="7" type="noConversion"/>
  </si>
  <si>
    <t xml:space="preserve">Seal </t>
    <phoneticPr fontId="7" type="noConversion"/>
  </si>
  <si>
    <t>07267-01010</t>
    <phoneticPr fontId="7" type="noConversion"/>
  </si>
  <si>
    <t>Lip Seal</t>
    <phoneticPr fontId="7" type="noConversion"/>
  </si>
  <si>
    <t>완전 분해</t>
    <phoneticPr fontId="4" type="noConversion"/>
  </si>
  <si>
    <t>Overhaul Charge 및 오일교환비</t>
    <phoneticPr fontId="7" type="noConversion"/>
  </si>
  <si>
    <t>Lock Bolt 07287 SB TL(Ser.No.549/2019)</t>
    <phoneticPr fontId="7" type="noConversion"/>
  </si>
  <si>
    <t>備   考</t>
    <phoneticPr fontId="7" type="noConversion"/>
  </si>
  <si>
    <t>金   額</t>
    <phoneticPr fontId="7" type="noConversion"/>
  </si>
  <si>
    <t>單  價</t>
    <phoneticPr fontId="7" type="noConversion"/>
  </si>
  <si>
    <t>數量</t>
    <phoneticPr fontId="7" type="noConversion"/>
  </si>
  <si>
    <t>規     格</t>
    <phoneticPr fontId="7" type="noConversion"/>
  </si>
  <si>
    <t>品      名</t>
    <phoneticPr fontId="7" type="noConversion"/>
  </si>
  <si>
    <t>제    목 : LOCK BOLT HANDLE 수리비 견적</t>
    <phoneticPr fontId="16" type="noConversion"/>
  </si>
  <si>
    <t>일</t>
    <phoneticPr fontId="7" type="noConversion"/>
  </si>
  <si>
    <t>견적일자 : 2022 년   08 월   29</t>
    <phoneticPr fontId="7" type="noConversion"/>
  </si>
  <si>
    <t xml:space="preserve">         Mail. tooleng@naver.com</t>
    <phoneticPr fontId="7" type="noConversion"/>
  </si>
  <si>
    <t>유효기간 :               30</t>
    <phoneticPr fontId="7" type="noConversion"/>
  </si>
  <si>
    <t xml:space="preserve">            M. 010-2577-0776</t>
    <phoneticPr fontId="7" type="noConversion"/>
  </si>
  <si>
    <t xml:space="preserve">지불조건 :    </t>
    <phoneticPr fontId="7" type="noConversion"/>
  </si>
  <si>
    <r>
      <t xml:space="preserve">          Tel. (052) 988-0776</t>
    </r>
    <r>
      <rPr>
        <b/>
        <sz val="12"/>
        <rFont val="돋움체"/>
        <family val="3"/>
        <charset val="129"/>
      </rPr>
      <t xml:space="preserve">  </t>
    </r>
    <r>
      <rPr>
        <sz val="12"/>
        <rFont val="돋움체"/>
        <family val="3"/>
        <charset val="129"/>
      </rPr>
      <t xml:space="preserve"> fax. 988-0775 </t>
    </r>
    <phoneticPr fontId="7" type="noConversion"/>
  </si>
  <si>
    <t>납품기일 :   발주후      45</t>
    <phoneticPr fontId="7" type="noConversion"/>
  </si>
  <si>
    <t xml:space="preserve">        주소 : 울산광역시 북구 호수2로 7-1(호계동)</t>
    <phoneticPr fontId="7" type="noConversion"/>
  </si>
  <si>
    <t xml:space="preserve">금    액 : </t>
    <phoneticPr fontId="7" type="noConversion"/>
  </si>
  <si>
    <t xml:space="preserve">참    조 :      </t>
    <phoneticPr fontId="16" type="noConversion"/>
  </si>
  <si>
    <t>귀중</t>
    <phoneticPr fontId="7" type="noConversion"/>
  </si>
  <si>
    <t>㈜다스</t>
    <phoneticPr fontId="7" type="noConversion"/>
  </si>
  <si>
    <t>見    積    書</t>
    <phoneticPr fontId="7" type="noConversion"/>
  </si>
  <si>
    <t>제    목 : DC TOOL(Conveyor Line) 견적</t>
    <phoneticPr fontId="16" type="noConversion"/>
  </si>
  <si>
    <t>0181-0717-0199</t>
    <phoneticPr fontId="7" type="noConversion"/>
  </si>
  <si>
    <t>Holder Assy</t>
    <phoneticPr fontId="7" type="noConversion"/>
  </si>
  <si>
    <t>Overhaul Charge 및 오일교환비</t>
    <phoneticPr fontId="24" type="noConversion"/>
  </si>
  <si>
    <t>TKa-111(0R0025) 수리비</t>
    <phoneticPr fontId="7" type="noConversion"/>
  </si>
  <si>
    <t>제    목 : 시스템렌치 수리비 견적</t>
    <phoneticPr fontId="16" type="noConversion"/>
  </si>
  <si>
    <t>견적일자 : 2022 년   07 월   13</t>
    <phoneticPr fontId="7" type="noConversion"/>
  </si>
  <si>
    <t xml:space="preserve">  주소 : 울산광역시 북구 호수2로 7-1(호계동)</t>
  </si>
  <si>
    <t xml:space="preserve">           Overhaul Charge 및 Grease Replacement 견적표: 수리시간 4시간 이상소요 : 140,000원 </t>
  </si>
  <si>
    <t xml:space="preserve">                                                  - 수리시간 4시간 이상소요 : 131,000원</t>
    <phoneticPr fontId="7" type="noConversion"/>
  </si>
  <si>
    <t xml:space="preserve">특기사항 : Overhaul Charge 및 오일교환비 견적표 : - 단순수리 및 오일교환 : 53,000원 </t>
    <phoneticPr fontId="7" type="noConversion"/>
  </si>
  <si>
    <t>143 5999</t>
    <phoneticPr fontId="7" type="noConversion"/>
  </si>
  <si>
    <t>Absorber Ring 4/759 1004</t>
    <phoneticPr fontId="7" type="noConversion"/>
  </si>
  <si>
    <t>756 2098</t>
    <phoneticPr fontId="7" type="noConversion"/>
  </si>
  <si>
    <t xml:space="preserve">Grip Section, comp </t>
    <phoneticPr fontId="7" type="noConversion"/>
  </si>
  <si>
    <t>TAURUS2 수리비</t>
    <phoneticPr fontId="7" type="noConversion"/>
  </si>
  <si>
    <r>
      <t xml:space="preserve">제    목 : TAURUS2 </t>
    </r>
    <r>
      <rPr>
        <sz val="11"/>
        <rFont val="돋움체"/>
        <family val="3"/>
        <charset val="129"/>
      </rPr>
      <t>수리비 견적</t>
    </r>
    <phoneticPr fontId="16" type="noConversion"/>
  </si>
  <si>
    <t>견적일자 : 2022 년  06  월   22</t>
    <phoneticPr fontId="7" type="noConversion"/>
  </si>
  <si>
    <t xml:space="preserve">  E-Mail. tooleng@naver.com</t>
    <phoneticPr fontId="7" type="noConversion"/>
  </si>
  <si>
    <r>
      <t xml:space="preserve">       M. </t>
    </r>
    <r>
      <rPr>
        <b/>
        <sz val="11"/>
        <rFont val="굴림체"/>
        <family val="3"/>
        <charset val="129"/>
      </rPr>
      <t>010-2577-0776</t>
    </r>
    <phoneticPr fontId="7" type="noConversion"/>
  </si>
  <si>
    <r>
      <t xml:space="preserve">    Tel. (052) 988-0776</t>
    </r>
    <r>
      <rPr>
        <b/>
        <sz val="12"/>
        <rFont val="돋움체"/>
        <family val="3"/>
        <charset val="129"/>
      </rPr>
      <t xml:space="preserve">  </t>
    </r>
    <r>
      <rPr>
        <sz val="12"/>
        <rFont val="돋움체"/>
        <family val="3"/>
        <charset val="129"/>
      </rPr>
      <t xml:space="preserve"> fax. 988-0775</t>
    </r>
    <phoneticPr fontId="7" type="noConversion"/>
  </si>
  <si>
    <t>납품기일 :   발주후      60</t>
    <phoneticPr fontId="7" type="noConversion"/>
  </si>
  <si>
    <t xml:space="preserve">  주소 : 울산광역시 북구 호수2로 7-1(호계동)</t>
    <phoneticPr fontId="7" type="noConversion"/>
  </si>
  <si>
    <t xml:space="preserve">참    조 : </t>
    <phoneticPr fontId="16" type="noConversion"/>
  </si>
  <si>
    <t xml:space="preserve">특기사항 : </t>
    <phoneticPr fontId="7" type="noConversion"/>
  </si>
  <si>
    <t>O-Ring 포함</t>
    <phoneticPr fontId="7" type="noConversion"/>
  </si>
  <si>
    <t>07265-03804</t>
    <phoneticPr fontId="7" type="noConversion"/>
  </si>
  <si>
    <t>Inner Body</t>
    <phoneticPr fontId="7" type="noConversion"/>
  </si>
  <si>
    <t>07265-03801</t>
    <phoneticPr fontId="7" type="noConversion"/>
  </si>
  <si>
    <t>Inner Adaptor</t>
    <phoneticPr fontId="7" type="noConversion"/>
  </si>
  <si>
    <t>Lock Bolt 07287 SB TL (Ser.No.554/2019)</t>
    <phoneticPr fontId="7" type="noConversion"/>
  </si>
  <si>
    <t>제    목 : 락볼트 수리 견적</t>
    <phoneticPr fontId="16" type="noConversion"/>
  </si>
  <si>
    <t>견적일자 : 2022 년   04 월   18</t>
    <phoneticPr fontId="7" type="noConversion"/>
  </si>
  <si>
    <t>납품기일 :   발주후      90</t>
    <phoneticPr fontId="7" type="noConversion"/>
  </si>
  <si>
    <t>756 1031</t>
    <phoneticPr fontId="7" type="noConversion"/>
  </si>
  <si>
    <t>Piston Gasket</t>
    <phoneticPr fontId="7" type="noConversion"/>
  </si>
  <si>
    <t>715 8904</t>
    <phoneticPr fontId="7" type="noConversion"/>
  </si>
  <si>
    <t>Spent mantrel bottle. Comp assembly</t>
    <phoneticPr fontId="7" type="noConversion"/>
  </si>
  <si>
    <r>
      <t xml:space="preserve">제    목 : </t>
    </r>
    <r>
      <rPr>
        <sz val="11"/>
        <rFont val="돋움체"/>
        <family val="3"/>
        <charset val="129"/>
      </rPr>
      <t>수리비 견적</t>
    </r>
    <phoneticPr fontId="16" type="noConversion"/>
  </si>
  <si>
    <t>견적일자 : 2022 년  04  월   05</t>
    <phoneticPr fontId="7" type="noConversion"/>
  </si>
  <si>
    <t xml:space="preserve">07265-03806 </t>
    <phoneticPr fontId="7" type="noConversion"/>
  </si>
  <si>
    <t xml:space="preserve">Outer Body </t>
    <phoneticPr fontId="7" type="noConversion"/>
  </si>
  <si>
    <t>LOCK BOLT GUN 수리비</t>
    <phoneticPr fontId="7" type="noConversion"/>
  </si>
  <si>
    <t>F900185</t>
    <phoneticPr fontId="7" type="noConversion"/>
  </si>
  <si>
    <t>Lever ASM</t>
    <phoneticPr fontId="7" type="noConversion"/>
  </si>
  <si>
    <t>F900571</t>
    <phoneticPr fontId="7" type="noConversion"/>
  </si>
  <si>
    <t>Start/Rev Switch</t>
    <phoneticPr fontId="7" type="noConversion"/>
  </si>
  <si>
    <t>DC TOOL 48EAE41AM3 수리비(Ser.No.AD1298)</t>
    <phoneticPr fontId="7" type="noConversion"/>
  </si>
  <si>
    <t>견적일자 : 2022 년  02  월   23</t>
    <phoneticPr fontId="7" type="noConversion"/>
  </si>
  <si>
    <t>시스템렌치 수리비</t>
    <phoneticPr fontId="7" type="noConversion"/>
  </si>
  <si>
    <t>네고가: 500,000</t>
    <phoneticPr fontId="7" type="noConversion"/>
  </si>
  <si>
    <t>CN7 MNL &amp; PWR LINE DC Tool 및 Lock Bolt Tool    이전 설치 공사</t>
    <phoneticPr fontId="7" type="noConversion"/>
  </si>
  <si>
    <t>네고가: 160,000</t>
    <phoneticPr fontId="7" type="noConversion"/>
  </si>
  <si>
    <t>Rod Spring</t>
    <phoneticPr fontId="7" type="noConversion"/>
  </si>
  <si>
    <t>TPUN1705 수리비</t>
    <phoneticPr fontId="7" type="noConversion"/>
  </si>
  <si>
    <t>네고가: 420,000</t>
    <phoneticPr fontId="7" type="noConversion"/>
  </si>
  <si>
    <t>NK15 2*75</t>
    <phoneticPr fontId="7" type="noConversion"/>
  </si>
  <si>
    <t>DRIVER BIT</t>
    <phoneticPr fontId="7" type="noConversion"/>
  </si>
  <si>
    <t>Special Jig</t>
    <phoneticPr fontId="7" type="noConversion"/>
  </si>
  <si>
    <t>DC TOOL 수리 Jig</t>
    <phoneticPr fontId="7" type="noConversion"/>
  </si>
  <si>
    <t>네고가: 290,000</t>
    <phoneticPr fontId="7" type="noConversion"/>
  </si>
  <si>
    <t>757 1022</t>
    <phoneticPr fontId="7" type="noConversion"/>
  </si>
  <si>
    <t>Pressure Pipe Screw 2/3</t>
    <phoneticPr fontId="7" type="noConversion"/>
  </si>
  <si>
    <t>견적일자 : 2022 년  02  월   16</t>
    <phoneticPr fontId="7" type="noConversion"/>
  </si>
  <si>
    <r>
      <t xml:space="preserve">제    목 : </t>
    </r>
    <r>
      <rPr>
        <sz val="11"/>
        <rFont val="돋움체"/>
        <family val="3"/>
        <charset val="129"/>
      </rPr>
      <t>증압밸브 수리비 견적</t>
    </r>
    <phoneticPr fontId="16" type="noConversion"/>
  </si>
  <si>
    <t>증압밸브 수리비</t>
    <phoneticPr fontId="7" type="noConversion"/>
  </si>
  <si>
    <t>전환밸브 세트</t>
    <phoneticPr fontId="7" type="noConversion"/>
  </si>
  <si>
    <t>KT-VBA40A-2</t>
    <phoneticPr fontId="7" type="noConversion"/>
  </si>
  <si>
    <t>가버너 밸브 세트</t>
    <phoneticPr fontId="7" type="noConversion"/>
  </si>
  <si>
    <t>KT-VBA40A-3</t>
    <phoneticPr fontId="7" type="noConversion"/>
  </si>
  <si>
    <t>패킹세트</t>
    <phoneticPr fontId="7" type="noConversion"/>
  </si>
  <si>
    <t>KT-VBA40A-4</t>
    <phoneticPr fontId="7" type="noConversion"/>
  </si>
  <si>
    <t>체크밸브 세트</t>
    <phoneticPr fontId="7" type="noConversion"/>
  </si>
  <si>
    <t>KT-VBA40A-5</t>
    <phoneticPr fontId="7" type="noConversion"/>
  </si>
  <si>
    <t>압력게이지</t>
    <phoneticPr fontId="7" type="noConversion"/>
  </si>
  <si>
    <t>G36-10-01</t>
    <phoneticPr fontId="7" type="noConversion"/>
  </si>
  <si>
    <t>소음기</t>
    <phoneticPr fontId="7" type="noConversion"/>
  </si>
  <si>
    <t>AN40-04</t>
    <phoneticPr fontId="7" type="noConversion"/>
  </si>
  <si>
    <t>KT-VBA40A-6</t>
    <phoneticPr fontId="7" type="noConversion"/>
  </si>
  <si>
    <t>KT-VBA40A-1</t>
    <phoneticPr fontId="7" type="noConversion"/>
  </si>
  <si>
    <t>견적일자 : 2022 년  01  월   12</t>
    <phoneticPr fontId="7" type="noConversion"/>
  </si>
  <si>
    <t>택배비</t>
    <phoneticPr fontId="7" type="noConversion"/>
  </si>
  <si>
    <r>
      <t xml:space="preserve">제    목 : RIVET TOOL </t>
    </r>
    <r>
      <rPr>
        <sz val="11"/>
        <rFont val="돋움체"/>
        <family val="3"/>
        <charset val="129"/>
      </rPr>
      <t>수리비 견적</t>
    </r>
    <phoneticPr fontId="16" type="noConversion"/>
  </si>
  <si>
    <t>견적일자 : 2022 년 01 월  06</t>
    <phoneticPr fontId="7" type="noConversion"/>
  </si>
  <si>
    <t>756 1385</t>
    <phoneticPr fontId="7" type="noConversion"/>
  </si>
  <si>
    <r>
      <t xml:space="preserve">제    목 : RIVET GUN </t>
    </r>
    <r>
      <rPr>
        <sz val="11"/>
        <rFont val="돋움체"/>
        <family val="3"/>
        <charset val="129"/>
      </rPr>
      <t>수리비 견적</t>
    </r>
    <phoneticPr fontId="16" type="noConversion"/>
  </si>
  <si>
    <t>견적일자 : 2021 년 12 월  21</t>
    <phoneticPr fontId="7" type="noConversion"/>
  </si>
  <si>
    <t>Lock Bolt 07287 SB TL (Ser.No.549/2019)</t>
    <phoneticPr fontId="7" type="noConversion"/>
  </si>
  <si>
    <r>
      <t xml:space="preserve">제    목 : 락볼트 해체기 </t>
    </r>
    <r>
      <rPr>
        <sz val="11"/>
        <rFont val="돋움체"/>
        <family val="3"/>
        <charset val="129"/>
      </rPr>
      <t>수리비 견적</t>
    </r>
    <phoneticPr fontId="16" type="noConversion"/>
  </si>
  <si>
    <t>견적일자 : 2021 년 08 월  18</t>
    <phoneticPr fontId="7" type="noConversion"/>
  </si>
  <si>
    <r>
      <t xml:space="preserve">제    목 : </t>
    </r>
    <r>
      <rPr>
        <sz val="11"/>
        <rFont val="돋움체"/>
        <family val="3"/>
        <charset val="129"/>
      </rPr>
      <t>LOCK BOLT HANDLE 수리비</t>
    </r>
    <r>
      <rPr>
        <sz val="12"/>
        <rFont val="돋움체"/>
        <family val="3"/>
        <charset val="129"/>
      </rPr>
      <t xml:space="preserve"> 견적</t>
    </r>
    <phoneticPr fontId="16" type="noConversion"/>
  </si>
  <si>
    <t xml:space="preserve">Lip Seal </t>
    <phoneticPr fontId="7" type="noConversion"/>
  </si>
  <si>
    <t xml:space="preserve">"O"ring </t>
    <phoneticPr fontId="7" type="noConversion"/>
  </si>
  <si>
    <t>07267-01001</t>
    <phoneticPr fontId="7" type="noConversion"/>
  </si>
  <si>
    <t>- VAT 별도 -</t>
    <phoneticPr fontId="7" type="noConversion"/>
  </si>
  <si>
    <t>TKa-90(0F0129) 수리비</t>
    <phoneticPr fontId="7" type="noConversion"/>
  </si>
  <si>
    <t>TKa-90(1C10696) 수리비</t>
    <phoneticPr fontId="7" type="noConversion"/>
  </si>
  <si>
    <t>KY-61A(1H0013) 수리비</t>
    <phoneticPr fontId="7" type="noConversion"/>
  </si>
  <si>
    <t>Tka-111(0K0142) 수리비</t>
    <phoneticPr fontId="7" type="noConversion"/>
  </si>
  <si>
    <t>TKa-111(0L0104) 수리비</t>
    <phoneticPr fontId="7" type="noConversion"/>
  </si>
  <si>
    <t>TKA-90(0F0077) 수리비</t>
    <phoneticPr fontId="7" type="noConversion"/>
  </si>
  <si>
    <t>YLA-80A(0R0500) 수리비</t>
    <phoneticPr fontId="7" type="noConversion"/>
  </si>
  <si>
    <t>Lock Bolt 07287 SB TL (Ser.No.553/2019)</t>
    <phoneticPr fontId="7" type="noConversion"/>
  </si>
  <si>
    <t>Lock Bolt 07287 SB TL (Ser.No.694/2019)</t>
    <phoneticPr fontId="7" type="noConversion"/>
  </si>
  <si>
    <t>Lock Bolt 07287 SB TL (Ser.No.552/2019)</t>
    <phoneticPr fontId="7" type="noConversion"/>
  </si>
  <si>
    <t>Pull Intensifier Spring</t>
  </si>
  <si>
    <t>07267-08008</t>
    <phoneticPr fontId="7" type="noConversion"/>
  </si>
  <si>
    <t>Push Intensifier Spring</t>
  </si>
  <si>
    <t>07267-08134</t>
    <phoneticPr fontId="7" type="noConversion"/>
  </si>
  <si>
    <t>Handle 나사산 수리</t>
    <phoneticPr fontId="7" type="noConversion"/>
  </si>
  <si>
    <t>-</t>
    <phoneticPr fontId="7" type="noConversion"/>
  </si>
  <si>
    <t>기본 수리</t>
    <phoneticPr fontId="4" type="noConversion"/>
  </si>
  <si>
    <t>Lock Bolt 07287 SB TL (Ser.No.612/2019)</t>
    <phoneticPr fontId="7" type="noConversion"/>
  </si>
  <si>
    <t>Jaw Housing</t>
    <phoneticPr fontId="7" type="noConversion"/>
  </si>
  <si>
    <t>07200-02201(A)</t>
    <phoneticPr fontId="7" type="noConversion"/>
  </si>
  <si>
    <t>Spring Guide</t>
    <phoneticPr fontId="7" type="noConversion"/>
  </si>
  <si>
    <t>07220-02104(A)</t>
    <phoneticPr fontId="7" type="noConversion"/>
  </si>
  <si>
    <t>Tka-111(0S0059) 수리비</t>
    <phoneticPr fontId="7" type="noConversion"/>
  </si>
  <si>
    <t>Tka-111(0N0079) 수리비</t>
    <phoneticPr fontId="7" type="noConversion"/>
  </si>
  <si>
    <t>제    목 : 락볼트 건 수리 견적</t>
    <phoneticPr fontId="16" type="noConversion"/>
  </si>
  <si>
    <t>제    목 : 락볼트 본체 수리 견적</t>
    <phoneticPr fontId="16" type="noConversion"/>
  </si>
  <si>
    <t>&lt;무상수리&gt;</t>
    <phoneticPr fontId="7" type="noConversion"/>
  </si>
  <si>
    <t>견적일자 : 2022 년   09 월   18</t>
    <phoneticPr fontId="7" type="noConversion"/>
  </si>
  <si>
    <t>견적일자 : 2022 년   10 월   25</t>
    <phoneticPr fontId="7" type="noConversion"/>
  </si>
  <si>
    <t>견적일자 : 2022 년   11 월   03</t>
    <phoneticPr fontId="7" type="noConversion"/>
  </si>
  <si>
    <t>견적일자 : 2022 년   11 월   23</t>
    <phoneticPr fontId="7" type="noConversion"/>
  </si>
  <si>
    <t>견적일자 : 2022 년   11 월   24</t>
    <phoneticPr fontId="7" type="noConversion"/>
  </si>
  <si>
    <t>Tka-111(0S1118) 수리비</t>
    <phoneticPr fontId="7" type="noConversion"/>
  </si>
  <si>
    <t>TKa-111(0J0152) 수리비</t>
    <phoneticPr fontId="7" type="noConversion"/>
  </si>
  <si>
    <t>YLA-90E(0O0142) 수리비</t>
    <phoneticPr fontId="7" type="noConversion"/>
  </si>
  <si>
    <t>견적일자 : 2022 년   11 월   25</t>
    <phoneticPr fontId="7" type="noConversion"/>
  </si>
  <si>
    <t>TKa-90(0F0129,1C10696) 수리비</t>
    <phoneticPr fontId="24" type="noConversion"/>
  </si>
  <si>
    <t>Tka-111(0K0142,0L0104),TKA-90(0F0077) 수리비</t>
    <phoneticPr fontId="7" type="noConversion"/>
  </si>
  <si>
    <t>Tka-111(0S1118,0J0152) 수리비</t>
    <phoneticPr fontId="7" type="noConversion"/>
  </si>
  <si>
    <t>Tka-111(0N0079,0S0059) 수리비</t>
    <phoneticPr fontId="7" type="noConversion"/>
  </si>
  <si>
    <t>Tka-111(0N0015,0L0104) 수리비</t>
    <phoneticPr fontId="7" type="noConversion"/>
  </si>
  <si>
    <t>Tka-111(0R0049) 수리비</t>
    <phoneticPr fontId="24" type="noConversion"/>
  </si>
  <si>
    <t>Tka-110(0F0284) 수리비</t>
    <phoneticPr fontId="7" type="noConversion"/>
  </si>
  <si>
    <t>Tka-110(0F0270) 수리비</t>
    <phoneticPr fontId="7" type="noConversion"/>
  </si>
  <si>
    <t>YED-90(1D0034) 수리비</t>
    <phoneticPr fontId="7" type="noConversion"/>
  </si>
  <si>
    <t>YLa-80A(0E0312,0E0323)</t>
    <phoneticPr fontId="7" type="noConversion"/>
  </si>
  <si>
    <t>UL-60D(GY2394)</t>
    <phoneticPr fontId="7" type="noConversion"/>
  </si>
  <si>
    <t>무상수리</t>
    <phoneticPr fontId="7" type="noConversion"/>
  </si>
  <si>
    <t>견적일자 : 2022 년   12 월   13</t>
    <phoneticPr fontId="7" type="noConversion"/>
  </si>
  <si>
    <t>Vacuum TAP 작업</t>
    <phoneticPr fontId="7" type="noConversion"/>
  </si>
  <si>
    <t>제    목 : 락볼트 건 수리비 견적</t>
    <phoneticPr fontId="16" type="noConversion"/>
  </si>
  <si>
    <t>757 1216</t>
    <phoneticPr fontId="7" type="noConversion"/>
  </si>
  <si>
    <t>Air Deflector</t>
    <phoneticPr fontId="7" type="noConversion"/>
  </si>
  <si>
    <t>715 8963</t>
    <phoneticPr fontId="7" type="noConversion"/>
  </si>
  <si>
    <t>756 1776</t>
    <phoneticPr fontId="7" type="noConversion"/>
  </si>
  <si>
    <t>견적일자 : 2023 년   01 월   06</t>
    <phoneticPr fontId="7" type="noConversion"/>
  </si>
  <si>
    <t>제    목 : DC TOOL 수리비 견적</t>
    <phoneticPr fontId="16" type="noConversion"/>
  </si>
  <si>
    <t>Tka-90(1C02457) 수리비</t>
    <phoneticPr fontId="7" type="noConversion"/>
  </si>
  <si>
    <t>Tka-90(1C02461) 수리비</t>
    <phoneticPr fontId="7" type="noConversion"/>
  </si>
  <si>
    <t>TAURUS2 (#1) 수리비</t>
    <phoneticPr fontId="7" type="noConversion"/>
  </si>
  <si>
    <t>Lock Bolt 07287 SB TL (Ser.No.676/2019)</t>
    <phoneticPr fontId="7" type="noConversion"/>
  </si>
  <si>
    <t>Lock Bolt 07287 SB TL (Ser.No.544/2019)</t>
    <phoneticPr fontId="7" type="noConversion"/>
  </si>
  <si>
    <t>견적일자 : 2022 년   07 월   26</t>
    <phoneticPr fontId="7" type="noConversion"/>
  </si>
  <si>
    <t>Overhaul Charge (Connector 파손 교체 수리)</t>
    <phoneticPr fontId="7" type="noConversion"/>
  </si>
  <si>
    <t>757 1024</t>
    <phoneticPr fontId="7" type="noConversion"/>
  </si>
  <si>
    <t>756 1016</t>
    <phoneticPr fontId="7" type="noConversion"/>
  </si>
  <si>
    <t>GRIP SECTION.COMPL</t>
    <phoneticPr fontId="7" type="noConversion"/>
  </si>
  <si>
    <t>Adaptor</t>
    <phoneticPr fontId="7" type="noConversion"/>
  </si>
  <si>
    <t>Outer Adaptor</t>
    <phoneticPr fontId="7" type="noConversion"/>
  </si>
  <si>
    <t>07265-03802</t>
    <phoneticPr fontId="7" type="noConversion"/>
  </si>
  <si>
    <t>07265-03805</t>
    <phoneticPr fontId="7" type="noConversion"/>
  </si>
  <si>
    <t>07265-03806</t>
    <phoneticPr fontId="7" type="noConversion"/>
  </si>
  <si>
    <t>견적일자 : 2023 년   05 월   02</t>
    <phoneticPr fontId="7" type="noConversion"/>
  </si>
  <si>
    <t>Nosepiece 17/32/725</t>
    <phoneticPr fontId="7" type="noConversion"/>
  </si>
  <si>
    <t>143 4975</t>
    <phoneticPr fontId="7" type="noConversion"/>
  </si>
  <si>
    <t>견적일자 : 2023 년   05 월   09</t>
    <phoneticPr fontId="7" type="noConversion"/>
  </si>
  <si>
    <t>`</t>
    <phoneticPr fontId="7" type="noConversion"/>
  </si>
  <si>
    <t xml:space="preserve">7287 SB TL- HOSE PRT(5Meters) </t>
    <phoneticPr fontId="7" type="noConversion"/>
  </si>
  <si>
    <t>07287-01500</t>
    <phoneticPr fontId="7" type="noConversion"/>
  </si>
  <si>
    <t>견적일자 : 2023 년   05 월   23</t>
    <phoneticPr fontId="7" type="noConversion"/>
  </si>
  <si>
    <t>제    목 :  DC TOOL 외 수리비 견적</t>
    <phoneticPr fontId="16" type="noConversion"/>
  </si>
  <si>
    <t>&lt;무상점검&gt;</t>
    <phoneticPr fontId="7" type="noConversion"/>
  </si>
  <si>
    <t>견적일자 : 2023 년   05 월   30</t>
    <phoneticPr fontId="7" type="noConversion"/>
  </si>
  <si>
    <t>DC TOOL 48EAE41AM3 수리비(Ser.No.GF4139)</t>
    <phoneticPr fontId="7" type="noConversion"/>
  </si>
  <si>
    <t>케이블 단선유무 확인 &amp; 구리스 도포</t>
    <phoneticPr fontId="7" type="noConversion"/>
  </si>
  <si>
    <t>YLA-80A(0L0304) 수리비</t>
    <phoneticPr fontId="7" type="noConversion"/>
  </si>
  <si>
    <t>제    목 : LOCK BOLT TOOL 수리 견적</t>
    <phoneticPr fontId="16" type="noConversion"/>
  </si>
  <si>
    <t>Anvil</t>
    <phoneticPr fontId="7" type="noConversion"/>
  </si>
  <si>
    <t>07200-03501(A)</t>
    <phoneticPr fontId="7" type="noConversion"/>
  </si>
  <si>
    <t>Jaws</t>
    <phoneticPr fontId="7" type="noConversion"/>
  </si>
  <si>
    <t>07220-02302</t>
    <phoneticPr fontId="7" type="noConversion"/>
  </si>
  <si>
    <t>Spring Guide(F)</t>
    <phoneticPr fontId="7" type="noConversion"/>
  </si>
  <si>
    <t>07220-02104</t>
    <phoneticPr fontId="7" type="noConversion"/>
  </si>
  <si>
    <t>Spring Guide(R)</t>
    <phoneticPr fontId="7" type="noConversion"/>
  </si>
  <si>
    <t>Spring</t>
    <phoneticPr fontId="7" type="noConversion"/>
  </si>
  <si>
    <t>07220-02503</t>
    <phoneticPr fontId="7" type="noConversion"/>
  </si>
  <si>
    <t>STOP COVER</t>
    <phoneticPr fontId="24" type="noConversion"/>
  </si>
  <si>
    <t>07287-01003</t>
    <phoneticPr fontId="24" type="noConversion"/>
  </si>
  <si>
    <t>소모성 부품</t>
    <phoneticPr fontId="7" type="noConversion"/>
  </si>
  <si>
    <t>Switch Spring</t>
    <phoneticPr fontId="7" type="noConversion"/>
  </si>
  <si>
    <t>"</t>
    <phoneticPr fontId="4" type="noConversion"/>
  </si>
  <si>
    <t>소모성 부품</t>
  </si>
  <si>
    <t>Button</t>
    <phoneticPr fontId="7" type="noConversion"/>
  </si>
  <si>
    <t>18ES17Q 수리비(Ser.No.AL0918)</t>
    <phoneticPr fontId="7" type="noConversion"/>
  </si>
  <si>
    <t>제    목 : DC TOOL 외 견적</t>
    <phoneticPr fontId="16" type="noConversion"/>
  </si>
  <si>
    <t>48EAE90AH4 수리비(Ser.No.AG0724)</t>
    <phoneticPr fontId="7" type="noConversion"/>
  </si>
  <si>
    <t xml:space="preserve">Plug </t>
    <phoneticPr fontId="7" type="noConversion"/>
  </si>
  <si>
    <t>9D6481</t>
    <phoneticPr fontId="7" type="noConversion"/>
  </si>
  <si>
    <t>견적일자 : 2023 년   07 월   18</t>
    <phoneticPr fontId="7" type="noConversion"/>
  </si>
  <si>
    <t>견적일자 : 2023 년   08 월   16</t>
    <phoneticPr fontId="7" type="noConversion"/>
  </si>
  <si>
    <t>견적일자 : 2023 년   07 월   25</t>
    <phoneticPr fontId="7" type="noConversion"/>
  </si>
  <si>
    <t>견적일자 : 2023 년   06 월   27</t>
    <phoneticPr fontId="7" type="noConversion"/>
  </si>
  <si>
    <t>견적일자 : 2023 년   07 월   11</t>
    <phoneticPr fontId="7" type="noConversion"/>
  </si>
  <si>
    <t>기본수리</t>
    <phoneticPr fontId="7" type="noConversion"/>
  </si>
  <si>
    <t>제    목 :  락볼트 외 수리비 견적</t>
    <phoneticPr fontId="16" type="noConversion"/>
  </si>
  <si>
    <t>견적일자 : 2023 년   06 월   20</t>
    <phoneticPr fontId="7" type="noConversion"/>
  </si>
  <si>
    <t>DC CABLE 수리비(Ser.No.#130,#72,#132,#119)</t>
    <phoneticPr fontId="24" type="noConversion"/>
  </si>
  <si>
    <t>DC CABLE ADAPTER 수리비(Ser.No.#70,#94)</t>
    <phoneticPr fontId="24" type="noConversion"/>
  </si>
  <si>
    <t>DC TOOL 48EA41AM3 수리비(Ser.No.WA0349)</t>
    <phoneticPr fontId="7" type="noConversion"/>
  </si>
  <si>
    <t>견적일자 : 2023 년   05 월   16</t>
    <phoneticPr fontId="7" type="noConversion"/>
  </si>
  <si>
    <t>제    목 : System W/R 외 수리비 견적</t>
    <phoneticPr fontId="16" type="noConversion"/>
  </si>
  <si>
    <t>제    목 : System W/R 수리비 외 견적</t>
    <phoneticPr fontId="16" type="noConversion"/>
  </si>
  <si>
    <t>제    목 : LOCK BOLT 외 수리비 견적</t>
    <phoneticPr fontId="16" type="noConversion"/>
  </si>
  <si>
    <t>DC TOOL 48EAE41AM3 수리비(Ser.No.AC2504)</t>
    <phoneticPr fontId="7" type="noConversion"/>
  </si>
  <si>
    <r>
      <t xml:space="preserve">제    목 : </t>
    </r>
    <r>
      <rPr>
        <sz val="11"/>
        <rFont val="돋움체"/>
        <family val="3"/>
        <charset val="129"/>
      </rPr>
      <t>LOCK BOLT 수리비</t>
    </r>
    <r>
      <rPr>
        <sz val="12"/>
        <rFont val="돋움체"/>
        <family val="3"/>
        <charset val="129"/>
      </rPr>
      <t xml:space="preserve"> 견적</t>
    </r>
    <phoneticPr fontId="16" type="noConversion"/>
  </si>
  <si>
    <t>견적일자 : 2023 년   02 월   17</t>
    <phoneticPr fontId="7" type="noConversion"/>
  </si>
  <si>
    <t>Inner Adaptor</t>
    <phoneticPr fontId="24" type="noConversion"/>
  </si>
  <si>
    <t>07265-03801</t>
    <phoneticPr fontId="24" type="noConversion"/>
  </si>
  <si>
    <t>Adaptor</t>
    <phoneticPr fontId="24" type="noConversion"/>
  </si>
  <si>
    <t>07265-03802</t>
    <phoneticPr fontId="24" type="noConversion"/>
  </si>
  <si>
    <t>견적일자 : 2022 년   11 월   14</t>
    <phoneticPr fontId="7" type="noConversion"/>
  </si>
  <si>
    <t>제    목 : SYSTEM W/R 수리비 견적</t>
    <phoneticPr fontId="16" type="noConversion"/>
  </si>
  <si>
    <t>견적일자 : 2023 년   02 월   15</t>
    <phoneticPr fontId="7" type="noConversion"/>
  </si>
  <si>
    <t>Tka-90(0F0315) 수리비</t>
    <phoneticPr fontId="7" type="noConversion"/>
  </si>
  <si>
    <t>YLA-70E(0T0125) 수리비</t>
    <phoneticPr fontId="7" type="noConversion"/>
  </si>
  <si>
    <t>UL-60D(GY2376) 수리비</t>
    <phoneticPr fontId="7" type="noConversion"/>
  </si>
  <si>
    <t>견적일자 : 2023 년   02 월   03</t>
    <phoneticPr fontId="7" type="noConversion"/>
  </si>
  <si>
    <t>Lock Bolt 07287 SB TL (Ser.No.692/2019 #02)</t>
    <phoneticPr fontId="7" type="noConversion"/>
  </si>
  <si>
    <t>TAURUS2 (#2) 수리비</t>
    <phoneticPr fontId="7" type="noConversion"/>
  </si>
  <si>
    <t>제    목 : SYSTEM W/R 수리비 외 견적</t>
    <phoneticPr fontId="16" type="noConversion"/>
  </si>
  <si>
    <t>Tka-110(0B0946) 수리비</t>
    <phoneticPr fontId="7" type="noConversion"/>
  </si>
  <si>
    <t>TKA-90(0F0131) 수리비</t>
    <phoneticPr fontId="7" type="noConversion"/>
  </si>
  <si>
    <t>견적일자 : 2023 년   09 월   05</t>
    <phoneticPr fontId="7" type="noConversion"/>
  </si>
  <si>
    <t>DC CABLE 수리비(Ser.No.#80,#4,#7,#91)</t>
    <phoneticPr fontId="24" type="noConversion"/>
  </si>
  <si>
    <t>견적일자 : 2023 년   04 월   11</t>
    <phoneticPr fontId="7" type="noConversion"/>
  </si>
  <si>
    <t>DC CABLE 수리비(Ser.No.#04)</t>
    <phoneticPr fontId="24" type="noConversion"/>
  </si>
  <si>
    <t>견적일자 : 2023 년   03 월   07</t>
    <phoneticPr fontId="7" type="noConversion"/>
  </si>
  <si>
    <t>견적일자 : 2023 년   03 월   14</t>
    <phoneticPr fontId="7" type="noConversion"/>
  </si>
  <si>
    <t>제    목 : 에어툴 수리비  견적</t>
    <phoneticPr fontId="16" type="noConversion"/>
  </si>
  <si>
    <t>Tka-90(1002457) 수리비</t>
    <phoneticPr fontId="7" type="noConversion"/>
  </si>
  <si>
    <t>AVDEL G2(Ser.No.31912) 수리비</t>
    <phoneticPr fontId="7" type="noConversion"/>
  </si>
  <si>
    <t>Tka-111(Ser.No.0L0104) 수리비</t>
    <phoneticPr fontId="7" type="noConversion"/>
  </si>
  <si>
    <t>Tka-111(Ser.No.0K0142) 수리비</t>
    <phoneticPr fontId="7" type="noConversion"/>
  </si>
  <si>
    <t>DC CABLE 수리비(Ser.No.)</t>
    <phoneticPr fontId="24" type="noConversion"/>
  </si>
  <si>
    <t>48EA41AM3 수리비(Ser.No.WA0345)</t>
    <phoneticPr fontId="7" type="noConversion"/>
  </si>
  <si>
    <t>48ES36D3 수리비(Ser.No.ZL1503,XA0094)</t>
    <phoneticPr fontId="7" type="noConversion"/>
  </si>
  <si>
    <t>18SE17D3 수리비(Ser.No.XB0890)</t>
    <phoneticPr fontId="7" type="noConversion"/>
  </si>
  <si>
    <t>18SE17D3 수리비(Ser.No.AG1248,WA0223)</t>
    <phoneticPr fontId="7" type="noConversion"/>
  </si>
  <si>
    <t>18ESE17Q 수리비(Ser.No.AG1249)</t>
    <phoneticPr fontId="7" type="noConversion"/>
  </si>
  <si>
    <t>18ES17D3 수리비(Ser.No.WB0887)</t>
    <phoneticPr fontId="7" type="noConversion"/>
  </si>
  <si>
    <t>TKA-110 수리비(Ser.No.0B0946)</t>
    <phoneticPr fontId="7" type="noConversion"/>
  </si>
  <si>
    <t>KY-61A 수리비(Ser.No.1H0046)</t>
    <phoneticPr fontId="7" type="noConversion"/>
  </si>
  <si>
    <t>Lock Bolt 07287 SB TL 수리비(Ser.No.554/2019 #01)</t>
    <phoneticPr fontId="7" type="noConversion"/>
  </si>
  <si>
    <t>48EAE41AM3 수리비(Ser.No.WA0345)</t>
    <phoneticPr fontId="7" type="noConversion"/>
  </si>
  <si>
    <t>Lock Bolt Tool 수리비(Ser.No.#11)</t>
    <phoneticPr fontId="7" type="noConversion"/>
  </si>
  <si>
    <t>Lock Bolt Tool 수리비(Ser.No.#12)</t>
    <phoneticPr fontId="7" type="noConversion"/>
  </si>
  <si>
    <t>Lock Bolt Tool 수리비(Ser.No.#13)</t>
    <phoneticPr fontId="7" type="noConversion"/>
  </si>
  <si>
    <t>YLA-80A 수리비(Ser.No.0R0500)</t>
    <phoneticPr fontId="7" type="noConversion"/>
  </si>
  <si>
    <t>Lock Bolt Tool 수리비(Ser.No.#07)</t>
    <phoneticPr fontId="7" type="noConversion"/>
  </si>
  <si>
    <t>YLA-80A 수리비(Ser.No.0R0499,0K0623)</t>
    <phoneticPr fontId="7" type="noConversion"/>
  </si>
  <si>
    <t>48EAE41AM3 수리비(Ser.No.BE2122)</t>
    <phoneticPr fontId="7" type="noConversion"/>
  </si>
  <si>
    <t>48EAE41AM3 수리비(Ser.No.AL0095)</t>
    <phoneticPr fontId="7" type="noConversion"/>
  </si>
  <si>
    <t>TAURUS2 수리비(Ser.No.#04)</t>
    <phoneticPr fontId="7" type="noConversion"/>
  </si>
  <si>
    <t>Lock Bolt 07287 SB TL 수리비(Ser.No.692/2019 #09)</t>
    <phoneticPr fontId="7" type="noConversion"/>
  </si>
  <si>
    <t>TKA-110 수리비(Ser.No.0F0284)</t>
    <phoneticPr fontId="7" type="noConversion"/>
  </si>
  <si>
    <t>TKA-111 수리비(Ser.No.0L0148)</t>
    <phoneticPr fontId="7" type="noConversion"/>
  </si>
  <si>
    <t>TAURUS2 수리비(Ser.No.#02)</t>
    <phoneticPr fontId="7" type="noConversion"/>
  </si>
  <si>
    <t>TAURUS2 수리비(Ser.No.#03)</t>
    <phoneticPr fontId="7" type="noConversion"/>
  </si>
  <si>
    <t>Lock Bolt 07287 SB TL 수리비(Ser.No.694/2019 #06)</t>
    <phoneticPr fontId="7" type="noConversion"/>
  </si>
  <si>
    <t>TAURUS2 수리비(Ser.No.#01)</t>
    <phoneticPr fontId="7" type="noConversion"/>
  </si>
  <si>
    <t>TKA-110 수리비(Ser.No.0F0283)</t>
    <phoneticPr fontId="7" type="noConversion"/>
  </si>
  <si>
    <t>YLa-80A 수리비(Ser.No.0H0194)</t>
    <phoneticPr fontId="7" type="noConversion"/>
  </si>
  <si>
    <t>KY-61A 수리비(Ser.No.0G0063)</t>
    <phoneticPr fontId="7" type="noConversion"/>
  </si>
  <si>
    <t>Lock Bolt 07287 SB TL 수리비(Ser.No.689/2019)</t>
    <phoneticPr fontId="7" type="noConversion"/>
  </si>
  <si>
    <t>Lock Bolt 07287 SB TL 수리비(Ser.No.676/2019 #01)</t>
    <phoneticPr fontId="7" type="noConversion"/>
  </si>
  <si>
    <t>Lock Bolt 07287 SB TL 수리비(Ser.No.#02)</t>
    <phoneticPr fontId="7" type="noConversion"/>
  </si>
  <si>
    <t>Lock Bolt 07287 SB TL 수리비(Ser.No.553/2019 #11)</t>
    <phoneticPr fontId="7" type="noConversion"/>
  </si>
  <si>
    <t>Lock Bolt 07287 SB TL 수리비(Ser.No.608/2019 #01)</t>
    <phoneticPr fontId="7" type="noConversion"/>
  </si>
  <si>
    <t>48EA41AM3 수리비(Ser.No.AC2503)</t>
    <phoneticPr fontId="7" type="noConversion"/>
  </si>
  <si>
    <t>모터 소음있음</t>
    <phoneticPr fontId="7" type="noConversion"/>
  </si>
  <si>
    <t>TKA-111 수리비(Ser.No.0L0064)</t>
    <phoneticPr fontId="7" type="noConversion"/>
  </si>
  <si>
    <t>Throttle Assy 분해 세척 조립</t>
    <phoneticPr fontId="7" type="noConversion"/>
  </si>
  <si>
    <t>견적일자 : 2023 년   09 월   13</t>
    <phoneticPr fontId="7" type="noConversion"/>
  </si>
  <si>
    <t>&lt; 무상수리 &gt;</t>
    <phoneticPr fontId="7" type="noConversion"/>
  </si>
  <si>
    <t>DC CABLE 수리비(Ser.No.#78,#6)</t>
    <phoneticPr fontId="24" type="noConversion"/>
  </si>
  <si>
    <t>YLA-80A 수리비(Ser.No.0K0623)</t>
    <phoneticPr fontId="7" type="noConversion"/>
  </si>
  <si>
    <t>DC CABLE 수리비(Ser.No.#19, #76, #102, #119)</t>
    <phoneticPr fontId="24" type="noConversion"/>
  </si>
  <si>
    <t>견적일자 : 2022 년   12 월   15</t>
    <phoneticPr fontId="7" type="noConversion"/>
  </si>
  <si>
    <t>TKA-111 수리비(Ser.No.0N0137)</t>
    <phoneticPr fontId="7" type="noConversion"/>
  </si>
  <si>
    <t>YLA-80A 수리비(Ser.No.0R0488)</t>
    <phoneticPr fontId="7" type="noConversion"/>
  </si>
  <si>
    <t>screw (M3×8)</t>
    <phoneticPr fontId="7" type="noConversion"/>
  </si>
  <si>
    <t>9480-2024-0000</t>
    <phoneticPr fontId="7" type="noConversion"/>
  </si>
  <si>
    <t>Relief Valve</t>
    <phoneticPr fontId="24" type="noConversion"/>
  </si>
  <si>
    <t>0088-0245-0000</t>
    <phoneticPr fontId="7" type="noConversion"/>
  </si>
  <si>
    <t>Spring Guide (B) Assy</t>
    <phoneticPr fontId="7" type="noConversion"/>
  </si>
  <si>
    <t>0088-0510-0099</t>
    <phoneticPr fontId="7" type="noConversion"/>
  </si>
  <si>
    <t>2057-0414-0099</t>
    <phoneticPr fontId="7" type="noConversion"/>
  </si>
  <si>
    <t>KY-61A 수리비(Ser.No.1H0017)</t>
    <phoneticPr fontId="7" type="noConversion"/>
  </si>
  <si>
    <t>Bit ChucK Assy</t>
    <phoneticPr fontId="7" type="noConversion"/>
  </si>
  <si>
    <t>제    목 : AIR TOOL 수리비 견적</t>
    <phoneticPr fontId="16" type="noConversion"/>
  </si>
  <si>
    <t>견적일자 : 2023 년   09 월   14</t>
    <phoneticPr fontId="7" type="noConversion"/>
  </si>
  <si>
    <t>제    목 : 시스템렌치 수리비 외 견적</t>
    <phoneticPr fontId="16" type="noConversion"/>
  </si>
  <si>
    <t>TKA-111 수리비(Ser.No.0N0023)</t>
    <phoneticPr fontId="7" type="noConversion"/>
  </si>
  <si>
    <t>TKA-111 수리비(Ser.No.0N0024)</t>
    <phoneticPr fontId="7" type="noConversion"/>
  </si>
  <si>
    <t>TKA-110 수리비(Ser.No.0E0264)</t>
    <phoneticPr fontId="7" type="noConversion"/>
  </si>
  <si>
    <t>S-Packing</t>
    <phoneticPr fontId="7" type="noConversion"/>
  </si>
  <si>
    <t>0187-0003-0000</t>
    <phoneticPr fontId="7" type="noConversion"/>
  </si>
  <si>
    <t>견적일자 : 2023 년   09 월   22</t>
    <phoneticPr fontId="7" type="noConversion"/>
  </si>
  <si>
    <t>48EA41AM3 수리비(Ser.No.AC2502)</t>
    <phoneticPr fontId="7" type="noConversion"/>
  </si>
  <si>
    <t>48EAE41AM3 수리비(Ser.No.AD3805)</t>
    <phoneticPr fontId="7" type="noConversion"/>
  </si>
  <si>
    <t>견적일자 : 2023 년   10 월   05</t>
    <phoneticPr fontId="7" type="noConversion"/>
  </si>
  <si>
    <t>TKA-110 수리비(Ser.No.0F0263)</t>
    <phoneticPr fontId="7" type="noConversion"/>
  </si>
  <si>
    <t>DC CABLE 수리비(Ser.No.#69)</t>
    <phoneticPr fontId="24" type="noConversion"/>
  </si>
  <si>
    <t>UL-60D 수리비(Ser.No.G92572)</t>
    <phoneticPr fontId="7" type="noConversion"/>
  </si>
  <si>
    <t>견적일자 : 2023 년   10 월   12</t>
    <phoneticPr fontId="7" type="noConversion"/>
  </si>
  <si>
    <t>Lock Bolt 07287 SB TL 수리비(Ser.No #18)</t>
    <phoneticPr fontId="7" type="noConversion"/>
  </si>
  <si>
    <t>Overhaul Charge 및 오일 교환비</t>
    <phoneticPr fontId="7" type="noConversion"/>
  </si>
  <si>
    <t>7287 SB TL- HOSE PRT(5Meters)</t>
    <phoneticPr fontId="7" type="noConversion"/>
  </si>
  <si>
    <t>TKA-111 수리비(Ser.No.0N0015)</t>
    <phoneticPr fontId="7" type="noConversion"/>
  </si>
  <si>
    <t>견적일자 : 2023 년   10 월   24</t>
    <phoneticPr fontId="7" type="noConversion"/>
  </si>
  <si>
    <t>제    목 : 락볼트 수리비 외 견적</t>
    <phoneticPr fontId="16" type="noConversion"/>
  </si>
  <si>
    <t>견적일자 : 2023 년   12 월   13</t>
    <phoneticPr fontId="7" type="noConversion"/>
  </si>
  <si>
    <t>Lock Bolt Gun 수리비(Ser.No #533/2019)</t>
    <phoneticPr fontId="7" type="noConversion"/>
  </si>
  <si>
    <t>Lock Bolt 본체 수리비(Ser.No #552/2019)</t>
    <phoneticPr fontId="7" type="noConversion"/>
  </si>
  <si>
    <t>시스템렌치 수리비 외 9건</t>
    <phoneticPr fontId="24" type="noConversion"/>
  </si>
  <si>
    <t>Lock Bolt Gun 수리비(Ser.No #676/2019)</t>
    <phoneticPr fontId="7" type="noConversion"/>
  </si>
  <si>
    <t>Lock Bolt Gun 수리비(Ser.No #553/2019)</t>
    <phoneticPr fontId="7" type="noConversion"/>
  </si>
  <si>
    <t>Lock Bolt Gun 수리비(Ser.No #692/2019)</t>
    <phoneticPr fontId="7" type="noConversion"/>
  </si>
  <si>
    <t>Lock Bolt 해체툴 수리비</t>
    <phoneticPr fontId="7" type="noConversion"/>
  </si>
  <si>
    <t>견적일자 : 2023 년   12 월   20</t>
    <phoneticPr fontId="7" type="noConversion"/>
  </si>
  <si>
    <t>제    목 : Lock Bolt 해체툴 수리비 견적</t>
    <phoneticPr fontId="16" type="noConversion"/>
  </si>
  <si>
    <t>DC CABLE 수리비(Ser.No.#117)</t>
    <phoneticPr fontId="24" type="noConversion"/>
  </si>
  <si>
    <t>견적일자 : 2023 년   11 월   07</t>
    <phoneticPr fontId="7" type="noConversion"/>
  </si>
  <si>
    <t>Lock Bolt 07287 SB TL 수리비(Ser.No 604/2019)</t>
    <phoneticPr fontId="7" type="noConversion"/>
  </si>
  <si>
    <t>견적일자 : 2023 년   12 월   26</t>
    <phoneticPr fontId="7" type="noConversion"/>
  </si>
  <si>
    <t>YLA-80A 수리비(Ser.No.0N0276)</t>
    <phoneticPr fontId="7" type="noConversion"/>
  </si>
  <si>
    <t>TAURUS2 수리비(Ser.No.#04,#05)</t>
    <phoneticPr fontId="7" type="noConversion"/>
  </si>
  <si>
    <t>O-Ring</t>
    <phoneticPr fontId="7" type="noConversion"/>
  </si>
  <si>
    <t>756 1199</t>
    <phoneticPr fontId="7" type="noConversion"/>
  </si>
  <si>
    <t>견적일자 : 2024 년   01 월   25</t>
    <phoneticPr fontId="7" type="noConversion"/>
  </si>
  <si>
    <t>Lock Bolt Gun 수리비</t>
    <phoneticPr fontId="7" type="noConversion"/>
  </si>
  <si>
    <t>Lock Bolt 본체 수리비</t>
    <phoneticPr fontId="7" type="noConversion"/>
  </si>
  <si>
    <t>TAURUS2 수리비(Ser.No.#07)</t>
    <phoneticPr fontId="7" type="noConversion"/>
  </si>
  <si>
    <t>756 1997</t>
    <phoneticPr fontId="7" type="noConversion"/>
  </si>
  <si>
    <t>Case 나사산 수리</t>
    <phoneticPr fontId="7" type="noConversion"/>
  </si>
  <si>
    <t>TAURUS2 수리비(Ser.No.#01,#03)</t>
    <phoneticPr fontId="7" type="noConversion"/>
  </si>
  <si>
    <t>Lock Bolt Gun 수리비(Ser.No #19)</t>
    <phoneticPr fontId="7" type="noConversion"/>
  </si>
  <si>
    <t>오일 누유 조치</t>
    <phoneticPr fontId="7" type="noConversion"/>
  </si>
  <si>
    <t>견적일자 : 2024 년   03 월   14</t>
    <phoneticPr fontId="7" type="noConversion"/>
  </si>
  <si>
    <t>제    목 : System Wrench 수리비 외 견적</t>
    <phoneticPr fontId="16" type="noConversion"/>
  </si>
  <si>
    <t>견적일자 : 2024 년   02 월   29</t>
    <phoneticPr fontId="7" type="noConversion"/>
  </si>
  <si>
    <t>YLA-80A 수리비(Ser.No.0N0233)</t>
    <phoneticPr fontId="7" type="noConversion"/>
  </si>
  <si>
    <t>견적일자 : 2024 년   01 월   18</t>
    <phoneticPr fontId="7" type="noConversion"/>
  </si>
  <si>
    <t>TKA-110 수리비(Ser.No.0R0053)</t>
    <phoneticPr fontId="7" type="noConversion"/>
  </si>
  <si>
    <t>견적일자 : 2024 년   02 월   08</t>
    <phoneticPr fontId="7" type="noConversion"/>
  </si>
  <si>
    <t>제    목 : AIR TOOL 수리비 외 견적</t>
    <phoneticPr fontId="16" type="noConversion"/>
  </si>
  <si>
    <t>YLA-80A 수리비(Ser.No.0E0323)</t>
    <phoneticPr fontId="7" type="noConversion"/>
  </si>
  <si>
    <t>DC CABLE 수리비(Ser.No.#140)</t>
    <phoneticPr fontId="24" type="noConversion"/>
  </si>
  <si>
    <t>견적일자 : 2024 년   02 월   02</t>
    <phoneticPr fontId="7" type="noConversion"/>
  </si>
  <si>
    <t>제    목 : System Wrench 수리비 견적</t>
    <phoneticPr fontId="16" type="noConversion"/>
  </si>
  <si>
    <t>DC CABLE 수리비(Ser.No.#76)</t>
    <phoneticPr fontId="24" type="noConversion"/>
  </si>
  <si>
    <t>TKA-110 수리비(Ser.No.0R0049)</t>
    <phoneticPr fontId="7" type="noConversion"/>
  </si>
  <si>
    <t>TKA-110 수리비(Ser.No.0R0052)</t>
    <phoneticPr fontId="7" type="noConversion"/>
  </si>
  <si>
    <t>TKA-110 수리비(Ser.No.0R0064)</t>
    <phoneticPr fontId="7" type="noConversion"/>
  </si>
  <si>
    <t>YLA-80A 수리비(Ser.No.1B16841)</t>
    <phoneticPr fontId="7" type="noConversion"/>
  </si>
  <si>
    <t>YLA-80A 수리비(Ser.No.0F0150)</t>
    <phoneticPr fontId="7" type="noConversion"/>
  </si>
  <si>
    <t>YLA-80A 수리비(Ser.No.0D0380)</t>
    <phoneticPr fontId="7" type="noConversion"/>
  </si>
  <si>
    <t>견적일자 : 2024 년   01 월   09</t>
    <phoneticPr fontId="7" type="noConversion"/>
  </si>
  <si>
    <t>견적일4자 : 2023 년   12 월   28</t>
    <phoneticPr fontId="7" type="noConversion"/>
  </si>
  <si>
    <t>TKA-110 수리비(Ser.No.0N0131)</t>
    <phoneticPr fontId="7" type="noConversion"/>
  </si>
  <si>
    <t>YLA-80A 수리비(Ser.No.1B16855)</t>
    <phoneticPr fontId="7" type="noConversion"/>
  </si>
  <si>
    <t>18ES12D3 수리비(Ser.No.VA0449)</t>
    <phoneticPr fontId="7" type="noConversion"/>
  </si>
  <si>
    <t>TKA-111 수리비(Ser.No.0L0105)</t>
    <phoneticPr fontId="7" type="noConversion"/>
  </si>
  <si>
    <t>제    목 : DC TOOL 수리비 외 견적</t>
    <phoneticPr fontId="16" type="noConversion"/>
  </si>
  <si>
    <t>DC CABLE 수리비(Ser.No.#90)</t>
    <phoneticPr fontId="24" type="noConversion"/>
  </si>
  <si>
    <t>DC ADAPTER 수리비(Ser.No.#95)</t>
    <phoneticPr fontId="24" type="noConversion"/>
  </si>
  <si>
    <t>&lt;폐기&gt;</t>
    <phoneticPr fontId="7" type="noConversion"/>
  </si>
  <si>
    <t>견적일자 : 2023 년   12 월   21</t>
    <phoneticPr fontId="7" type="noConversion"/>
  </si>
  <si>
    <t>TAURUS2 수리비(Ser.No.#05)</t>
    <phoneticPr fontId="7" type="noConversion"/>
  </si>
  <si>
    <t>견적일자 : 2023 년   12 월   15</t>
    <phoneticPr fontId="7" type="noConversion"/>
  </si>
  <si>
    <t>YLA-80A 수리비(Ser.No.0D0175)</t>
    <phoneticPr fontId="7" type="noConversion"/>
  </si>
  <si>
    <t>YLA-80A 수리비(Ser.No.0H0221)</t>
    <phoneticPr fontId="7" type="noConversion"/>
  </si>
  <si>
    <t>48EA41AM3 수리비(Ser.No.UI0078)</t>
    <phoneticPr fontId="7" type="noConversion"/>
  </si>
  <si>
    <t>TKA-110 수리비(Ser.No.0K0142)</t>
    <phoneticPr fontId="7" type="noConversion"/>
  </si>
  <si>
    <t>견적일자 : 2023 년   12 월   07</t>
    <phoneticPr fontId="7" type="noConversion"/>
  </si>
  <si>
    <t>견적일자 : 2023 년   11 월   30</t>
    <phoneticPr fontId="7" type="noConversion"/>
  </si>
  <si>
    <t>Lock Bolt 07287 SB TL 수리비(Ser.No 692/2019)</t>
    <phoneticPr fontId="7" type="noConversion"/>
  </si>
  <si>
    <t>제    목 : 락볼트 수리비 견적</t>
    <phoneticPr fontId="16" type="noConversion"/>
  </si>
  <si>
    <t>견적일자 : 2023 년   11 월   04</t>
    <phoneticPr fontId="7" type="noConversion"/>
  </si>
  <si>
    <t>견적일자 : 2023 년   10 월   19</t>
    <phoneticPr fontId="7" type="noConversion"/>
  </si>
  <si>
    <t>견적일자 : 2023 년   11 월   14</t>
    <phoneticPr fontId="7" type="noConversion"/>
  </si>
  <si>
    <t>견적일자 : 2024 년   04 월   05</t>
    <phoneticPr fontId="7" type="noConversion"/>
  </si>
  <si>
    <t>18ESE17D3 수리비(Ser.No.A40824)</t>
    <phoneticPr fontId="7" type="noConversion"/>
  </si>
  <si>
    <t>견적일자 : 2024 년   07 월   16</t>
    <phoneticPr fontId="7" type="noConversion"/>
  </si>
  <si>
    <t>TKA-110 수리비(Ser.No.0S0023)</t>
    <phoneticPr fontId="7" type="noConversion"/>
  </si>
  <si>
    <t>07287-01002</t>
    <phoneticPr fontId="7" type="noConversion"/>
  </si>
  <si>
    <t>Piston</t>
    <phoneticPr fontId="7" type="noConversion"/>
  </si>
  <si>
    <t>견적일자 : 2024 년   04 월   10</t>
    <phoneticPr fontId="7" type="noConversion"/>
  </si>
  <si>
    <t>Lock Bolt Gun 수리비(Ser.No #14)</t>
    <phoneticPr fontId="7" type="noConversion"/>
  </si>
  <si>
    <t>DC CABLE 수리비(Ser.No.#133)</t>
    <phoneticPr fontId="24" type="noConversion"/>
  </si>
  <si>
    <t>뻐큠탭 작업</t>
    <phoneticPr fontId="7" type="noConversion"/>
  </si>
  <si>
    <t>견적일자 : 2024 년   04 월   17</t>
    <phoneticPr fontId="7" type="noConversion"/>
  </si>
  <si>
    <t>견적일자 : 2024 년   04 월   25</t>
    <phoneticPr fontId="7" type="noConversion"/>
  </si>
  <si>
    <t>견적일자 : 2024 년   06 월   19</t>
    <phoneticPr fontId="7" type="noConversion"/>
  </si>
  <si>
    <t>Lock Bolt Gun 수리비(Ser.No #07)</t>
    <phoneticPr fontId="7" type="noConversion"/>
  </si>
  <si>
    <t>견적일자 : 2024 년   08 월   28</t>
    <phoneticPr fontId="7" type="noConversion"/>
  </si>
  <si>
    <t>Lock Bolt Gun 수리비(Ser.No #06)</t>
    <phoneticPr fontId="7" type="noConversion"/>
  </si>
  <si>
    <t>견적일자 : 2024 년   09 월   11</t>
    <phoneticPr fontId="7" type="noConversion"/>
  </si>
  <si>
    <t>Handle Cover</t>
    <phoneticPr fontId="7" type="noConversion"/>
  </si>
  <si>
    <t>LBHC</t>
    <phoneticPr fontId="7" type="noConversion"/>
  </si>
  <si>
    <t>Lock Bolt Gun 수리비(Ser.No #13)</t>
    <phoneticPr fontId="7" type="noConversion"/>
  </si>
  <si>
    <t>Lock Bolt Gun 수리비(Ser.No #02)</t>
    <phoneticPr fontId="7" type="noConversion"/>
  </si>
  <si>
    <t>Lock Bolt Gun 수리비(Ser.No #09)</t>
    <phoneticPr fontId="7" type="noConversion"/>
  </si>
  <si>
    <t>Lock Bolt 수리비(Ser.No 676/2019)</t>
    <phoneticPr fontId="7" type="noConversion"/>
  </si>
  <si>
    <t>Lock Bolt 수리비(Ser.No 764/2020)</t>
    <phoneticPr fontId="7" type="noConversion"/>
  </si>
  <si>
    <t>Lock Bolt 수리비(Ser.No 775/2020)</t>
    <phoneticPr fontId="7" type="noConversion"/>
  </si>
  <si>
    <t xml:space="preserve">Overhaul Charge </t>
    <phoneticPr fontId="7" type="noConversion"/>
  </si>
  <si>
    <t>점검</t>
    <phoneticPr fontId="4" type="noConversion"/>
  </si>
  <si>
    <t>Lock Bolt Contoller 수리비</t>
    <phoneticPr fontId="7" type="noConversion"/>
  </si>
  <si>
    <t>Lock Bolt Gun 수리비(Ser.No #12)</t>
    <phoneticPr fontId="7" type="noConversion"/>
  </si>
  <si>
    <t>견적일자 : 2024 년   05 월   15</t>
    <phoneticPr fontId="7" type="noConversion"/>
  </si>
  <si>
    <t>Lock Bolt 수리비(Ser.No 604/2019)</t>
    <phoneticPr fontId="7" type="noConversion"/>
  </si>
  <si>
    <t>견적일자 : 2024 년   04 월   24</t>
    <phoneticPr fontId="7" type="noConversion"/>
  </si>
  <si>
    <t>48EAE41AM3 수리비(Ser.No.BE2126)</t>
    <phoneticPr fontId="7" type="noConversion"/>
  </si>
  <si>
    <t>DC CABLE 수리비(Ser.No.#구형 아답타)</t>
    <phoneticPr fontId="24" type="noConversion"/>
  </si>
  <si>
    <t>견적일자 : 2024 년   05 월   08</t>
    <phoneticPr fontId="7" type="noConversion"/>
  </si>
  <si>
    <t>48EAE41AM3 수리비(Ser.No.WA0345 )</t>
    <phoneticPr fontId="7" type="noConversion"/>
  </si>
  <si>
    <t>UL-60D 수리비(Ser.No.GY2394,G92572)</t>
    <phoneticPr fontId="7" type="noConversion"/>
  </si>
  <si>
    <t>YLA-70E 수리비(Ser.No.0T0125)</t>
    <phoneticPr fontId="7" type="noConversion"/>
  </si>
  <si>
    <t>YLA-80A 수리비(Ser.No.0J0146,0D0175,0F0150,0N0275,0E0312)</t>
    <phoneticPr fontId="7" type="noConversion"/>
  </si>
  <si>
    <t>48EAE41AM3 수리비(Ser.No.AD3805 )</t>
    <phoneticPr fontId="7" type="noConversion"/>
  </si>
  <si>
    <t>DC CABLE 수리비(Ser.No.#072,076,114,117)</t>
    <phoneticPr fontId="24" type="noConversion"/>
  </si>
  <si>
    <t>YLA-80A 수리비(Ser.No.0L0419)</t>
    <phoneticPr fontId="7" type="noConversion"/>
  </si>
  <si>
    <t>견적일자 : 2024 년   06 월   05</t>
    <phoneticPr fontId="7" type="noConversion"/>
  </si>
  <si>
    <t>견적일자 : 2024 년   05 월   29</t>
    <phoneticPr fontId="7" type="noConversion"/>
  </si>
  <si>
    <t>PISTON GASKET</t>
    <phoneticPr fontId="7" type="noConversion"/>
  </si>
  <si>
    <t>YLA-80A 수리비(Ser.No.0F0172)</t>
    <phoneticPr fontId="7" type="noConversion"/>
  </si>
  <si>
    <t>BIT CHUCK ASSY</t>
    <phoneticPr fontId="7" type="noConversion"/>
  </si>
  <si>
    <t>48EAE41AM3 수리비(Ser.No.XH0206 )</t>
    <phoneticPr fontId="7" type="noConversion"/>
  </si>
  <si>
    <t>TAURUS2 수리비(Ser.No.#01,02)</t>
    <phoneticPr fontId="7" type="noConversion"/>
  </si>
  <si>
    <t>"</t>
    <phoneticPr fontId="7" type="noConversion"/>
  </si>
  <si>
    <t>TKA-111 수리비(Ser.No.0H0053)</t>
    <phoneticPr fontId="7" type="noConversion"/>
  </si>
  <si>
    <t>TKA-111 수리비(Ser.No.0L0147)</t>
    <phoneticPr fontId="7" type="noConversion"/>
  </si>
  <si>
    <t>TKA-90 수리비(Ser.No.0J0133)</t>
    <phoneticPr fontId="7" type="noConversion"/>
  </si>
  <si>
    <t>YLA-80A 수리비(Ser.No.0J0404,0J0380)</t>
    <phoneticPr fontId="7" type="noConversion"/>
  </si>
  <si>
    <t>견적일자 : 2024 년   06 월   12</t>
    <phoneticPr fontId="7" type="noConversion"/>
  </si>
  <si>
    <t>증압탱크 수리비(Ser.No.#01,02,03,04)</t>
    <phoneticPr fontId="7" type="noConversion"/>
  </si>
  <si>
    <t>CONTROLLER 수리비(Ser.No.#1C0192,1E0582)</t>
    <phoneticPr fontId="7" type="noConversion"/>
  </si>
  <si>
    <t>CONTROLLER 수리비(Ser.No.#3J6137,3J6135)</t>
    <phoneticPr fontId="7" type="noConversion"/>
  </si>
  <si>
    <t>CONTROLLER 수리비(Ser.No.#1K0193)</t>
    <phoneticPr fontId="7" type="noConversion"/>
  </si>
  <si>
    <t>TKA-110 수리비(Ser.No.0F0270)</t>
    <phoneticPr fontId="7" type="noConversion"/>
  </si>
  <si>
    <t>Connect Pin(Large pins) 교체</t>
    <phoneticPr fontId="7" type="noConversion"/>
  </si>
  <si>
    <t>견적일자 : 2024 년   06 월   27</t>
    <phoneticPr fontId="7" type="noConversion"/>
  </si>
  <si>
    <t>YLA-90E 수리비(Ser.No.0G0142)</t>
    <phoneticPr fontId="7" type="noConversion"/>
  </si>
  <si>
    <t>UL-90 수리비(Ser.No.G31975)</t>
    <phoneticPr fontId="7" type="noConversion"/>
  </si>
  <si>
    <t>UL-60 수리비(Ser.No.GY2394)</t>
    <phoneticPr fontId="7" type="noConversion"/>
  </si>
  <si>
    <t>견적일자 : 2024 년   07 월   03</t>
    <phoneticPr fontId="7" type="noConversion"/>
  </si>
  <si>
    <t>ADAPTER 수리비(Ser.No.#013)</t>
    <phoneticPr fontId="7" type="noConversion"/>
  </si>
  <si>
    <t>DC CABLE 수리비(Ser.No.#012)</t>
    <phoneticPr fontId="24" type="noConversion"/>
  </si>
  <si>
    <t>견적일자 : 2024 년   07 월   10</t>
    <phoneticPr fontId="7" type="noConversion"/>
  </si>
  <si>
    <t>YLA-80A 수리비(Ser.No.0N0276,0F0150,0N0233)</t>
    <phoneticPr fontId="7" type="noConversion"/>
  </si>
  <si>
    <t>UL-60 수리비(Ser.No.GY2367,G92572)</t>
    <phoneticPr fontId="7" type="noConversion"/>
  </si>
  <si>
    <t>견적일자 : 2024 년   07 월   23</t>
    <phoneticPr fontId="7" type="noConversion"/>
  </si>
  <si>
    <t>TKA-111 수리비(Ser.No.0R0025)</t>
    <phoneticPr fontId="7" type="noConversion"/>
  </si>
  <si>
    <t>견적일자 : 2024 년   08 월   07</t>
    <phoneticPr fontId="7" type="noConversion"/>
  </si>
  <si>
    <t>DC CABLE 수리비(Ser.No.#72)</t>
    <phoneticPr fontId="24" type="noConversion"/>
  </si>
  <si>
    <t>DC CABLE 수리비(Ser.No.#142)</t>
    <phoneticPr fontId="24" type="noConversion"/>
  </si>
  <si>
    <t>견적일자 : 2024 년   08 월   16</t>
    <phoneticPr fontId="7" type="noConversion"/>
  </si>
  <si>
    <t>18ESE17D3 수리비(Ser.No.AA0826)</t>
    <phoneticPr fontId="7" type="noConversion"/>
  </si>
  <si>
    <t>TKA-111 수리비(Ser.No.0L0119)</t>
    <phoneticPr fontId="7" type="noConversion"/>
  </si>
  <si>
    <t>UL-60L 수리비(Ser.No.J11326)</t>
    <phoneticPr fontId="7" type="noConversion"/>
  </si>
  <si>
    <t>48EAE41AM3 수리비(Ser.No.VD2520)</t>
    <phoneticPr fontId="7" type="noConversion"/>
  </si>
  <si>
    <t>견적일자 : 2024 년   08 월   21</t>
    <phoneticPr fontId="7" type="noConversion"/>
  </si>
  <si>
    <t>48EA41AM3 수리비(Ser.No.YC0335)</t>
    <phoneticPr fontId="7" type="noConversion"/>
  </si>
  <si>
    <t>견적일자 : 2024 년   09 월   04</t>
    <phoneticPr fontId="7" type="noConversion"/>
  </si>
  <si>
    <t>TKA-111 수리비(Ser.No.0F0270)</t>
    <phoneticPr fontId="7" type="noConversion"/>
  </si>
  <si>
    <t>48ES36D3 수리비(Ser.No.WB0893)</t>
    <phoneticPr fontId="7" type="noConversion"/>
  </si>
  <si>
    <t>견적일자 : 2024 년   10 월   21</t>
    <phoneticPr fontId="7" type="noConversion"/>
  </si>
  <si>
    <t>48ES36D3 수리비(Ser.No.WB0894,WB0897,XA0094)</t>
    <phoneticPr fontId="7" type="noConversion"/>
  </si>
  <si>
    <t>48ES36D3 수리비(Ser.No.XK0777)</t>
    <phoneticPr fontId="7" type="noConversion"/>
  </si>
  <si>
    <t>YLA-80A 수리비(Ser.No.0L0304,1F00955,0N0275,0S0179,0N0233)</t>
    <phoneticPr fontId="7" type="noConversion"/>
  </si>
  <si>
    <t>a-L61 수리비(Ser.No.E2B246)</t>
    <phoneticPr fontId="7" type="noConversion"/>
  </si>
  <si>
    <t>KY-61A 수리비(Ser.No.1G0063)</t>
    <phoneticPr fontId="7" type="noConversion"/>
  </si>
  <si>
    <t>TKA-111 수리비(Ser.No.0F0263)</t>
    <phoneticPr fontId="7" type="noConversion"/>
  </si>
  <si>
    <t>48EAE41AM3 수리비(Ser.No.JCE0158)</t>
    <phoneticPr fontId="7" type="noConversion"/>
  </si>
  <si>
    <t>TKA-111 수리비(Ser.No.0F0264)</t>
    <phoneticPr fontId="7" type="noConversion"/>
  </si>
  <si>
    <t>견적일자 : 2024 년   11 월   13</t>
    <phoneticPr fontId="7" type="noConversion"/>
  </si>
  <si>
    <t>48ES36D3 수리비(Ser.No.WB0895)</t>
    <phoneticPr fontId="7" type="noConversion"/>
  </si>
  <si>
    <t>48EAE41AM3 수리비(Ser.No.XH0206)</t>
    <phoneticPr fontId="7" type="noConversion"/>
  </si>
  <si>
    <t>DC CABLE 수리비(Ser.No.#40)</t>
    <phoneticPr fontId="24" type="noConversion"/>
  </si>
  <si>
    <t>DC CABLE 수리비(Ser.No.#70)</t>
    <phoneticPr fontId="24" type="noConversion"/>
  </si>
  <si>
    <t>모터소음있음</t>
    <phoneticPr fontId="7" type="noConversion"/>
  </si>
  <si>
    <t>Description</t>
    <phoneticPr fontId="7" type="noConversion"/>
  </si>
  <si>
    <t>Model</t>
    <phoneticPr fontId="7" type="noConversion"/>
  </si>
  <si>
    <t>Qty</t>
    <phoneticPr fontId="7" type="noConversion"/>
  </si>
  <si>
    <t>Unit price</t>
    <phoneticPr fontId="7" type="noConversion"/>
  </si>
  <si>
    <t>Amount</t>
    <phoneticPr fontId="7" type="noConversion"/>
  </si>
  <si>
    <t>Remark</t>
    <phoneticPr fontId="7" type="noConversion"/>
  </si>
  <si>
    <t>견적일자 : 2024 년   12 월   20</t>
    <phoneticPr fontId="7" type="noConversion"/>
  </si>
  <si>
    <t>Lock Bolt 수리비(Ser.No 549/2019)</t>
    <phoneticPr fontId="7" type="noConversion"/>
  </si>
  <si>
    <t>Lock Bolt Gun 수리비(Ser.No #18)</t>
    <phoneticPr fontId="7" type="noConversion"/>
  </si>
  <si>
    <t>Vacuum Ejection</t>
    <phoneticPr fontId="7" type="noConversion"/>
  </si>
  <si>
    <t>07640-00240</t>
    <phoneticPr fontId="7" type="noConversion"/>
  </si>
  <si>
    <t>Lock Bolt Gun 수리비(Ser.No #20)</t>
    <phoneticPr fontId="7" type="noConversion"/>
  </si>
  <si>
    <t>Lock Bolt Gun 수리비(Ser.No #21)</t>
    <phoneticPr fontId="7" type="noConversion"/>
  </si>
  <si>
    <t>견적일자 : 2024 년   10 월   30</t>
    <phoneticPr fontId="7" type="noConversion"/>
  </si>
  <si>
    <t>Lock Bolt 수리비(Ser.No 604/2019) #02</t>
    <phoneticPr fontId="7" type="noConversion"/>
  </si>
  <si>
    <t>One Touch Coupler(M)</t>
    <phoneticPr fontId="7" type="noConversion"/>
  </si>
  <si>
    <t>TBC384M(S)</t>
    <phoneticPr fontId="7" type="noConversion"/>
  </si>
  <si>
    <t>One Touch Coupler(M)</t>
    <phoneticPr fontId="7" type="noConversion"/>
  </si>
  <si>
    <t>TBC384M(S)</t>
    <phoneticPr fontId="7" type="noConversion"/>
  </si>
  <si>
    <t xml:space="preserve">Inner Adaptor </t>
    <phoneticPr fontId="7" type="noConversion"/>
  </si>
  <si>
    <t>Adaptor</t>
    <phoneticPr fontId="7" type="noConversion"/>
  </si>
  <si>
    <t>07265-03801</t>
    <phoneticPr fontId="7" type="noConversion"/>
  </si>
  <si>
    <t>07265-03802</t>
    <phoneticPr fontId="7" type="noConversion"/>
  </si>
  <si>
    <t>STOP COVER</t>
    <phoneticPr fontId="7" type="noConversion"/>
  </si>
  <si>
    <t>07287-01003</t>
    <phoneticPr fontId="7" type="noConversion"/>
  </si>
  <si>
    <t>STOP COVER</t>
    <phoneticPr fontId="7" type="noConversion"/>
  </si>
  <si>
    <t>07287-01003</t>
    <phoneticPr fontId="7" type="noConversion"/>
  </si>
  <si>
    <t>납품가 50%이윤 박광민 차장님 협의</t>
    <phoneticPr fontId="7" type="noConversion"/>
  </si>
  <si>
    <t>견적일자 : 2024 년   12 월   10</t>
    <phoneticPr fontId="7" type="noConversion"/>
  </si>
  <si>
    <t>48EA41AM3 수리비(Ser.No.AL0095)</t>
    <phoneticPr fontId="7" type="noConversion"/>
  </si>
  <si>
    <t>18ESE17Q 수리비(Ser.No.AG1240)</t>
    <phoneticPr fontId="7" type="noConversion"/>
  </si>
  <si>
    <t>DC CABLE 수리비(Ser.No.#79)</t>
    <phoneticPr fontId="24" type="noConversion"/>
  </si>
  <si>
    <t>견적일자 : 2024 년   12 월   04</t>
    <phoneticPr fontId="7" type="noConversion"/>
  </si>
  <si>
    <t>18ES17D3 수리비(Ser.No.VC2507)</t>
    <phoneticPr fontId="7" type="noConversion"/>
  </si>
  <si>
    <t>MPRO400GC-P 수리비(Ser.No.MCXE3007)</t>
    <phoneticPr fontId="7" type="noConversion"/>
  </si>
  <si>
    <t>DC CABLE 수리비(Ser.No.#068)</t>
    <phoneticPr fontId="24" type="noConversion"/>
  </si>
  <si>
    <t>DC CABLE 수리비(Ser.No.#A2)</t>
    <phoneticPr fontId="24" type="noConversion"/>
  </si>
  <si>
    <t>UL-60D 수리비(Ser.No.H71668,GY2394)</t>
    <phoneticPr fontId="7" type="noConversion"/>
  </si>
  <si>
    <t>YLA-80A 수리비(Ser.No.0D0175,0E0310,0J0404)</t>
    <phoneticPr fontId="7" type="noConversion"/>
  </si>
  <si>
    <t>=</t>
    <phoneticPr fontId="7" type="noConversion"/>
  </si>
  <si>
    <t>DC CABLE 수리비(Ser.No.#113)</t>
    <phoneticPr fontId="24" type="noConversion"/>
  </si>
  <si>
    <t>Lock Bolt 수리비(Ser.No 769/2020)</t>
    <phoneticPr fontId="7" type="noConversion"/>
  </si>
  <si>
    <t>Lock Bolt 수리비(Ser.No 694/2019) #06</t>
    <phoneticPr fontId="7" type="noConversion"/>
  </si>
  <si>
    <t>기본 수리</t>
    <phoneticPr fontId="7" type="noConversion"/>
  </si>
  <si>
    <t>Lock Bolt 수리비(Ser.No 692/2019) #02</t>
    <phoneticPr fontId="7" type="noConversion"/>
  </si>
  <si>
    <t>Lock Bolt 수리비(Ser.No 692/2019 #02)</t>
    <phoneticPr fontId="7" type="noConversion"/>
  </si>
  <si>
    <t>완전분해</t>
    <phoneticPr fontId="4" type="noConversion"/>
  </si>
  <si>
    <t>YLA-80A 수리비(Ser.No.0D0380,0H0221,0N0233,0F0172)</t>
    <phoneticPr fontId="7" type="noConversion"/>
  </si>
  <si>
    <t>견적일자 : 2024 년   12 월   27</t>
    <phoneticPr fontId="7" type="noConversion"/>
  </si>
  <si>
    <t>견적일자 : 2025 년   01 월   08</t>
    <phoneticPr fontId="7" type="noConversion"/>
  </si>
  <si>
    <t>견적일자 : 2025 년   01 월   06</t>
    <phoneticPr fontId="7" type="noConversion"/>
  </si>
  <si>
    <t>48EA41AM3 수리비(Ser.No.XH0206)</t>
    <phoneticPr fontId="7" type="noConversion"/>
  </si>
  <si>
    <t>TKA-90 수리비(Ser.No.0F0077)</t>
    <phoneticPr fontId="7" type="noConversion"/>
  </si>
  <si>
    <t>YLA-80A 수리비(Ser.No.0L0304,0F0150)</t>
    <phoneticPr fontId="7" type="noConversion"/>
  </si>
  <si>
    <t>UL-60D 수리비(Ser.No.J11326,GY2376)</t>
    <phoneticPr fontId="7" type="noConversion"/>
  </si>
  <si>
    <t>Connect Pin(Large pins) 단선 수리</t>
    <phoneticPr fontId="7" type="noConversion"/>
  </si>
  <si>
    <t>견적일자 : 2024 년   09 월   20</t>
    <phoneticPr fontId="7" type="noConversion"/>
  </si>
  <si>
    <t>제    목 : SYSTEM WRENCH 수리비 견적</t>
    <phoneticPr fontId="16" type="noConversion"/>
  </si>
  <si>
    <t>제    목 : SYSTEM WRENCH 수리비 외 견적</t>
    <phoneticPr fontId="16" type="noConversion"/>
  </si>
  <si>
    <t>제    목 : SYSTEM WRENCH 수리 견적</t>
    <phoneticPr fontId="16" type="noConversion"/>
  </si>
  <si>
    <t>견적일4자 : 2024 년   01 월  11</t>
    <phoneticPr fontId="7" type="noConversion"/>
  </si>
  <si>
    <t>견적일자 : 2023 년   12 월   28</t>
    <phoneticPr fontId="7" type="noConversion"/>
  </si>
  <si>
    <t>견적일자 : 2025 년   01 월   07</t>
    <phoneticPr fontId="7" type="noConversion"/>
  </si>
  <si>
    <t>Lock Bolt 수리비(Ser.No 690/2019)</t>
    <phoneticPr fontId="7" type="noConversion"/>
  </si>
  <si>
    <t>견적일자 : 2025 년   01 월   15</t>
    <phoneticPr fontId="7" type="noConversion"/>
  </si>
  <si>
    <t>환율</t>
    <phoneticPr fontId="7" type="noConversion"/>
  </si>
  <si>
    <t>입고가</t>
    <phoneticPr fontId="7" type="noConversion"/>
  </si>
  <si>
    <t>견적10</t>
    <phoneticPr fontId="7" type="noConversion"/>
  </si>
  <si>
    <t>SCREEN TOUCH LED DISP</t>
    <phoneticPr fontId="7" type="noConversion"/>
  </si>
  <si>
    <t>544255PT</t>
    <phoneticPr fontId="7" type="noConversion"/>
  </si>
  <si>
    <t>**VAT 별도**</t>
    <phoneticPr fontId="7" type="noConversion"/>
  </si>
  <si>
    <t>MPRO400GC-P(MCWD1164,MCWD1191,MCWD1192)수리비</t>
    <phoneticPr fontId="7" type="noConversion"/>
  </si>
  <si>
    <t>APEX본사 오버차지비 및 물류비 포함된 가격임.</t>
    <phoneticPr fontId="7" type="noConversion"/>
  </si>
  <si>
    <t>단가공개하지 말 것</t>
    <phoneticPr fontId="7" type="noConversion"/>
  </si>
  <si>
    <t>수량변동시 물류비 오버차지비 변동될수 있음</t>
    <phoneticPr fontId="7" type="noConversion"/>
  </si>
  <si>
    <t>납품가 1.178</t>
    <phoneticPr fontId="7" type="noConversion"/>
  </si>
  <si>
    <t>특기사항 : 1. 최종 네고단가는 금회 구매에 한하며, 타사업체에 단가 공개를 금해 줄 것을 요청함.</t>
    <phoneticPr fontId="7" type="noConversion"/>
  </si>
  <si>
    <t>제    목 : DC Controller 수리비 견적</t>
    <phoneticPr fontId="16" type="noConversion"/>
  </si>
  <si>
    <t>견적일자 : 2025 년   02 월 26</t>
    <phoneticPr fontId="7" type="noConversion"/>
  </si>
  <si>
    <t xml:space="preserve">           4. DC CONTROLLER MPRO400GVD-P 신품단가 : 10,316,000원</t>
    <phoneticPr fontId="7" type="noConversion"/>
  </si>
  <si>
    <t xml:space="preserve">           2. 국내 A/S 불가하며,APEX본사 Overhaul Charge 및 물류비 포함된 가격임.</t>
    <phoneticPr fontId="7" type="noConversion"/>
  </si>
  <si>
    <t xml:space="preserve">           3. 점검후, 수량변동시 Overhaul Charge 및 물류비 변동될수 있음.</t>
    <phoneticPr fontId="7" type="noConversion"/>
  </si>
  <si>
    <t>ASM; MOTRERBOARD</t>
    <phoneticPr fontId="7" type="noConversion"/>
  </si>
  <si>
    <t>PCA2030-D1</t>
    <phoneticPr fontId="7" type="noConversion"/>
  </si>
  <si>
    <t>해외 수리</t>
    <phoneticPr fontId="4" type="noConversion"/>
  </si>
  <si>
    <t>MPRO400GC-P(MCWB0804,MCWB0830) 수리비</t>
    <phoneticPr fontId="7" type="noConversion"/>
  </si>
  <si>
    <t>MPRO400GC-P(MCACB15536,MCXB2308,MCWB0822,MCWL1909,MCWL2257)수리비</t>
    <phoneticPr fontId="7" type="noConversion"/>
  </si>
  <si>
    <t>MPRO400GC-P(MCWL2254,MCXB2318)수리비</t>
    <phoneticPr fontId="7" type="noConversion"/>
  </si>
  <si>
    <t>MPRO400GC-P(MCWB0804) 수리비</t>
    <phoneticPr fontId="7" type="noConversion"/>
  </si>
  <si>
    <t>MPRO400GC-P(MCWB0830)수리비</t>
    <phoneticPr fontId="7" type="noConversion"/>
  </si>
  <si>
    <t>MPRO400GC-P(MCWL2254)수리비</t>
    <phoneticPr fontId="7" type="noConversion"/>
  </si>
  <si>
    <t>MPRO400GC-P(MCXB2318)수리비</t>
    <phoneticPr fontId="7" type="noConversion"/>
  </si>
  <si>
    <t>MPRO400GC-P(MCWD1164)수리비</t>
    <phoneticPr fontId="7" type="noConversion"/>
  </si>
  <si>
    <t>MPRO400GC-P(MCWD1192)수리비</t>
    <phoneticPr fontId="7" type="noConversion"/>
  </si>
  <si>
    <t>MPRO400GC-P(MCACB15536)수리비</t>
    <phoneticPr fontId="7" type="noConversion"/>
  </si>
  <si>
    <t>MPRO400GC-P(MCXB2308)수리비</t>
    <phoneticPr fontId="7" type="noConversion"/>
  </si>
  <si>
    <t>MPRO400GC-P(MCWB0822)수리비</t>
    <phoneticPr fontId="7" type="noConversion"/>
  </si>
  <si>
    <t>MPRO400GC-P(MCWL1909)수리비</t>
    <phoneticPr fontId="7" type="noConversion"/>
  </si>
  <si>
    <t>MPRO400GC-P(MCWL2257)수리비</t>
    <phoneticPr fontId="7" type="noConversion"/>
  </si>
  <si>
    <t>Motor 18E</t>
    <phoneticPr fontId="7" type="noConversion"/>
  </si>
  <si>
    <t>208880PT</t>
    <phoneticPr fontId="7" type="noConversion"/>
  </si>
  <si>
    <t>18ES17D3 수리비(Ser.No.XK0765)</t>
    <phoneticPr fontId="7" type="noConversion"/>
  </si>
  <si>
    <t>MPRO400GC-P(MCWD1191)수리비</t>
    <phoneticPr fontId="7" type="noConversion"/>
  </si>
  <si>
    <t>Set of Jaw</t>
    <phoneticPr fontId="7" type="noConversion"/>
  </si>
  <si>
    <t>756 1172</t>
    <phoneticPr fontId="7" type="noConversion"/>
  </si>
  <si>
    <t>견적일자 : 2025 년   01 월   14</t>
    <phoneticPr fontId="7" type="noConversion"/>
  </si>
  <si>
    <t>제    목 : TAURUS2 수리비 견적</t>
    <phoneticPr fontId="16" type="noConversion"/>
  </si>
  <si>
    <t>견적일자 : 2025 년   02 월   25</t>
    <phoneticPr fontId="7" type="noConversion"/>
  </si>
  <si>
    <t>Overhaul Charge</t>
    <phoneticPr fontId="24" type="noConversion"/>
  </si>
  <si>
    <t>Oil Replacement</t>
    <phoneticPr fontId="7" type="noConversion"/>
  </si>
  <si>
    <t>­VAT 별도­</t>
    <phoneticPr fontId="4" type="noConversion"/>
  </si>
  <si>
    <t>TPUN1705(Ser.No19545) 수리비</t>
    <phoneticPr fontId="7" type="noConversion"/>
  </si>
  <si>
    <t>견적일자 : 2025 년   03 월   14</t>
    <phoneticPr fontId="7" type="noConversion"/>
  </si>
  <si>
    <t>Lock Bolt 수리비(Ser.No 554/2019 #01)</t>
    <phoneticPr fontId="7" type="noConversion"/>
  </si>
  <si>
    <t>Pneumatic Cylinder</t>
    <phoneticPr fontId="4" type="noConversion"/>
  </si>
  <si>
    <t>07287-08017</t>
    <phoneticPr fontId="4" type="noConversion"/>
  </si>
  <si>
    <t>견적일자 : 2025 년   03 월   27</t>
    <phoneticPr fontId="7" type="noConversion"/>
  </si>
  <si>
    <t>TKA-111 수리비(Ser.No.0H0067)</t>
    <phoneticPr fontId="7" type="noConversion"/>
  </si>
  <si>
    <t>견적일자 : 2025 년   01 월   09</t>
    <phoneticPr fontId="7" type="noConversion"/>
  </si>
  <si>
    <t>48EAE90AH4 수리비(Ser.No.AG0722)</t>
    <phoneticPr fontId="7" type="noConversion"/>
  </si>
  <si>
    <t>48EA41AM3 수리비(Ser.No.BE2125)</t>
    <phoneticPr fontId="7" type="noConversion"/>
  </si>
  <si>
    <t>YLA-80A 수리비(Ser.No.1J0097)</t>
    <phoneticPr fontId="7" type="noConversion"/>
  </si>
  <si>
    <t>2054-0414-0099</t>
    <phoneticPr fontId="7" type="noConversion"/>
  </si>
  <si>
    <t>견적일자 : 2025 년   04 월   16</t>
    <phoneticPr fontId="7" type="noConversion"/>
  </si>
  <si>
    <t>48EA41AM3 수리비(Ser.No.VL0954)</t>
    <phoneticPr fontId="7" type="noConversion"/>
  </si>
  <si>
    <t>YLA-80A 수리비(Ser.No.0S0428)</t>
    <phoneticPr fontId="7" type="noConversion"/>
  </si>
  <si>
    <t>YLA-80A 수리비(Ser.No.0L0304)</t>
    <phoneticPr fontId="7" type="noConversion"/>
  </si>
  <si>
    <t>25.02.18</t>
    <phoneticPr fontId="7" type="noConversion"/>
  </si>
  <si>
    <t>25.02.25</t>
    <phoneticPr fontId="7" type="noConversion"/>
  </si>
  <si>
    <t>25.03.12</t>
    <phoneticPr fontId="7" type="noConversion"/>
  </si>
  <si>
    <t>25.03.25</t>
    <phoneticPr fontId="7" type="noConversion"/>
  </si>
  <si>
    <t>48EA90AH4 수리비(Ser.No.AG0722)</t>
    <phoneticPr fontId="7" type="noConversion"/>
  </si>
  <si>
    <t>48EA90AH4 수리비(Ser.No.BL0508)</t>
    <phoneticPr fontId="7" type="noConversion"/>
  </si>
  <si>
    <t>BUTTON</t>
    <phoneticPr fontId="7" type="noConversion"/>
  </si>
  <si>
    <t>TKA-111 수리비(Ser.No.0P0044)</t>
    <phoneticPr fontId="7" type="noConversion"/>
  </si>
  <si>
    <t>TKA-111 수리비(Ser.No.0S0076)</t>
    <phoneticPr fontId="7" type="noConversion"/>
  </si>
  <si>
    <t>TKA-110 수리비(Ser.No.0F0233)</t>
    <phoneticPr fontId="7" type="noConversion"/>
  </si>
  <si>
    <t>TKA-110 수리비(Ser.No.0F0F0284)</t>
    <phoneticPr fontId="7" type="noConversion"/>
  </si>
  <si>
    <t>YLA-80A 수리비(Ser.No.0E0310)</t>
    <phoneticPr fontId="7" type="noConversion"/>
  </si>
  <si>
    <t>UL-60D 수리비(Ser.No.G925726)</t>
    <phoneticPr fontId="7" type="noConversion"/>
  </si>
  <si>
    <t>UL-60D 수리비(Ser.No.E28246)</t>
    <phoneticPr fontId="7" type="noConversion"/>
  </si>
  <si>
    <t>UL-90 수리비(Ser.No.F72311)</t>
    <phoneticPr fontId="7" type="noConversion"/>
  </si>
  <si>
    <t>DC CABLE 수리비(Ser.No.#40,#79,#141)</t>
    <phoneticPr fontId="24" type="noConversion"/>
  </si>
  <si>
    <t>YLA-80A 수리비(Ser.No.0D0371)</t>
    <phoneticPr fontId="7" type="noConversion"/>
  </si>
  <si>
    <t>YLA-80A 수리비(Ser.No.0J0380)</t>
    <phoneticPr fontId="7" type="noConversion"/>
  </si>
  <si>
    <t>YLA-80A 수리비(Ser.No.1F13911)</t>
    <phoneticPr fontId="7" type="noConversion"/>
  </si>
  <si>
    <t>07267-01015</t>
    <phoneticPr fontId="7" type="noConversion"/>
  </si>
  <si>
    <t>견적일자 : 2025 년   05 월   27</t>
    <phoneticPr fontId="7" type="noConversion"/>
  </si>
  <si>
    <t>견적일자 : 2025 년   05 월   08</t>
    <phoneticPr fontId="7" type="noConversion"/>
  </si>
  <si>
    <t>18ESE17D3 수리비(Ser.No.WA0223)</t>
    <phoneticPr fontId="7" type="noConversion"/>
  </si>
  <si>
    <t>18ES1E7Q 수리비(Ser.No.AL0918)</t>
    <phoneticPr fontId="7" type="noConversion"/>
  </si>
  <si>
    <t>YLA-80A 수리비(Ser.No.0F0155)</t>
    <phoneticPr fontId="7" type="noConversion"/>
  </si>
  <si>
    <t>YLA-80A 수리비(Ser.No.0H0193)</t>
    <phoneticPr fontId="7" type="noConversion"/>
  </si>
  <si>
    <t>UL-60D 수리비(Ser.No.E 28246)</t>
    <phoneticPr fontId="7" type="noConversion"/>
  </si>
  <si>
    <t>18ESE17D3 수리비(Ser.No.XF0158)</t>
    <phoneticPr fontId="7" type="noConversion"/>
  </si>
  <si>
    <t>18ESE17D3 수리비(Ser.No.WB0891)</t>
    <phoneticPr fontId="7" type="noConversion"/>
  </si>
  <si>
    <t>견적일자 : 2025 년   06 월   17</t>
    <phoneticPr fontId="7" type="noConversion"/>
  </si>
  <si>
    <t>견적일자 : 2025 년   07 월   15</t>
    <phoneticPr fontId="7" type="noConversion"/>
  </si>
  <si>
    <t>제    목 : TOOL 수리비 견적</t>
    <phoneticPr fontId="16" type="noConversion"/>
  </si>
  <si>
    <t>18ES17D3 수리비(Ser.No.AA0824)</t>
    <phoneticPr fontId="7" type="noConversion"/>
  </si>
  <si>
    <t>18ES17D3 수리비(Ser.No.XK0769)</t>
    <phoneticPr fontId="7" type="noConversion"/>
  </si>
  <si>
    <t>18ES17D3 수리비(Ser.No.XK0777)</t>
    <phoneticPr fontId="7" type="noConversion"/>
  </si>
  <si>
    <t>48EAE41AM3수리비(Ser.No.CF4139)</t>
    <phoneticPr fontId="7" type="noConversion"/>
  </si>
  <si>
    <t>TKA-90 수리비(Ser.No.0K0055)</t>
    <phoneticPr fontId="7" type="noConversion"/>
  </si>
  <si>
    <t>0181-0204-0000</t>
    <phoneticPr fontId="7" type="noConversion"/>
  </si>
  <si>
    <t>Regulator Cap</t>
    <phoneticPr fontId="24" type="noConversion"/>
  </si>
  <si>
    <t>18ES17D3 수리비(Ser.No.XF0158)</t>
    <phoneticPr fontId="7" type="noConversion"/>
  </si>
  <si>
    <t>48EAAE41AM3 수리비(Ser.No.XK0769)</t>
    <phoneticPr fontId="7" type="noConversion"/>
  </si>
  <si>
    <t>O-ring</t>
    <phoneticPr fontId="7" type="noConversion"/>
  </si>
  <si>
    <t>756/2209</t>
    <phoneticPr fontId="7" type="noConversion"/>
  </si>
  <si>
    <t>757/1283</t>
    <phoneticPr fontId="7" type="noConversion"/>
  </si>
  <si>
    <t>견적일자 : 2025 년   08 월   15</t>
    <phoneticPr fontId="7" type="noConversion"/>
  </si>
  <si>
    <t>견적일자 : 2025 년   08 월   12</t>
    <phoneticPr fontId="7" type="noConversion"/>
  </si>
  <si>
    <t>48EAE41AM3 수리비(Ser.No.JCE0156)</t>
    <phoneticPr fontId="7" type="noConversion"/>
  </si>
  <si>
    <t>DC CABLE 수리비(Ser.No.#40,#79,#82)</t>
    <phoneticPr fontId="24" type="noConversion"/>
  </si>
  <si>
    <t>YLA-80A 수리비(Ser.No.0S0200)</t>
    <phoneticPr fontId="7" type="noConversion"/>
  </si>
  <si>
    <t>KY-61A 수리비(Ser.No.1H0033)</t>
    <phoneticPr fontId="7" type="noConversion"/>
  </si>
  <si>
    <t>TKA-90 수리비(Ser.No.0R0053)</t>
    <phoneticPr fontId="7" type="noConversion"/>
  </si>
  <si>
    <t>TKA-111 수리비(Ser.No.0K01343,0R0052)</t>
    <phoneticPr fontId="7" type="noConversion"/>
  </si>
  <si>
    <t>TKA-111 수리비(Ser.No.0N0073,0M0319)</t>
    <phoneticPr fontId="7" type="noConversion"/>
  </si>
  <si>
    <t>18ES17D3 수리비(Ser.No.AA0827)</t>
    <phoneticPr fontId="7" type="noConversion"/>
  </si>
  <si>
    <t>Switch Holder</t>
    <phoneticPr fontId="7" type="noConversion"/>
  </si>
  <si>
    <t>18ES17D3 수리비(Ser.No.YL0939)</t>
    <phoneticPr fontId="7" type="noConversion"/>
  </si>
  <si>
    <t>견적일자 : 2025 년   09 월   16</t>
    <phoneticPr fontId="7" type="noConversion"/>
  </si>
  <si>
    <t>TKA-90 수리비(Ser.No.0F0084)</t>
    <phoneticPr fontId="7" type="noConversion"/>
  </si>
  <si>
    <t>YLA-80A 수리비(Ser.No.0L0106)</t>
    <phoneticPr fontId="7" type="noConversion"/>
  </si>
  <si>
    <t>견적일자 : 2025 년   10 월   28</t>
    <phoneticPr fontId="7" type="noConversion"/>
  </si>
  <si>
    <t>YLA-80A 수리비(Ser.No.1F04742)</t>
    <phoneticPr fontId="7" type="noConversion"/>
  </si>
  <si>
    <t>48EAE41AM3 수리비(Ser.No.AD1298)</t>
    <phoneticPr fontId="7" type="noConversion"/>
  </si>
  <si>
    <t>48EAE90AH4 수리비(Ser.No.JKE0127)</t>
    <phoneticPr fontId="7" type="noConversion"/>
  </si>
  <si>
    <t>TKA-111 수리비(Ser.No.0N0131)</t>
    <phoneticPr fontId="7" type="noConversion"/>
  </si>
  <si>
    <t>견적일자 : 2025 년   11 월   19</t>
    <phoneticPr fontId="7" type="noConversion"/>
  </si>
  <si>
    <t>견적일자 : 2025 년   12 월   02</t>
    <phoneticPr fontId="7" type="noConversion"/>
  </si>
  <si>
    <t>견적일자 : 2025 년   12 월   09</t>
    <phoneticPr fontId="7" type="noConversion"/>
  </si>
  <si>
    <t>YLA-80A 수리비(Ser.No.0L0020)</t>
    <phoneticPr fontId="7" type="noConversion"/>
  </si>
  <si>
    <t>YLA-80A 수리비(Ser.No.0J0147)</t>
    <phoneticPr fontId="7" type="noConversion"/>
  </si>
  <si>
    <t>YLA-80A 수리비(Ser.No.0E0380)</t>
    <phoneticPr fontId="7" type="noConversion"/>
  </si>
  <si>
    <t>UL-60D 수리비(Ser.No.DY9842)</t>
    <phoneticPr fontId="7" type="noConversion"/>
  </si>
  <si>
    <t>UL-60D 수리비(Ser.No.GY2325)</t>
    <phoneticPr fontId="7" type="noConversion"/>
  </si>
  <si>
    <t>YLA-80A 수리비(Ser.No.0S0411)</t>
    <phoneticPr fontId="7" type="noConversion"/>
  </si>
  <si>
    <t>YLA-80A 수리비(Ser.No.0S0148)</t>
    <phoneticPr fontId="7" type="noConversion"/>
  </si>
  <si>
    <t>YLA-80A 수리비(Ser.No.0S0188)</t>
    <phoneticPr fontId="7" type="noConversion"/>
  </si>
  <si>
    <t>견적일자 : 2025 년   12 월   16</t>
    <phoneticPr fontId="7" type="noConversion"/>
  </si>
  <si>
    <t>견적일자 : 2026 년   02 월   03</t>
    <phoneticPr fontId="7" type="noConversion"/>
  </si>
  <si>
    <t>UL-60D 수리비(Ser.No.J31864)</t>
    <phoneticPr fontId="7" type="noConversion"/>
  </si>
  <si>
    <t>UL-60D 수리비(Ser.No.E2B246)</t>
    <phoneticPr fontId="7" type="noConversion"/>
  </si>
  <si>
    <t>KY-61A 수리비(Ser.No.1H0050)</t>
    <phoneticPr fontId="7" type="noConversion"/>
  </si>
  <si>
    <t>Motor 48E</t>
    <phoneticPr fontId="7" type="noConversion"/>
  </si>
  <si>
    <t>208890PT</t>
    <phoneticPr fontId="7" type="noConversion"/>
  </si>
  <si>
    <t>주기성 부품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</si>
</sst>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0\ &quot;EA&quot;"/>
    <numFmt numFmtId="177" formatCode="_-* #,##0.0_-;\-* #,##0.0_-;_-* &quot;-&quot;?_-;_-@_-"/>
    <numFmt numFmtId="178" formatCode="_-* #,##0_-;\-* #,##0_-;_-* &quot;-&quot;?_-;_-@_-"/>
    <numFmt numFmtId="179" formatCode="0\ &quot;SET&quot;"/>
    <numFmt numFmtId="180" formatCode="#,##0_ "/>
    <numFmt numFmtId="181" formatCode="0\ &quot;식&quot;"/>
    <numFmt numFmtId="182" formatCode="m&quot;/&quot;d;@"/>
    <numFmt numFmtId="183" formatCode="_-* #,##0.00_-;\-* #,##0.00_-;_-* &quot;-&quot;_-;_-@_-"/>
    <numFmt numFmtId="184" formatCode="_-* #,##0.00_-;\-* #,##0.00_-;_-* &quot;-&quot;?_-;_-@_-"/>
    <numFmt numFmtId="185" formatCode="_-* #,##0.000_-;\-* #,##0.000_-;_-* &quot;-&quot;_-;_-@_-"/>
  </numFmts>
  <fonts count="3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8"/>
      <color indexed="12"/>
      <name val="돋움체"/>
      <family val="3"/>
      <charset val="129"/>
    </font>
    <font>
      <sz val="11"/>
      <name val="돋움체"/>
      <family val="3"/>
      <charset val="129"/>
    </font>
    <font>
      <b/>
      <sz val="12"/>
      <name val="돋움체"/>
      <family val="3"/>
      <charset val="129"/>
    </font>
    <font>
      <b/>
      <sz val="11"/>
      <name val="돋움체"/>
      <family val="3"/>
      <charset val="129"/>
    </font>
    <font>
      <sz val="10"/>
      <color indexed="12"/>
      <name val="돋움체"/>
      <family val="3"/>
      <charset val="129"/>
    </font>
    <font>
      <sz val="12"/>
      <name val="돋움체"/>
      <family val="3"/>
      <charset val="129"/>
    </font>
    <font>
      <sz val="11"/>
      <color indexed="12"/>
      <name val="돋움체"/>
      <family val="3"/>
      <charset val="129"/>
    </font>
    <font>
      <sz val="9"/>
      <name val="돋움체"/>
      <family val="3"/>
      <charset val="129"/>
    </font>
    <font>
      <sz val="8"/>
      <name val="굴림체"/>
      <family val="3"/>
      <charset val="129"/>
    </font>
    <font>
      <sz val="26"/>
      <name val="돋움체"/>
      <family val="3"/>
      <charset val="129"/>
    </font>
    <font>
      <b/>
      <sz val="14"/>
      <name val="돋움체"/>
      <family val="3"/>
      <charset val="129"/>
    </font>
    <font>
      <b/>
      <u/>
      <sz val="28"/>
      <name val="돋움체"/>
      <family val="3"/>
      <charset val="129"/>
    </font>
    <font>
      <b/>
      <sz val="10"/>
      <color theme="1"/>
      <name val="돋움체"/>
      <family val="3"/>
      <charset val="129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name val="돋움체"/>
      <family val="3"/>
      <charset val="129"/>
    </font>
    <font>
      <sz val="8"/>
      <name val="맑은 고딕"/>
      <family val="3"/>
      <charset val="129"/>
    </font>
    <font>
      <b/>
      <sz val="11"/>
      <name val="굴림체"/>
      <family val="3"/>
      <charset val="129"/>
    </font>
    <font>
      <b/>
      <sz val="9"/>
      <name val="돋움체"/>
      <family val="3"/>
      <charset val="129"/>
    </font>
    <font>
      <sz val="11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sz val="9"/>
      <name val="굴림체"/>
      <family val="3"/>
      <charset val="129"/>
    </font>
    <font>
      <b/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lightGray">
        <bgColor indexed="9"/>
      </patternFill>
    </fill>
    <fill>
      <patternFill patternType="solid">
        <fgColor rgb="FFFFFFCC"/>
      </patternFill>
    </fill>
  </fills>
  <borders count="5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4">
    <xf numFmtId="0" fontId="0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1" fillId="5" borderId="54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9">
    <xf numFmtId="0" fontId="0" fillId="0" borderId="0" xfId="0"/>
    <xf numFmtId="0" fontId="3" fillId="2" borderId="0" xfId="1" applyFont="1" applyFill="1">
      <alignment vertical="center"/>
    </xf>
    <xf numFmtId="0" fontId="5" fillId="2" borderId="1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6" fillId="2" borderId="5" xfId="1" applyFont="1" applyFill="1" applyBorder="1">
      <alignment vertical="center"/>
    </xf>
    <xf numFmtId="0" fontId="6" fillId="2" borderId="5" xfId="1" applyFont="1" applyFill="1" applyBorder="1" applyAlignment="1">
      <alignment horizontal="left" vertical="center"/>
    </xf>
    <xf numFmtId="0" fontId="6" fillId="2" borderId="0" xfId="1" applyFont="1" applyFill="1">
      <alignment vertical="center"/>
    </xf>
    <xf numFmtId="0" fontId="8" fillId="0" borderId="9" xfId="1" applyFont="1" applyBorder="1" applyAlignment="1">
      <alignment horizontal="center" vertical="center" shrinkToFit="1"/>
    </xf>
    <xf numFmtId="41" fontId="9" fillId="2" borderId="10" xfId="2" applyFont="1" applyFill="1" applyBorder="1" applyAlignment="1">
      <alignment horizontal="center" vertical="center"/>
    </xf>
    <xf numFmtId="3" fontId="10" fillId="2" borderId="11" xfId="1" applyNumberFormat="1" applyFont="1" applyFill="1" applyBorder="1" applyAlignment="1">
      <alignment horizontal="center" vertical="center"/>
    </xf>
    <xf numFmtId="176" fontId="9" fillId="2" borderId="10" xfId="1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41" fontId="11" fillId="2" borderId="11" xfId="2" quotePrefix="1" applyFont="1" applyFill="1" applyBorder="1" applyAlignment="1">
      <alignment horizontal="center" vertical="center"/>
    </xf>
    <xf numFmtId="3" fontId="11" fillId="2" borderId="11" xfId="1" applyNumberFormat="1" applyFont="1" applyFill="1" applyBorder="1" applyAlignment="1">
      <alignment horizontal="center" vertical="center"/>
    </xf>
    <xf numFmtId="176" fontId="9" fillId="2" borderId="15" xfId="1" applyNumberFormat="1" applyFont="1" applyFill="1" applyBorder="1" applyAlignment="1">
      <alignment horizontal="right" vertical="center"/>
    </xf>
    <xf numFmtId="0" fontId="9" fillId="2" borderId="12" xfId="1" applyFont="1" applyFill="1" applyBorder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 shrinkToFit="1"/>
    </xf>
    <xf numFmtId="41" fontId="9" fillId="2" borderId="11" xfId="2" applyFont="1" applyFill="1" applyBorder="1" applyAlignment="1">
      <alignment vertical="center"/>
    </xf>
    <xf numFmtId="41" fontId="9" fillId="2" borderId="10" xfId="2" applyFont="1" applyFill="1" applyBorder="1" applyAlignment="1">
      <alignment vertical="center"/>
    </xf>
    <xf numFmtId="0" fontId="13" fillId="0" borderId="15" xfId="3" applyFont="1" applyBorder="1" applyAlignment="1">
      <alignment horizontal="center" vertical="center"/>
    </xf>
    <xf numFmtId="0" fontId="13" fillId="0" borderId="16" xfId="3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 shrinkToFit="1"/>
    </xf>
    <xf numFmtId="41" fontId="9" fillId="2" borderId="11" xfId="2" applyFont="1" applyFill="1" applyBorder="1" applyAlignment="1">
      <alignment horizontal="center" vertical="center" shrinkToFit="1"/>
    </xf>
    <xf numFmtId="3" fontId="9" fillId="0" borderId="11" xfId="3" applyNumberFormat="1" applyFont="1" applyBorder="1" applyAlignment="1">
      <alignment horizontal="center" vertical="center" shrinkToFit="1"/>
    </xf>
    <xf numFmtId="176" fontId="9" fillId="2" borderId="11" xfId="1" applyNumberFormat="1" applyFont="1" applyFill="1" applyBorder="1" applyAlignment="1">
      <alignment horizontal="center" vertical="center" shrinkToFit="1"/>
    </xf>
    <xf numFmtId="0" fontId="9" fillId="0" borderId="14" xfId="3" applyFont="1" applyBorder="1" applyAlignment="1">
      <alignment horizontal="left" vertical="center" shrinkToFit="1"/>
    </xf>
    <xf numFmtId="41" fontId="15" fillId="2" borderId="9" xfId="2" applyFont="1" applyFill="1" applyBorder="1" applyAlignment="1">
      <alignment horizontal="center" vertical="center"/>
    </xf>
    <xf numFmtId="41" fontId="11" fillId="2" borderId="11" xfId="2" applyFont="1" applyFill="1" applyBorder="1" applyAlignment="1">
      <alignment horizontal="center" vertical="center"/>
    </xf>
    <xf numFmtId="41" fontId="11" fillId="0" borderId="11" xfId="3" applyNumberFormat="1" applyFont="1" applyBorder="1" applyAlignment="1">
      <alignment horizontal="center" vertical="center"/>
    </xf>
    <xf numFmtId="176" fontId="9" fillId="2" borderId="11" xfId="1" applyNumberFormat="1" applyFont="1" applyFill="1" applyBorder="1" applyAlignment="1">
      <alignment horizontal="center" vertical="center"/>
    </xf>
    <xf numFmtId="0" fontId="9" fillId="0" borderId="14" xfId="3" applyFont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43" fontId="14" fillId="0" borderId="9" xfId="1" applyNumberFormat="1" applyFont="1" applyBorder="1" applyAlignment="1">
      <alignment horizontal="center" vertical="center" shrinkToFit="1"/>
    </xf>
    <xf numFmtId="41" fontId="9" fillId="2" borderId="11" xfId="2" applyFont="1" applyFill="1" applyBorder="1" applyAlignment="1">
      <alignment horizontal="right" vertical="center"/>
    </xf>
    <xf numFmtId="41" fontId="9" fillId="0" borderId="17" xfId="3" applyNumberFormat="1" applyFont="1" applyBorder="1" applyAlignment="1">
      <alignment vertical="center"/>
    </xf>
    <xf numFmtId="41" fontId="9" fillId="2" borderId="11" xfId="2" quotePrefix="1" applyFont="1" applyFill="1" applyBorder="1" applyAlignment="1">
      <alignment horizontal="center" vertical="center"/>
    </xf>
    <xf numFmtId="41" fontId="11" fillId="0" borderId="11" xfId="3" applyNumberFormat="1" applyFont="1" applyBorder="1" applyAlignment="1">
      <alignment horizontal="center" vertical="center" shrinkToFit="1"/>
    </xf>
    <xf numFmtId="0" fontId="9" fillId="0" borderId="20" xfId="3" applyFont="1" applyBorder="1" applyAlignment="1">
      <alignment horizontal="left" vertical="center"/>
    </xf>
    <xf numFmtId="3" fontId="15" fillId="0" borderId="21" xfId="0" applyNumberFormat="1" applyFont="1" applyBorder="1" applyAlignment="1">
      <alignment horizontal="center" vertical="center" shrinkToFit="1"/>
    </xf>
    <xf numFmtId="41" fontId="9" fillId="0" borderId="11" xfId="3" applyNumberFormat="1" applyFont="1" applyBorder="1" applyAlignment="1">
      <alignment horizontal="center" vertical="center"/>
    </xf>
    <xf numFmtId="176" fontId="9" fillId="2" borderId="10" xfId="0" applyNumberFormat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left" vertical="center"/>
    </xf>
    <xf numFmtId="177" fontId="3" fillId="2" borderId="0" xfId="1" applyNumberFormat="1" applyFont="1" applyFill="1">
      <alignment vertical="center"/>
    </xf>
    <xf numFmtId="41" fontId="9" fillId="2" borderId="9" xfId="2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178" fontId="3" fillId="2" borderId="0" xfId="1" applyNumberFormat="1" applyFont="1" applyFill="1">
      <alignment vertical="center"/>
    </xf>
    <xf numFmtId="179" fontId="9" fillId="2" borderId="10" xfId="1" applyNumberFormat="1" applyFont="1" applyFill="1" applyBorder="1" applyAlignment="1">
      <alignment horizontal="center" vertical="center"/>
    </xf>
    <xf numFmtId="3" fontId="9" fillId="0" borderId="21" xfId="0" applyNumberFormat="1" applyFont="1" applyBorder="1" applyAlignment="1">
      <alignment horizontal="center" vertical="center" shrinkToFit="1"/>
    </xf>
    <xf numFmtId="0" fontId="9" fillId="0" borderId="22" xfId="3" applyFont="1" applyBorder="1" applyAlignment="1">
      <alignment horizontal="left" vertical="center" shrinkToFit="1"/>
    </xf>
    <xf numFmtId="178" fontId="2" fillId="2" borderId="0" xfId="0" applyNumberFormat="1" applyFont="1" applyFill="1" applyAlignment="1">
      <alignment vertical="center"/>
    </xf>
    <xf numFmtId="180" fontId="9" fillId="2" borderId="11" xfId="2" applyNumberFormat="1" applyFont="1" applyFill="1" applyBorder="1" applyAlignment="1">
      <alignment horizontal="right" vertical="center"/>
    </xf>
    <xf numFmtId="0" fontId="9" fillId="0" borderId="14" xfId="0" applyFont="1" applyBorder="1"/>
    <xf numFmtId="41" fontId="9" fillId="2" borderId="9" xfId="2" quotePrefix="1" applyFont="1" applyFill="1" applyBorder="1" applyAlignment="1">
      <alignment horizontal="center" vertical="center"/>
    </xf>
    <xf numFmtId="41" fontId="9" fillId="2" borderId="11" xfId="2" applyFont="1" applyFill="1" applyBorder="1" applyAlignment="1">
      <alignment horizontal="center" vertical="center"/>
    </xf>
    <xf numFmtId="0" fontId="9" fillId="0" borderId="12" xfId="3" applyFont="1" applyBorder="1" applyAlignment="1">
      <alignment horizontal="left" vertical="center"/>
    </xf>
    <xf numFmtId="0" fontId="9" fillId="0" borderId="13" xfId="3" applyFont="1" applyBorder="1" applyAlignment="1">
      <alignment horizontal="left" vertical="center"/>
    </xf>
    <xf numFmtId="0" fontId="11" fillId="0" borderId="20" xfId="3" applyFont="1" applyBorder="1" applyAlignment="1">
      <alignment horizontal="left" vertical="center"/>
    </xf>
    <xf numFmtId="0" fontId="11" fillId="4" borderId="23" xfId="1" applyFont="1" applyFill="1" applyBorder="1" applyAlignment="1">
      <alignment horizontal="center" vertical="center"/>
    </xf>
    <xf numFmtId="0" fontId="11" fillId="4" borderId="24" xfId="1" applyFont="1" applyFill="1" applyBorder="1" applyAlignment="1">
      <alignment horizontal="center" vertical="center"/>
    </xf>
    <xf numFmtId="0" fontId="9" fillId="2" borderId="0" xfId="1" applyFont="1" applyFill="1">
      <alignment vertical="center"/>
    </xf>
    <xf numFmtId="0" fontId="13" fillId="2" borderId="0" xfId="1" applyFont="1" applyFill="1">
      <alignment vertical="center"/>
    </xf>
    <xf numFmtId="0" fontId="10" fillId="2" borderId="0" xfId="1" applyFont="1" applyFill="1" applyAlignment="1">
      <alignment horizontal="center" vertical="center"/>
    </xf>
    <xf numFmtId="0" fontId="10" fillId="2" borderId="26" xfId="1" applyFont="1" applyFill="1" applyBorder="1" applyAlignment="1">
      <alignment horizontal="center" vertical="center"/>
    </xf>
    <xf numFmtId="0" fontId="13" fillId="2" borderId="26" xfId="1" applyFont="1" applyFill="1" applyBorder="1" applyAlignment="1">
      <alignment horizontal="left" vertical="center"/>
    </xf>
    <xf numFmtId="0" fontId="9" fillId="2" borderId="0" xfId="1" applyFont="1" applyFill="1" applyAlignment="1"/>
    <xf numFmtId="0" fontId="13" fillId="2" borderId="26" xfId="1" applyFont="1" applyFill="1" applyBorder="1" applyAlignment="1">
      <alignment horizontal="center" vertical="center"/>
    </xf>
    <xf numFmtId="0" fontId="13" fillId="2" borderId="26" xfId="1" applyFont="1" applyFill="1" applyBorder="1">
      <alignment vertical="center"/>
    </xf>
    <xf numFmtId="0" fontId="13" fillId="2" borderId="0" xfId="1" applyFont="1" applyFill="1" applyAlignment="1">
      <alignment vertical="center" wrapText="1"/>
    </xf>
    <xf numFmtId="0" fontId="3" fillId="2" borderId="0" xfId="1" applyFont="1" applyFill="1" applyAlignment="1"/>
    <xf numFmtId="0" fontId="18" fillId="2" borderId="0" xfId="1" applyFont="1" applyFill="1" applyAlignment="1">
      <alignment wrapText="1"/>
    </xf>
    <xf numFmtId="0" fontId="18" fillId="2" borderId="2" xfId="1" applyFont="1" applyFill="1" applyBorder="1" applyAlignment="1">
      <alignment horizontal="center" wrapText="1"/>
    </xf>
    <xf numFmtId="0" fontId="5" fillId="2" borderId="0" xfId="1" applyFont="1" applyFill="1">
      <alignment vertical="center"/>
    </xf>
    <xf numFmtId="14" fontId="6" fillId="0" borderId="27" xfId="1" applyNumberFormat="1" applyFont="1" applyBorder="1" applyAlignment="1">
      <alignment horizontal="center" vertical="center" shrinkToFit="1"/>
    </xf>
    <xf numFmtId="41" fontId="20" fillId="2" borderId="28" xfId="2" applyFont="1" applyFill="1" applyBorder="1" applyAlignment="1">
      <alignment horizontal="right" vertical="center"/>
    </xf>
    <xf numFmtId="41" fontId="20" fillId="0" borderId="28" xfId="3" applyNumberFormat="1" applyFont="1" applyBorder="1" applyAlignment="1">
      <alignment horizontal="center" vertical="center"/>
    </xf>
    <xf numFmtId="179" fontId="6" fillId="2" borderId="28" xfId="1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 shrinkToFit="1"/>
    </xf>
    <xf numFmtId="0" fontId="6" fillId="3" borderId="19" xfId="0" applyFont="1" applyFill="1" applyBorder="1" applyAlignment="1">
      <alignment horizontal="center" vertical="center" shrinkToFit="1"/>
    </xf>
    <xf numFmtId="0" fontId="6" fillId="3" borderId="15" xfId="0" applyFont="1" applyFill="1" applyBorder="1" applyAlignment="1">
      <alignment horizontal="center" vertical="center" shrinkToFit="1"/>
    </xf>
    <xf numFmtId="0" fontId="6" fillId="0" borderId="29" xfId="0" applyFont="1" applyBorder="1" applyAlignment="1">
      <alignment horizontal="left" vertical="center"/>
    </xf>
    <xf numFmtId="14" fontId="6" fillId="0" borderId="21" xfId="1" applyNumberFormat="1" applyFont="1" applyBorder="1" applyAlignment="1">
      <alignment horizontal="center" vertical="center" shrinkToFit="1"/>
    </xf>
    <xf numFmtId="41" fontId="20" fillId="2" borderId="17" xfId="2" applyFont="1" applyFill="1" applyBorder="1" applyAlignment="1">
      <alignment horizontal="right" vertical="center"/>
    </xf>
    <xf numFmtId="41" fontId="20" fillId="0" borderId="18" xfId="3" applyNumberFormat="1" applyFont="1" applyBorder="1" applyAlignment="1">
      <alignment horizontal="center" vertical="center"/>
    </xf>
    <xf numFmtId="179" fontId="6" fillId="2" borderId="17" xfId="1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21" fillId="2" borderId="0" xfId="0" applyFont="1" applyFill="1" applyAlignment="1">
      <alignment vertical="center"/>
    </xf>
    <xf numFmtId="14" fontId="6" fillId="0" borderId="32" xfId="1" applyNumberFormat="1" applyFont="1" applyBorder="1" applyAlignment="1">
      <alignment horizontal="center" vertical="center" shrinkToFit="1"/>
    </xf>
    <xf numFmtId="41" fontId="6" fillId="2" borderId="11" xfId="2" applyFont="1" applyFill="1" applyBorder="1" applyAlignment="1">
      <alignment horizontal="right" vertical="center"/>
    </xf>
    <xf numFmtId="41" fontId="6" fillId="2" borderId="18" xfId="1" applyNumberFormat="1" applyFont="1" applyFill="1" applyBorder="1">
      <alignment vertical="center"/>
    </xf>
    <xf numFmtId="176" fontId="6" fillId="2" borderId="17" xfId="1" applyNumberFormat="1" applyFont="1" applyFill="1" applyBorder="1" applyAlignment="1">
      <alignment horizontal="center" vertical="center"/>
    </xf>
    <xf numFmtId="0" fontId="22" fillId="3" borderId="14" xfId="0" applyFont="1" applyFill="1" applyBorder="1" applyAlignment="1">
      <alignment horizontal="left" vertical="center"/>
    </xf>
    <xf numFmtId="0" fontId="6" fillId="0" borderId="33" xfId="3" applyFont="1" applyBorder="1" applyAlignment="1">
      <alignment horizontal="left" vertical="center"/>
    </xf>
    <xf numFmtId="176" fontId="6" fillId="2" borderId="11" xfId="1" applyNumberFormat="1" applyFont="1" applyFill="1" applyBorder="1" applyAlignment="1">
      <alignment horizontal="center" vertical="center"/>
    </xf>
    <xf numFmtId="0" fontId="15" fillId="2" borderId="34" xfId="2" applyNumberFormat="1" applyFont="1" applyFill="1" applyBorder="1" applyAlignment="1">
      <alignment horizontal="center" vertical="center"/>
    </xf>
    <xf numFmtId="41" fontId="6" fillId="2" borderId="11" xfId="2" applyFont="1" applyFill="1" applyBorder="1" applyAlignment="1">
      <alignment horizontal="center" vertical="center"/>
    </xf>
    <xf numFmtId="41" fontId="6" fillId="2" borderId="12" xfId="1" applyNumberFormat="1" applyFont="1" applyFill="1" applyBorder="1">
      <alignment vertical="center"/>
    </xf>
    <xf numFmtId="0" fontId="6" fillId="0" borderId="20" xfId="3" applyFont="1" applyBorder="1" applyAlignment="1">
      <alignment horizontal="left" vertical="center"/>
    </xf>
    <xf numFmtId="0" fontId="23" fillId="0" borderId="34" xfId="3" applyFont="1" applyBorder="1" applyAlignment="1">
      <alignment vertical="center"/>
    </xf>
    <xf numFmtId="41" fontId="23" fillId="2" borderId="11" xfId="2" applyFont="1" applyFill="1" applyBorder="1" applyAlignment="1">
      <alignment horizontal="right" vertical="center"/>
    </xf>
    <xf numFmtId="41" fontId="23" fillId="0" borderId="12" xfId="3" applyNumberFormat="1" applyFont="1" applyBorder="1" applyAlignment="1">
      <alignment horizontal="center" vertical="center"/>
    </xf>
    <xf numFmtId="0" fontId="6" fillId="0" borderId="14" xfId="3" applyFont="1" applyBorder="1" applyAlignment="1">
      <alignment horizontal="left" vertical="center"/>
    </xf>
    <xf numFmtId="0" fontId="15" fillId="0" borderId="9" xfId="1" applyFont="1" applyBorder="1" applyAlignment="1">
      <alignment horizontal="center" vertical="center" shrinkToFit="1"/>
    </xf>
    <xf numFmtId="176" fontId="6" fillId="2" borderId="11" xfId="6" applyNumberFormat="1" applyFont="1" applyFill="1" applyBorder="1" applyAlignment="1">
      <alignment horizontal="center" vertical="center"/>
    </xf>
    <xf numFmtId="0" fontId="6" fillId="2" borderId="20" xfId="6" applyFont="1" applyFill="1" applyBorder="1" applyAlignment="1">
      <alignment vertical="center" shrinkToFit="1"/>
    </xf>
    <xf numFmtId="41" fontId="6" fillId="2" borderId="0" xfId="7" applyFont="1" applyFill="1">
      <alignment vertical="center"/>
    </xf>
    <xf numFmtId="41" fontId="6" fillId="2" borderId="12" xfId="2" applyFont="1" applyFill="1" applyBorder="1" applyAlignment="1">
      <alignment vertical="center"/>
    </xf>
    <xf numFmtId="176" fontId="6" fillId="2" borderId="11" xfId="2" applyNumberFormat="1" applyFont="1" applyFill="1" applyBorder="1" applyAlignment="1">
      <alignment horizontal="center" vertical="center"/>
    </xf>
    <xf numFmtId="41" fontId="6" fillId="0" borderId="12" xfId="3" applyNumberFormat="1" applyFont="1" applyBorder="1" applyAlignment="1">
      <alignment horizontal="center" vertical="center"/>
    </xf>
    <xf numFmtId="41" fontId="6" fillId="2" borderId="0" xfId="7" applyFont="1" applyFill="1" applyBorder="1" applyAlignment="1">
      <alignment vertical="center"/>
    </xf>
    <xf numFmtId="0" fontId="15" fillId="2" borderId="9" xfId="2" applyNumberFormat="1" applyFont="1" applyFill="1" applyBorder="1" applyAlignment="1">
      <alignment horizontal="center" vertical="center"/>
    </xf>
    <xf numFmtId="41" fontId="6" fillId="2" borderId="35" xfId="2" applyFont="1" applyFill="1" applyBorder="1" applyAlignment="1">
      <alignment horizontal="right" vertical="center"/>
    </xf>
    <xf numFmtId="41" fontId="21" fillId="2" borderId="0" xfId="7" applyFont="1" applyFill="1" applyAlignment="1">
      <alignment vertical="center"/>
    </xf>
    <xf numFmtId="0" fontId="6" fillId="0" borderId="34" xfId="3" applyFont="1" applyBorder="1" applyAlignment="1">
      <alignment horizontal="center" vertical="center" shrinkToFit="1"/>
    </xf>
    <xf numFmtId="0" fontId="11" fillId="0" borderId="11" xfId="3" applyFont="1" applyBorder="1" applyAlignment="1">
      <alignment vertical="center" shrinkToFit="1"/>
    </xf>
    <xf numFmtId="41" fontId="5" fillId="2" borderId="0" xfId="7" applyFont="1" applyFill="1" applyBorder="1">
      <alignment vertical="center"/>
    </xf>
    <xf numFmtId="0" fontId="6" fillId="0" borderId="36" xfId="3" applyFont="1" applyBorder="1" applyAlignment="1">
      <alignment horizontal="center" vertical="center" shrinkToFit="1"/>
    </xf>
    <xf numFmtId="41" fontId="6" fillId="2" borderId="17" xfId="2" applyFont="1" applyFill="1" applyBorder="1" applyAlignment="1">
      <alignment horizontal="center" vertical="center"/>
    </xf>
    <xf numFmtId="41" fontId="6" fillId="2" borderId="18" xfId="2" applyFont="1" applyFill="1" applyBorder="1" applyAlignment="1">
      <alignment vertical="center"/>
    </xf>
    <xf numFmtId="176" fontId="6" fillId="2" borderId="17" xfId="2" applyNumberFormat="1" applyFont="1" applyFill="1" applyBorder="1" applyAlignment="1">
      <alignment horizontal="center" vertical="center"/>
    </xf>
    <xf numFmtId="0" fontId="6" fillId="0" borderId="16" xfId="3" applyFont="1" applyBorder="1" applyAlignment="1">
      <alignment horizontal="left" vertical="center"/>
    </xf>
    <xf numFmtId="41" fontId="6" fillId="2" borderId="0" xfId="1" applyNumberFormat="1" applyFont="1" applyFill="1">
      <alignment vertical="center"/>
    </xf>
    <xf numFmtId="41" fontId="5" fillId="2" borderId="0" xfId="1" applyNumberFormat="1" applyFont="1" applyFill="1">
      <alignment vertical="center"/>
    </xf>
    <xf numFmtId="41" fontId="6" fillId="2" borderId="0" xfId="7" applyFont="1" applyFill="1" applyBorder="1">
      <alignment vertical="center"/>
    </xf>
    <xf numFmtId="43" fontId="5" fillId="2" borderId="0" xfId="1" applyNumberFormat="1" applyFont="1" applyFill="1">
      <alignment vertical="center"/>
    </xf>
    <xf numFmtId="0" fontId="6" fillId="0" borderId="14" xfId="3" applyFont="1" applyBorder="1" applyAlignment="1">
      <alignment vertical="center"/>
    </xf>
    <xf numFmtId="41" fontId="6" fillId="0" borderId="11" xfId="2" applyFont="1" applyBorder="1" applyAlignment="1">
      <alignment horizontal="right" vertical="center"/>
    </xf>
    <xf numFmtId="0" fontId="11" fillId="0" borderId="37" xfId="3" applyFont="1" applyBorder="1" applyAlignment="1">
      <alignment vertical="center" shrinkToFit="1"/>
    </xf>
    <xf numFmtId="0" fontId="11" fillId="0" borderId="38" xfId="3" applyFont="1" applyBorder="1" applyAlignment="1">
      <alignment vertical="center" shrinkToFit="1"/>
    </xf>
    <xf numFmtId="0" fontId="6" fillId="2" borderId="1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/>
    </xf>
    <xf numFmtId="0" fontId="6" fillId="2" borderId="7" xfId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left" vertical="center"/>
    </xf>
    <xf numFmtId="0" fontId="0" fillId="0" borderId="41" xfId="0" applyBorder="1"/>
    <xf numFmtId="0" fontId="0" fillId="0" borderId="28" xfId="0" applyBorder="1"/>
    <xf numFmtId="0" fontId="0" fillId="0" borderId="13" xfId="0" applyBorder="1"/>
    <xf numFmtId="0" fontId="0" fillId="0" borderId="20" xfId="0" applyBorder="1"/>
    <xf numFmtId="179" fontId="6" fillId="2" borderId="11" xfId="1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/>
    </xf>
    <xf numFmtId="41" fontId="0" fillId="0" borderId="0" xfId="0" applyNumberFormat="1"/>
    <xf numFmtId="0" fontId="6" fillId="0" borderId="16" xfId="0" applyFont="1" applyBorder="1" applyAlignment="1">
      <alignment horizontal="left" vertical="center"/>
    </xf>
    <xf numFmtId="0" fontId="6" fillId="0" borderId="9" xfId="1" applyFont="1" applyBorder="1" applyAlignment="1">
      <alignment horizontal="center" vertical="center" shrinkToFit="1"/>
    </xf>
    <xf numFmtId="181" fontId="6" fillId="2" borderId="17" xfId="1" applyNumberFormat="1" applyFont="1" applyFill="1" applyBorder="1" applyAlignment="1">
      <alignment horizontal="center" vertical="center"/>
    </xf>
    <xf numFmtId="182" fontId="15" fillId="2" borderId="34" xfId="2" applyNumberFormat="1" applyFont="1" applyFill="1" applyBorder="1" applyAlignment="1">
      <alignment horizontal="center" vertical="center"/>
    </xf>
    <xf numFmtId="41" fontId="9" fillId="0" borderId="12" xfId="3" applyNumberFormat="1" applyFont="1" applyBorder="1" applyAlignment="1">
      <alignment horizontal="center" vertical="center"/>
    </xf>
    <xf numFmtId="176" fontId="9" fillId="2" borderId="17" xfId="2" applyNumberFormat="1" applyFont="1" applyFill="1" applyBorder="1" applyAlignment="1">
      <alignment horizontal="center" vertical="center"/>
    </xf>
    <xf numFmtId="0" fontId="9" fillId="0" borderId="33" xfId="3" applyFont="1" applyBorder="1" applyAlignment="1">
      <alignment horizontal="left" vertical="center"/>
    </xf>
    <xf numFmtId="41" fontId="11" fillId="2" borderId="11" xfId="2" applyFont="1" applyFill="1" applyBorder="1" applyAlignment="1">
      <alignment horizontal="right" vertical="center"/>
    </xf>
    <xf numFmtId="41" fontId="11" fillId="0" borderId="12" xfId="3" applyNumberFormat="1" applyFont="1" applyBorder="1" applyAlignment="1">
      <alignment horizontal="center" vertical="center"/>
    </xf>
    <xf numFmtId="182" fontId="23" fillId="0" borderId="34" xfId="3" applyNumberFormat="1" applyFont="1" applyBorder="1" applyAlignment="1">
      <alignment vertical="center"/>
    </xf>
    <xf numFmtId="176" fontId="9" fillId="2" borderId="11" xfId="6" applyNumberFormat="1" applyFont="1" applyFill="1" applyBorder="1" applyAlignment="1">
      <alignment horizontal="center" vertical="center"/>
    </xf>
    <xf numFmtId="182" fontId="15" fillId="0" borderId="34" xfId="1" applyNumberFormat="1" applyFont="1" applyBorder="1" applyAlignment="1">
      <alignment horizontal="center" vertical="center" shrinkToFit="1"/>
    </xf>
    <xf numFmtId="0" fontId="6" fillId="2" borderId="18" xfId="5" applyFont="1" applyFill="1" applyBorder="1" applyAlignment="1">
      <alignment horizontal="center" vertical="center"/>
    </xf>
    <xf numFmtId="0" fontId="6" fillId="2" borderId="19" xfId="5" applyFont="1" applyFill="1" applyBorder="1" applyAlignment="1">
      <alignment horizontal="center" vertical="center"/>
    </xf>
    <xf numFmtId="0" fontId="6" fillId="2" borderId="15" xfId="5" applyFont="1" applyFill="1" applyBorder="1" applyAlignment="1">
      <alignment horizontal="center" vertical="center"/>
    </xf>
    <xf numFmtId="0" fontId="6" fillId="0" borderId="33" xfId="0" applyFont="1" applyBorder="1" applyAlignment="1">
      <alignment horizontal="left" vertical="center"/>
    </xf>
    <xf numFmtId="182" fontId="15" fillId="0" borderId="9" xfId="1" applyNumberFormat="1" applyFont="1" applyBorder="1" applyAlignment="1">
      <alignment horizontal="center" vertical="center" shrinkToFit="1"/>
    </xf>
    <xf numFmtId="182" fontId="6" fillId="0" borderId="34" xfId="3" applyNumberFormat="1" applyFont="1" applyBorder="1" applyAlignment="1">
      <alignment horizontal="center" vertical="center" shrinkToFit="1"/>
    </xf>
    <xf numFmtId="41" fontId="9" fillId="2" borderId="12" xfId="1" applyNumberFormat="1" applyFont="1" applyFill="1" applyBorder="1">
      <alignment vertical="center"/>
    </xf>
    <xf numFmtId="181" fontId="9" fillId="2" borderId="17" xfId="1" applyNumberFormat="1" applyFont="1" applyFill="1" applyBorder="1" applyAlignment="1">
      <alignment horizontal="center" vertical="center"/>
    </xf>
    <xf numFmtId="178" fontId="0" fillId="0" borderId="0" xfId="0" applyNumberFormat="1"/>
    <xf numFmtId="182" fontId="6" fillId="2" borderId="9" xfId="2" applyNumberFormat="1" applyFont="1" applyFill="1" applyBorder="1" applyAlignment="1">
      <alignment horizontal="center" vertical="center"/>
    </xf>
    <xf numFmtId="41" fontId="9" fillId="2" borderId="35" xfId="2" applyFont="1" applyFill="1" applyBorder="1" applyAlignment="1">
      <alignment horizontal="right" vertical="center"/>
    </xf>
    <xf numFmtId="41" fontId="0" fillId="0" borderId="0" xfId="7" applyFont="1" applyAlignment="1"/>
    <xf numFmtId="177" fontId="0" fillId="0" borderId="0" xfId="0" applyNumberFormat="1"/>
    <xf numFmtId="182" fontId="6" fillId="2" borderId="34" xfId="2" applyNumberFormat="1" applyFont="1" applyFill="1" applyBorder="1" applyAlignment="1">
      <alignment horizontal="center" vertical="center"/>
    </xf>
    <xf numFmtId="41" fontId="9" fillId="0" borderId="11" xfId="2" applyFont="1" applyBorder="1" applyAlignment="1">
      <alignment horizontal="right" vertical="center"/>
    </xf>
    <xf numFmtId="0" fontId="9" fillId="2" borderId="18" xfId="5" applyFont="1" applyFill="1" applyBorder="1" applyAlignment="1">
      <alignment horizontal="center" vertical="center"/>
    </xf>
    <xf numFmtId="0" fontId="9" fillId="2" borderId="19" xfId="5" applyFont="1" applyFill="1" applyBorder="1" applyAlignment="1">
      <alignment horizontal="center" vertical="center"/>
    </xf>
    <xf numFmtId="0" fontId="9" fillId="2" borderId="15" xfId="5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41" fontId="11" fillId="0" borderId="12" xfId="3" applyNumberFormat="1" applyFont="1" applyBorder="1" applyAlignment="1">
      <alignment horizontal="center" vertical="center" shrinkToFit="1"/>
    </xf>
    <xf numFmtId="176" fontId="9" fillId="2" borderId="17" xfId="1" applyNumberFormat="1" applyFont="1" applyFill="1" applyBorder="1" applyAlignment="1">
      <alignment horizontal="center" vertical="center"/>
    </xf>
    <xf numFmtId="0" fontId="9" fillId="0" borderId="16" xfId="3" applyFont="1" applyBorder="1" applyAlignment="1">
      <alignment vertical="center"/>
    </xf>
    <xf numFmtId="41" fontId="9" fillId="2" borderId="11" xfId="1" applyNumberFormat="1" applyFont="1" applyFill="1" applyBorder="1">
      <alignment vertical="center"/>
    </xf>
    <xf numFmtId="176" fontId="9" fillId="2" borderId="11" xfId="0" applyNumberFormat="1" applyFont="1" applyFill="1" applyBorder="1" applyAlignment="1">
      <alignment horizontal="center" vertical="center"/>
    </xf>
    <xf numFmtId="0" fontId="9" fillId="0" borderId="20" xfId="3" applyFont="1" applyBorder="1" applyAlignment="1">
      <alignment horizontal="left" vertical="center" shrinkToFit="1"/>
    </xf>
    <xf numFmtId="41" fontId="9" fillId="0" borderId="18" xfId="3" applyNumberFormat="1" applyFont="1" applyBorder="1" applyAlignment="1">
      <alignment horizontal="center" vertical="center"/>
    </xf>
    <xf numFmtId="0" fontId="9" fillId="0" borderId="16" xfId="3" applyFont="1" applyBorder="1" applyAlignment="1">
      <alignment horizontal="left" vertical="center"/>
    </xf>
    <xf numFmtId="0" fontId="9" fillId="0" borderId="14" xfId="3" applyFont="1" applyBorder="1" applyAlignment="1">
      <alignment vertical="center"/>
    </xf>
    <xf numFmtId="182" fontId="11" fillId="0" borderId="37" xfId="3" applyNumberFormat="1" applyFont="1" applyBorder="1" applyAlignment="1">
      <alignment vertical="center" shrinkToFit="1"/>
    </xf>
    <xf numFmtId="0" fontId="13" fillId="2" borderId="0" xfId="1" applyFont="1" applyFill="1" applyAlignment="1"/>
    <xf numFmtId="0" fontId="9" fillId="0" borderId="20" xfId="3" applyFont="1" applyBorder="1" applyAlignment="1">
      <alignment vertical="center"/>
    </xf>
    <xf numFmtId="0" fontId="9" fillId="2" borderId="14" xfId="6" applyFont="1" applyFill="1" applyBorder="1" applyAlignment="1">
      <alignment vertical="center" shrinkToFit="1"/>
    </xf>
    <xf numFmtId="3" fontId="3" fillId="2" borderId="0" xfId="1" applyNumberFormat="1" applyFont="1" applyFill="1">
      <alignment vertical="center"/>
    </xf>
    <xf numFmtId="0" fontId="9" fillId="0" borderId="9" xfId="1" applyFont="1" applyBorder="1" applyAlignment="1">
      <alignment horizontal="center" vertical="center" shrinkToFit="1"/>
    </xf>
    <xf numFmtId="181" fontId="9" fillId="2" borderId="11" xfId="1" applyNumberFormat="1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vertical="center"/>
    </xf>
    <xf numFmtId="3" fontId="9" fillId="3" borderId="21" xfId="0" applyNumberFormat="1" applyFont="1" applyFill="1" applyBorder="1" applyAlignment="1">
      <alignment horizontal="center" vertical="center" shrinkToFit="1"/>
    </xf>
    <xf numFmtId="41" fontId="9" fillId="3" borderId="11" xfId="2" applyFont="1" applyFill="1" applyBorder="1" applyAlignment="1">
      <alignment horizontal="right" vertical="center"/>
    </xf>
    <xf numFmtId="41" fontId="9" fillId="3" borderId="11" xfId="3" applyNumberFormat="1" applyFont="1" applyFill="1" applyBorder="1" applyAlignment="1">
      <alignment horizontal="center" vertical="center"/>
    </xf>
    <xf numFmtId="176" fontId="9" fillId="3" borderId="11" xfId="1" applyNumberFormat="1" applyFont="1" applyFill="1" applyBorder="1" applyAlignment="1">
      <alignment horizontal="center" vertical="center"/>
    </xf>
    <xf numFmtId="0" fontId="9" fillId="3" borderId="33" xfId="3" applyFont="1" applyFill="1" applyBorder="1" applyAlignment="1">
      <alignment horizontal="left" vertical="center"/>
    </xf>
    <xf numFmtId="180" fontId="26" fillId="3" borderId="9" xfId="1" applyNumberFormat="1" applyFont="1" applyFill="1" applyBorder="1" applyAlignment="1">
      <alignment horizontal="center" vertical="center" shrinkToFit="1"/>
    </xf>
    <xf numFmtId="41" fontId="9" fillId="3" borderId="17" xfId="2" applyFont="1" applyFill="1" applyBorder="1" applyAlignment="1">
      <alignment horizontal="center" vertical="center"/>
    </xf>
    <xf numFmtId="41" fontId="9" fillId="3" borderId="17" xfId="3" applyNumberFormat="1" applyFont="1" applyFill="1" applyBorder="1" applyAlignment="1">
      <alignment horizontal="center" vertical="center"/>
    </xf>
    <xf numFmtId="176" fontId="6" fillId="3" borderId="11" xfId="1" applyNumberFormat="1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vertical="center" wrapText="1" shrinkToFit="1"/>
    </xf>
    <xf numFmtId="41" fontId="15" fillId="3" borderId="9" xfId="2" applyFont="1" applyFill="1" applyBorder="1" applyAlignment="1">
      <alignment horizontal="center" vertical="center"/>
    </xf>
    <xf numFmtId="41" fontId="9" fillId="3" borderId="17" xfId="2" applyFont="1" applyFill="1" applyBorder="1" applyAlignment="1">
      <alignment horizontal="right" vertical="center"/>
    </xf>
    <xf numFmtId="41" fontId="9" fillId="3" borderId="11" xfId="1" applyNumberFormat="1" applyFont="1" applyFill="1" applyBorder="1">
      <alignment vertical="center"/>
    </xf>
    <xf numFmtId="179" fontId="6" fillId="3" borderId="17" xfId="1" applyNumberFormat="1" applyFont="1" applyFill="1" applyBorder="1" applyAlignment="1">
      <alignment horizontal="center" vertical="center"/>
    </xf>
    <xf numFmtId="0" fontId="6" fillId="3" borderId="20" xfId="3" applyFont="1" applyFill="1" applyBorder="1" applyAlignment="1">
      <alignment horizontal="left" vertical="center" shrinkToFit="1"/>
    </xf>
    <xf numFmtId="41" fontId="9" fillId="3" borderId="45" xfId="1" applyNumberFormat="1" applyFont="1" applyFill="1" applyBorder="1">
      <alignment vertical="center"/>
    </xf>
    <xf numFmtId="176" fontId="6" fillId="3" borderId="17" xfId="1" applyNumberFormat="1" applyFont="1" applyFill="1" applyBorder="1" applyAlignment="1">
      <alignment horizontal="center" vertical="center"/>
    </xf>
    <xf numFmtId="0" fontId="6" fillId="3" borderId="16" xfId="3" applyFont="1" applyFill="1" applyBorder="1" applyAlignment="1">
      <alignment horizontal="left" vertical="center"/>
    </xf>
    <xf numFmtId="176" fontId="6" fillId="3" borderId="10" xfId="0" applyNumberFormat="1" applyFont="1" applyFill="1" applyBorder="1" applyAlignment="1">
      <alignment horizontal="center" vertical="center"/>
    </xf>
    <xf numFmtId="176" fontId="6" fillId="3" borderId="11" xfId="6" applyNumberFormat="1" applyFont="1" applyFill="1" applyBorder="1" applyAlignment="1">
      <alignment horizontal="center" vertical="center"/>
    </xf>
    <xf numFmtId="0" fontId="6" fillId="3" borderId="20" xfId="3" applyFont="1" applyFill="1" applyBorder="1" applyAlignment="1">
      <alignment horizontal="left" vertical="center"/>
    </xf>
    <xf numFmtId="0" fontId="15" fillId="3" borderId="9" xfId="1" applyFont="1" applyFill="1" applyBorder="1" applyAlignment="1">
      <alignment horizontal="center" vertical="center" shrinkToFit="1"/>
    </xf>
    <xf numFmtId="0" fontId="6" fillId="3" borderId="14" xfId="0" applyFont="1" applyFill="1" applyBorder="1" applyAlignment="1">
      <alignment horizontal="left" vertical="center"/>
    </xf>
    <xf numFmtId="41" fontId="9" fillId="0" borderId="17" xfId="3" applyNumberFormat="1" applyFont="1" applyBorder="1" applyAlignment="1">
      <alignment horizontal="center" vertical="center"/>
    </xf>
    <xf numFmtId="176" fontId="6" fillId="2" borderId="11" xfId="0" applyNumberFormat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vertical="center" wrapText="1" shrinkToFit="1"/>
    </xf>
    <xf numFmtId="3" fontId="11" fillId="0" borderId="12" xfId="3" applyNumberFormat="1" applyFont="1" applyBorder="1" applyAlignment="1">
      <alignment vertical="center"/>
    </xf>
    <xf numFmtId="3" fontId="11" fillId="0" borderId="38" xfId="3" applyNumberFormat="1" applyFont="1" applyBorder="1" applyAlignment="1">
      <alignment vertical="center"/>
    </xf>
    <xf numFmtId="0" fontId="9" fillId="2" borderId="33" xfId="6" applyFont="1" applyFill="1" applyBorder="1" applyAlignment="1">
      <alignment vertical="center" shrinkToFit="1"/>
    </xf>
    <xf numFmtId="0" fontId="9" fillId="2" borderId="12" xfId="6" applyFont="1" applyFill="1" applyBorder="1" applyAlignment="1">
      <alignment horizontal="center" vertical="center" shrinkToFit="1"/>
    </xf>
    <xf numFmtId="0" fontId="9" fillId="2" borderId="13" xfId="6" applyFont="1" applyFill="1" applyBorder="1" applyAlignment="1">
      <alignment horizontal="center" vertical="center" shrinkToFit="1"/>
    </xf>
    <xf numFmtId="0" fontId="9" fillId="2" borderId="10" xfId="6" applyFont="1" applyFill="1" applyBorder="1" applyAlignment="1">
      <alignment horizontal="center" vertical="center" shrinkToFit="1"/>
    </xf>
    <xf numFmtId="0" fontId="9" fillId="0" borderId="14" xfId="3" applyFont="1" applyBorder="1" applyAlignment="1">
      <alignment vertical="center" wrapText="1"/>
    </xf>
    <xf numFmtId="41" fontId="6" fillId="0" borderId="11" xfId="3" applyNumberFormat="1" applyFont="1" applyBorder="1" applyAlignment="1">
      <alignment horizontal="center" vertical="center"/>
    </xf>
    <xf numFmtId="41" fontId="3" fillId="2" borderId="0" xfId="2" applyFont="1" applyFill="1" applyAlignment="1">
      <alignment vertical="center"/>
    </xf>
    <xf numFmtId="183" fontId="3" fillId="2" borderId="0" xfId="2" applyNumberFormat="1" applyFont="1" applyFill="1" applyAlignment="1">
      <alignment vertical="center"/>
    </xf>
    <xf numFmtId="41" fontId="21" fillId="2" borderId="11" xfId="2" applyFont="1" applyFill="1" applyBorder="1" applyAlignment="1">
      <alignment horizontal="right" vertical="center"/>
    </xf>
    <xf numFmtId="41" fontId="21" fillId="2" borderId="11" xfId="1" applyNumberFormat="1" applyFont="1" applyFill="1" applyBorder="1">
      <alignment vertical="center"/>
    </xf>
    <xf numFmtId="179" fontId="21" fillId="2" borderId="11" xfId="1" applyNumberFormat="1" applyFont="1" applyFill="1" applyBorder="1" applyAlignment="1">
      <alignment horizontal="center" vertical="center"/>
    </xf>
    <xf numFmtId="0" fontId="21" fillId="0" borderId="20" xfId="3" applyFont="1" applyBorder="1" applyAlignment="1">
      <alignment horizontal="left" vertical="center"/>
    </xf>
    <xf numFmtId="41" fontId="21" fillId="0" borderId="11" xfId="2" applyFont="1" applyBorder="1" applyAlignment="1">
      <alignment horizontal="right" vertical="center"/>
    </xf>
    <xf numFmtId="176" fontId="2" fillId="2" borderId="11" xfId="6" applyNumberFormat="1" applyFill="1" applyBorder="1" applyAlignment="1">
      <alignment horizontal="center" vertical="center"/>
    </xf>
    <xf numFmtId="41" fontId="6" fillId="0" borderId="18" xfId="3" applyNumberFormat="1" applyFont="1" applyBorder="1" applyAlignment="1">
      <alignment horizontal="center" vertical="center"/>
    </xf>
    <xf numFmtId="41" fontId="6" fillId="3" borderId="35" xfId="2" applyFont="1" applyFill="1" applyBorder="1" applyAlignment="1">
      <alignment horizontal="center" vertical="center"/>
    </xf>
    <xf numFmtId="0" fontId="9" fillId="0" borderId="18" xfId="3" applyFont="1" applyBorder="1" applyAlignment="1">
      <alignment horizontal="left" vertical="center" wrapText="1"/>
    </xf>
    <xf numFmtId="0" fontId="9" fillId="0" borderId="19" xfId="3" applyFont="1" applyBorder="1" applyAlignment="1">
      <alignment horizontal="left" vertical="center" wrapText="1"/>
    </xf>
    <xf numFmtId="0" fontId="9" fillId="0" borderId="33" xfId="3" applyFont="1" applyBorder="1" applyAlignment="1">
      <alignment horizontal="left" vertical="center" wrapText="1"/>
    </xf>
    <xf numFmtId="41" fontId="9" fillId="0" borderId="17" xfId="2" applyFont="1" applyBorder="1" applyAlignment="1">
      <alignment horizontal="right" vertical="center"/>
    </xf>
    <xf numFmtId="41" fontId="9" fillId="2" borderId="18" xfId="1" applyNumberFormat="1" applyFont="1" applyFill="1" applyBorder="1">
      <alignment vertical="center"/>
    </xf>
    <xf numFmtId="0" fontId="11" fillId="0" borderId="47" xfId="3" applyFont="1" applyBorder="1" applyAlignment="1">
      <alignment vertical="center" shrinkToFit="1"/>
    </xf>
    <xf numFmtId="179" fontId="6" fillId="2" borderId="11" xfId="6" applyNumberFormat="1" applyFont="1" applyFill="1" applyBorder="1" applyAlignment="1">
      <alignment horizontal="center" vertical="center"/>
    </xf>
    <xf numFmtId="180" fontId="6" fillId="2" borderId="11" xfId="2" applyNumberFormat="1" applyFont="1" applyFill="1" applyBorder="1" applyAlignment="1">
      <alignment horizontal="right" vertical="center"/>
    </xf>
    <xf numFmtId="0" fontId="9" fillId="0" borderId="14" xfId="6" applyFont="1" applyBorder="1" applyAlignment="1">
      <alignment horizontal="left" vertical="center"/>
    </xf>
    <xf numFmtId="179" fontId="6" fillId="3" borderId="10" xfId="0" applyNumberFormat="1" applyFont="1" applyFill="1" applyBorder="1" applyAlignment="1">
      <alignment horizontal="center" vertical="center"/>
    </xf>
    <xf numFmtId="41" fontId="11" fillId="3" borderId="11" xfId="1" applyNumberFormat="1" applyFont="1" applyFill="1" applyBorder="1">
      <alignment vertical="center"/>
    </xf>
    <xf numFmtId="49" fontId="9" fillId="3" borderId="17" xfId="2" applyNumberFormat="1" applyFont="1" applyFill="1" applyBorder="1" applyAlignment="1">
      <alignment horizontal="center" vertical="center"/>
    </xf>
    <xf numFmtId="41" fontId="11" fillId="3" borderId="17" xfId="2" applyFont="1" applyFill="1" applyBorder="1" applyAlignment="1">
      <alignment horizontal="right" vertical="center"/>
    </xf>
    <xf numFmtId="41" fontId="11" fillId="0" borderId="17" xfId="3" applyNumberFormat="1" applyFont="1" applyBorder="1" applyAlignment="1">
      <alignment horizontal="center" vertical="center"/>
    </xf>
    <xf numFmtId="41" fontId="11" fillId="3" borderId="17" xfId="2" applyFont="1" applyFill="1" applyBorder="1" applyAlignment="1">
      <alignment horizontal="center" vertical="center"/>
    </xf>
    <xf numFmtId="43" fontId="27" fillId="0" borderId="9" xfId="1" applyNumberFormat="1" applyFont="1" applyBorder="1" applyAlignment="1">
      <alignment horizontal="center" vertical="center" shrinkToFit="1"/>
    </xf>
    <xf numFmtId="0" fontId="9" fillId="0" borderId="5" xfId="3" applyFont="1" applyBorder="1" applyAlignment="1">
      <alignment horizontal="left" vertical="center" shrinkToFit="1"/>
    </xf>
    <xf numFmtId="41" fontId="9" fillId="2" borderId="17" xfId="2" applyFont="1" applyFill="1" applyBorder="1" applyAlignment="1">
      <alignment horizontal="right" vertical="center"/>
    </xf>
    <xf numFmtId="0" fontId="9" fillId="2" borderId="20" xfId="6" applyFont="1" applyFill="1" applyBorder="1" applyAlignment="1">
      <alignment horizontal="left" vertical="center" shrinkToFit="1"/>
    </xf>
    <xf numFmtId="0" fontId="9" fillId="2" borderId="13" xfId="6" applyFont="1" applyFill="1" applyBorder="1" applyAlignment="1">
      <alignment horizontal="left" vertical="center" shrinkToFit="1"/>
    </xf>
    <xf numFmtId="0" fontId="9" fillId="2" borderId="12" xfId="6" applyFont="1" applyFill="1" applyBorder="1" applyAlignment="1">
      <alignment horizontal="left" vertical="center" shrinkToFit="1"/>
    </xf>
    <xf numFmtId="0" fontId="6" fillId="3" borderId="10" xfId="0" applyFont="1" applyFill="1" applyBorder="1" applyAlignment="1">
      <alignment horizontal="center" vertical="center" shrinkToFit="1"/>
    </xf>
    <xf numFmtId="0" fontId="6" fillId="3" borderId="13" xfId="0" applyFont="1" applyFill="1" applyBorder="1" applyAlignment="1">
      <alignment horizontal="center" vertical="center" shrinkToFit="1"/>
    </xf>
    <xf numFmtId="0" fontId="6" fillId="3" borderId="12" xfId="0" applyFont="1" applyFill="1" applyBorder="1" applyAlignment="1">
      <alignment horizontal="center" vertical="center" shrinkToFit="1"/>
    </xf>
    <xf numFmtId="0" fontId="23" fillId="0" borderId="34" xfId="3" applyFont="1" applyBorder="1" applyAlignment="1">
      <alignment horizontal="center" vertical="center"/>
    </xf>
    <xf numFmtId="14" fontId="6" fillId="0" borderId="34" xfId="3" applyNumberFormat="1" applyFont="1" applyBorder="1" applyAlignment="1">
      <alignment horizontal="center" vertical="center" shrinkToFit="1"/>
    </xf>
    <xf numFmtId="14" fontId="6" fillId="0" borderId="36" xfId="3" applyNumberFormat="1" applyFont="1" applyBorder="1" applyAlignment="1">
      <alignment horizontal="center" vertical="center" shrinkToFit="1"/>
    </xf>
    <xf numFmtId="14" fontId="6" fillId="0" borderId="37" xfId="3" applyNumberFormat="1" applyFont="1" applyBorder="1" applyAlignment="1">
      <alignment horizontal="center" vertical="center" shrinkToFit="1"/>
    </xf>
    <xf numFmtId="14" fontId="6" fillId="2" borderId="34" xfId="2" applyNumberFormat="1" applyFont="1" applyFill="1" applyBorder="1" applyAlignment="1">
      <alignment horizontal="center" vertical="center"/>
    </xf>
    <xf numFmtId="41" fontId="9" fillId="0" borderId="38" xfId="8" applyFont="1" applyBorder="1" applyAlignment="1">
      <alignment vertical="center" shrinkToFit="1"/>
    </xf>
    <xf numFmtId="41" fontId="9" fillId="0" borderId="38" xfId="3" applyNumberFormat="1" applyFont="1" applyBorder="1" applyAlignment="1">
      <alignment vertical="center" shrinkToFit="1"/>
    </xf>
    <xf numFmtId="181" fontId="9" fillId="0" borderId="38" xfId="3" applyNumberFormat="1" applyFont="1" applyBorder="1" applyAlignment="1">
      <alignment horizontal="center" vertical="center" shrinkToFit="1"/>
    </xf>
    <xf numFmtId="181" fontId="9" fillId="2" borderId="11" xfId="6" applyNumberFormat="1" applyFont="1" applyFill="1" applyBorder="1" applyAlignment="1">
      <alignment horizontal="center" vertical="center"/>
    </xf>
    <xf numFmtId="181" fontId="6" fillId="2" borderId="11" xfId="6" applyNumberFormat="1" applyFont="1" applyFill="1" applyBorder="1" applyAlignment="1">
      <alignment horizontal="center" vertical="center"/>
    </xf>
    <xf numFmtId="181" fontId="6" fillId="2" borderId="11" xfId="1" applyNumberFormat="1" applyFont="1" applyFill="1" applyBorder="1" applyAlignment="1">
      <alignment horizontal="center" vertical="center"/>
    </xf>
    <xf numFmtId="0" fontId="11" fillId="2" borderId="20" xfId="6" applyFont="1" applyFill="1" applyBorder="1" applyAlignment="1">
      <alignment horizontal="left" vertical="center" shrinkToFit="1"/>
    </xf>
    <xf numFmtId="0" fontId="11" fillId="2" borderId="13" xfId="6" applyFont="1" applyFill="1" applyBorder="1" applyAlignment="1">
      <alignment horizontal="left" vertical="center" shrinkToFit="1"/>
    </xf>
    <xf numFmtId="0" fontId="11" fillId="2" borderId="12" xfId="6" applyFont="1" applyFill="1" applyBorder="1" applyAlignment="1">
      <alignment horizontal="left" vertical="center" shrinkToFit="1"/>
    </xf>
    <xf numFmtId="41" fontId="3" fillId="2" borderId="0" xfId="1" applyNumberFormat="1" applyFont="1" applyFill="1">
      <alignment vertical="center"/>
    </xf>
    <xf numFmtId="41" fontId="9" fillId="0" borderId="11" xfId="3" applyNumberFormat="1" applyFont="1" applyBorder="1" applyAlignment="1">
      <alignment horizontal="right" vertical="center"/>
    </xf>
    <xf numFmtId="177" fontId="5" fillId="2" borderId="0" xfId="1" applyNumberFormat="1" applyFont="1" applyFill="1">
      <alignment vertical="center"/>
    </xf>
    <xf numFmtId="181" fontId="9" fillId="2" borderId="17" xfId="6" applyNumberFormat="1" applyFont="1" applyFill="1" applyBorder="1" applyAlignment="1">
      <alignment horizontal="center" vertical="center"/>
    </xf>
    <xf numFmtId="3" fontId="11" fillId="0" borderId="11" xfId="3" applyNumberFormat="1" applyFont="1" applyBorder="1" applyAlignment="1">
      <alignment vertical="center"/>
    </xf>
    <xf numFmtId="0" fontId="11" fillId="2" borderId="14" xfId="6" applyFont="1" applyFill="1" applyBorder="1" applyAlignment="1">
      <alignment vertical="center" shrinkToFit="1"/>
    </xf>
    <xf numFmtId="0" fontId="9" fillId="2" borderId="14" xfId="6" applyFont="1" applyFill="1" applyBorder="1" applyAlignment="1">
      <alignment horizontal="left" vertical="center" shrinkToFit="1"/>
    </xf>
    <xf numFmtId="0" fontId="11" fillId="2" borderId="14" xfId="6" applyFont="1" applyFill="1" applyBorder="1" applyAlignment="1">
      <alignment horizontal="left" vertical="center" shrinkToFit="1"/>
    </xf>
    <xf numFmtId="0" fontId="11" fillId="0" borderId="14" xfId="3" applyFont="1" applyBorder="1" applyAlignment="1">
      <alignment vertical="center" shrinkToFit="1"/>
    </xf>
    <xf numFmtId="0" fontId="6" fillId="0" borderId="14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37" xfId="3" applyFont="1" applyBorder="1" applyAlignment="1">
      <alignment horizontal="center" vertical="center" shrinkToFit="1"/>
    </xf>
    <xf numFmtId="2" fontId="6" fillId="0" borderId="34" xfId="3" applyNumberFormat="1" applyFont="1" applyBorder="1" applyAlignment="1">
      <alignment horizontal="center" vertical="center" shrinkToFit="1"/>
    </xf>
    <xf numFmtId="176" fontId="6" fillId="2" borderId="17" xfId="6" applyNumberFormat="1" applyFont="1" applyFill="1" applyBorder="1" applyAlignment="1">
      <alignment horizontal="center" vertical="center"/>
    </xf>
    <xf numFmtId="41" fontId="6" fillId="0" borderId="17" xfId="2" applyFont="1" applyBorder="1" applyAlignment="1">
      <alignment horizontal="right" vertical="center"/>
    </xf>
    <xf numFmtId="0" fontId="23" fillId="0" borderId="11" xfId="3" applyFont="1" applyBorder="1" applyAlignment="1">
      <alignment vertical="center" shrinkToFit="1"/>
    </xf>
    <xf numFmtId="182" fontId="23" fillId="0" borderId="9" xfId="3" applyNumberFormat="1" applyFont="1" applyBorder="1" applyAlignment="1">
      <alignment vertical="center" shrinkToFit="1"/>
    </xf>
    <xf numFmtId="41" fontId="15" fillId="3" borderId="21" xfId="2" applyFont="1" applyFill="1" applyBorder="1" applyAlignment="1">
      <alignment horizontal="center" vertical="center"/>
    </xf>
    <xf numFmtId="14" fontId="6" fillId="0" borderId="9" xfId="3" applyNumberFormat="1" applyFont="1" applyBorder="1" applyAlignment="1">
      <alignment horizontal="center" vertical="center" shrinkToFit="1"/>
    </xf>
    <xf numFmtId="14" fontId="6" fillId="2" borderId="9" xfId="2" applyNumberFormat="1" applyFont="1" applyFill="1" applyBorder="1" applyAlignment="1">
      <alignment horizontal="center" vertical="center"/>
    </xf>
    <xf numFmtId="0" fontId="9" fillId="0" borderId="20" xfId="0" applyFont="1" applyBorder="1"/>
    <xf numFmtId="41" fontId="9" fillId="0" borderId="18" xfId="2" applyFont="1" applyBorder="1" applyAlignment="1">
      <alignment horizontal="right" vertical="center"/>
    </xf>
    <xf numFmtId="41" fontId="3" fillId="2" borderId="0" xfId="8" applyFont="1" applyFill="1">
      <alignment vertical="center"/>
    </xf>
    <xf numFmtId="176" fontId="9" fillId="2" borderId="18" xfId="1" applyNumberFormat="1" applyFont="1" applyFill="1" applyBorder="1" applyAlignment="1">
      <alignment horizontal="center" vertical="center"/>
    </xf>
    <xf numFmtId="0" fontId="9" fillId="0" borderId="33" xfId="3" applyFont="1" applyBorder="1" applyAlignment="1">
      <alignment horizontal="left" vertical="center" shrinkToFit="1"/>
    </xf>
    <xf numFmtId="0" fontId="6" fillId="0" borderId="33" xfId="0" applyFont="1" applyBorder="1" applyAlignment="1">
      <alignment vertical="center" wrapText="1" shrinkToFit="1"/>
    </xf>
    <xf numFmtId="176" fontId="6" fillId="2" borderId="17" xfId="0" applyNumberFormat="1" applyFont="1" applyFill="1" applyBorder="1" applyAlignment="1">
      <alignment horizontal="center" vertical="center"/>
    </xf>
    <xf numFmtId="184" fontId="5" fillId="2" borderId="0" xfId="1" applyNumberFormat="1" applyFont="1" applyFill="1">
      <alignment vertical="center"/>
    </xf>
    <xf numFmtId="0" fontId="6" fillId="2" borderId="14" xfId="6" applyFont="1" applyFill="1" applyBorder="1" applyAlignment="1">
      <alignment vertical="center" shrinkToFit="1"/>
    </xf>
    <xf numFmtId="0" fontId="6" fillId="2" borderId="14" xfId="6" applyFont="1" applyFill="1" applyBorder="1" applyAlignment="1">
      <alignment horizontal="left" vertical="center" wrapText="1" shrinkToFit="1"/>
    </xf>
    <xf numFmtId="0" fontId="6" fillId="0" borderId="14" xfId="6" applyFont="1" applyBorder="1" applyAlignment="1">
      <alignment horizontal="left" vertical="center"/>
    </xf>
    <xf numFmtId="176" fontId="6" fillId="2" borderId="10" xfId="0" applyNumberFormat="1" applyFont="1" applyFill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41" fontId="9" fillId="3" borderId="51" xfId="1" applyNumberFormat="1" applyFont="1" applyFill="1" applyBorder="1">
      <alignment vertical="center"/>
    </xf>
    <xf numFmtId="3" fontId="11" fillId="0" borderId="35" xfId="3" applyNumberFormat="1" applyFont="1" applyBorder="1" applyAlignment="1">
      <alignment vertical="center"/>
    </xf>
    <xf numFmtId="41" fontId="11" fillId="0" borderId="18" xfId="3" applyNumberFormat="1" applyFont="1" applyBorder="1" applyAlignment="1">
      <alignment horizontal="center" vertical="center"/>
    </xf>
    <xf numFmtId="41" fontId="6" fillId="3" borderId="51" xfId="2" applyFont="1" applyFill="1" applyBorder="1" applyAlignment="1">
      <alignment horizontal="center" vertical="center"/>
    </xf>
    <xf numFmtId="0" fontId="6" fillId="2" borderId="20" xfId="6" applyFont="1" applyFill="1" applyBorder="1" applyAlignment="1">
      <alignment horizontal="left" vertical="center" shrinkToFit="1"/>
    </xf>
    <xf numFmtId="0" fontId="6" fillId="2" borderId="13" xfId="6" applyFont="1" applyFill="1" applyBorder="1" applyAlignment="1">
      <alignment horizontal="left" vertical="center" shrinkToFit="1"/>
    </xf>
    <xf numFmtId="0" fontId="6" fillId="2" borderId="12" xfId="6" applyFont="1" applyFill="1" applyBorder="1" applyAlignment="1">
      <alignment horizontal="left" vertical="center" shrinkToFit="1"/>
    </xf>
    <xf numFmtId="0" fontId="9" fillId="3" borderId="10" xfId="0" applyFont="1" applyFill="1" applyBorder="1" applyAlignment="1">
      <alignment horizontal="center" vertical="center" shrinkToFit="1"/>
    </xf>
    <xf numFmtId="0" fontId="9" fillId="3" borderId="13" xfId="0" applyFont="1" applyFill="1" applyBorder="1" applyAlignment="1">
      <alignment horizontal="center" vertical="center" shrinkToFit="1"/>
    </xf>
    <xf numFmtId="0" fontId="9" fillId="3" borderId="12" xfId="0" applyFont="1" applyFill="1" applyBorder="1" applyAlignment="1">
      <alignment horizontal="center" vertical="center" shrinkToFit="1"/>
    </xf>
    <xf numFmtId="0" fontId="9" fillId="0" borderId="13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41" fontId="6" fillId="2" borderId="17" xfId="2" applyFont="1" applyFill="1" applyBorder="1" applyAlignment="1">
      <alignment horizontal="right" vertical="center"/>
    </xf>
    <xf numFmtId="177" fontId="2" fillId="2" borderId="0" xfId="0" applyNumberFormat="1" applyFont="1" applyFill="1" applyAlignment="1">
      <alignment vertical="center"/>
    </xf>
    <xf numFmtId="41" fontId="2" fillId="2" borderId="0" xfId="8" applyFont="1" applyFill="1" applyAlignment="1">
      <alignment vertical="center"/>
    </xf>
    <xf numFmtId="41" fontId="6" fillId="3" borderId="21" xfId="2" applyFont="1" applyFill="1" applyBorder="1" applyAlignment="1">
      <alignment horizontal="center" vertical="center"/>
    </xf>
    <xf numFmtId="0" fontId="6" fillId="0" borderId="9" xfId="3" applyFont="1" applyBorder="1" applyAlignment="1">
      <alignment horizontal="center" vertical="center" shrinkToFit="1"/>
    </xf>
    <xf numFmtId="41" fontId="6" fillId="0" borderId="17" xfId="3" applyNumberFormat="1" applyFont="1" applyBorder="1" applyAlignment="1">
      <alignment horizontal="center" vertical="center"/>
    </xf>
    <xf numFmtId="41" fontId="23" fillId="0" borderId="12" xfId="3" applyNumberFormat="1" applyFont="1" applyBorder="1" applyAlignment="1">
      <alignment horizontal="center" vertical="center" shrinkToFit="1"/>
    </xf>
    <xf numFmtId="14" fontId="15" fillId="2" borderId="9" xfId="2" applyNumberFormat="1" applyFont="1" applyFill="1" applyBorder="1" applyAlignment="1">
      <alignment horizontal="center" vertical="center"/>
    </xf>
    <xf numFmtId="0" fontId="28" fillId="3" borderId="20" xfId="0" applyFont="1" applyFill="1" applyBorder="1" applyAlignment="1">
      <alignment horizontal="left" vertical="center"/>
    </xf>
    <xf numFmtId="41" fontId="6" fillId="2" borderId="11" xfId="1" applyNumberFormat="1" applyFont="1" applyFill="1" applyBorder="1">
      <alignment vertical="center"/>
    </xf>
    <xf numFmtId="41" fontId="6" fillId="3" borderId="51" xfId="1" applyNumberFormat="1" applyFont="1" applyFill="1" applyBorder="1">
      <alignment vertical="center"/>
    </xf>
    <xf numFmtId="176" fontId="6" fillId="3" borderId="11" xfId="0" applyNumberFormat="1" applyFont="1" applyFill="1" applyBorder="1" applyAlignment="1">
      <alignment horizontal="center" vertical="center"/>
    </xf>
    <xf numFmtId="3" fontId="23" fillId="0" borderId="11" xfId="3" applyNumberFormat="1" applyFont="1" applyBorder="1" applyAlignment="1">
      <alignment vertical="center"/>
    </xf>
    <xf numFmtId="0" fontId="6" fillId="0" borderId="14" xfId="3" applyFont="1" applyBorder="1" applyAlignment="1">
      <alignment horizontal="left" vertical="center" shrinkToFit="1"/>
    </xf>
    <xf numFmtId="41" fontId="6" fillId="2" borderId="9" xfId="2" applyFont="1" applyFill="1" applyBorder="1" applyAlignment="1">
      <alignment horizontal="center" vertical="center"/>
    </xf>
    <xf numFmtId="3" fontId="6" fillId="0" borderId="21" xfId="0" applyNumberFormat="1" applyFont="1" applyBorder="1" applyAlignment="1">
      <alignment horizontal="center" vertical="center" shrinkToFit="1"/>
    </xf>
    <xf numFmtId="41" fontId="6" fillId="2" borderId="11" xfId="2" applyFont="1" applyFill="1" applyBorder="1" applyAlignment="1">
      <alignment vertical="center"/>
    </xf>
    <xf numFmtId="43" fontId="28" fillId="0" borderId="9" xfId="1" applyNumberFormat="1" applyFont="1" applyBorder="1" applyAlignment="1">
      <alignment horizontal="center" vertical="center" shrinkToFit="1"/>
    </xf>
    <xf numFmtId="41" fontId="6" fillId="2" borderId="9" xfId="2" quotePrefix="1" applyFont="1" applyFill="1" applyBorder="1" applyAlignment="1">
      <alignment horizontal="center" vertical="center"/>
    </xf>
    <xf numFmtId="0" fontId="6" fillId="0" borderId="16" xfId="3" applyFont="1" applyBorder="1" applyAlignment="1">
      <alignment horizontal="left" vertical="center" shrinkToFit="1"/>
    </xf>
    <xf numFmtId="14" fontId="6" fillId="0" borderId="21" xfId="3" applyNumberFormat="1" applyFont="1" applyBorder="1" applyAlignment="1">
      <alignment horizontal="center" vertical="center" shrinkToFit="1"/>
    </xf>
    <xf numFmtId="0" fontId="23" fillId="0" borderId="12" xfId="3" applyFont="1" applyBorder="1" applyAlignment="1">
      <alignment vertical="center"/>
    </xf>
    <xf numFmtId="177" fontId="21" fillId="2" borderId="0" xfId="0" applyNumberFormat="1" applyFont="1" applyFill="1" applyAlignment="1">
      <alignment vertical="center"/>
    </xf>
    <xf numFmtId="0" fontId="6" fillId="2" borderId="34" xfId="2" applyNumberFormat="1" applyFont="1" applyFill="1" applyBorder="1" applyAlignment="1">
      <alignment horizontal="center" vertical="center"/>
    </xf>
    <xf numFmtId="41" fontId="6" fillId="3" borderId="9" xfId="2" applyFont="1" applyFill="1" applyBorder="1" applyAlignment="1">
      <alignment horizontal="center" vertical="center"/>
    </xf>
    <xf numFmtId="176" fontId="6" fillId="2" borderId="18" xfId="1" applyNumberFormat="1" applyFont="1" applyFill="1" applyBorder="1" applyAlignment="1">
      <alignment horizontal="center" vertical="center"/>
    </xf>
    <xf numFmtId="0" fontId="9" fillId="2" borderId="33" xfId="6" applyFont="1" applyFill="1" applyBorder="1" applyAlignment="1">
      <alignment horizontal="left" vertical="center" shrinkToFit="1"/>
    </xf>
    <xf numFmtId="0" fontId="9" fillId="2" borderId="19" xfId="6" applyFont="1" applyFill="1" applyBorder="1" applyAlignment="1">
      <alignment horizontal="left" vertical="center" shrinkToFit="1"/>
    </xf>
    <xf numFmtId="0" fontId="9" fillId="2" borderId="18" xfId="6" applyFont="1" applyFill="1" applyBorder="1" applyAlignment="1">
      <alignment horizontal="left" vertical="center" shrinkToFit="1"/>
    </xf>
    <xf numFmtId="176" fontId="9" fillId="2" borderId="17" xfId="6" applyNumberFormat="1" applyFont="1" applyFill="1" applyBorder="1" applyAlignment="1">
      <alignment horizontal="center" vertical="center"/>
    </xf>
    <xf numFmtId="0" fontId="6" fillId="0" borderId="47" xfId="3" applyFont="1" applyBorder="1" applyAlignment="1">
      <alignment horizontal="center" vertical="center" shrinkToFit="1"/>
    </xf>
    <xf numFmtId="0" fontId="23" fillId="0" borderId="20" xfId="3" applyFont="1" applyBorder="1" applyAlignment="1">
      <alignment vertical="center"/>
    </xf>
    <xf numFmtId="0" fontId="23" fillId="0" borderId="13" xfId="3" applyFont="1" applyBorder="1" applyAlignment="1">
      <alignment vertical="center"/>
    </xf>
    <xf numFmtId="0" fontId="23" fillId="0" borderId="14" xfId="3" applyFont="1" applyBorder="1" applyAlignment="1">
      <alignment vertical="center"/>
    </xf>
    <xf numFmtId="0" fontId="23" fillId="0" borderId="11" xfId="3" applyFont="1" applyBorder="1" applyAlignment="1">
      <alignment vertical="center"/>
    </xf>
    <xf numFmtId="0" fontId="5" fillId="2" borderId="0" xfId="1" applyFont="1" applyFill="1" applyAlignment="1"/>
    <xf numFmtId="177" fontId="29" fillId="2" borderId="0" xfId="1" applyNumberFormat="1" applyFont="1" applyFill="1">
      <alignment vertical="center"/>
    </xf>
    <xf numFmtId="43" fontId="3" fillId="2" borderId="0" xfId="1" applyNumberFormat="1" applyFont="1" applyFill="1">
      <alignment vertical="center"/>
    </xf>
    <xf numFmtId="0" fontId="9" fillId="2" borderId="20" xfId="6" applyFont="1" applyFill="1" applyBorder="1" applyAlignment="1">
      <alignment vertical="center" shrinkToFit="1"/>
    </xf>
    <xf numFmtId="176" fontId="6" fillId="2" borderId="45" xfId="1" applyNumberFormat="1" applyFont="1" applyFill="1" applyBorder="1" applyAlignment="1">
      <alignment horizontal="center" vertical="center"/>
    </xf>
    <xf numFmtId="41" fontId="6" fillId="2" borderId="30" xfId="1" applyNumberFormat="1" applyFont="1" applyFill="1" applyBorder="1">
      <alignment vertical="center"/>
    </xf>
    <xf numFmtId="0" fontId="27" fillId="0" borderId="22" xfId="0" applyFont="1" applyBorder="1" applyAlignment="1">
      <alignment horizontal="left" vertical="center" shrinkToFit="1"/>
    </xf>
    <xf numFmtId="41" fontId="9" fillId="0" borderId="11" xfId="0" applyNumberFormat="1" applyFont="1" applyBorder="1" applyAlignment="1">
      <alignment horizontal="right" vertical="center"/>
    </xf>
    <xf numFmtId="176" fontId="9" fillId="2" borderId="45" xfId="1" applyNumberFormat="1" applyFont="1" applyFill="1" applyBorder="1" applyAlignment="1">
      <alignment horizontal="center" vertical="center"/>
    </xf>
    <xf numFmtId="41" fontId="9" fillId="2" borderId="30" xfId="1" applyNumberFormat="1" applyFont="1" applyFill="1" applyBorder="1">
      <alignment vertical="center"/>
    </xf>
    <xf numFmtId="3" fontId="3" fillId="2" borderId="0" xfId="0" applyNumberFormat="1" applyFont="1" applyFill="1" applyAlignment="1">
      <alignment vertical="center"/>
    </xf>
    <xf numFmtId="0" fontId="9" fillId="0" borderId="22" xfId="3" applyFont="1" applyBorder="1" applyAlignment="1">
      <alignment vertical="center"/>
    </xf>
    <xf numFmtId="41" fontId="9" fillId="0" borderId="12" xfId="3" applyNumberFormat="1" applyFont="1" applyBorder="1" applyAlignment="1">
      <alignment horizontal="center" vertical="center" shrinkToFit="1"/>
    </xf>
    <xf numFmtId="41" fontId="9" fillId="2" borderId="0" xfId="8" applyFont="1" applyFill="1">
      <alignment vertical="center"/>
    </xf>
    <xf numFmtId="41" fontId="9" fillId="2" borderId="0" xfId="8" applyFont="1" applyFill="1" applyAlignment="1">
      <alignment vertical="center"/>
    </xf>
    <xf numFmtId="178" fontId="2" fillId="2" borderId="0" xfId="8" applyNumberFormat="1" applyFont="1" applyFill="1" applyAlignment="1">
      <alignment vertical="center"/>
    </xf>
    <xf numFmtId="178" fontId="3" fillId="2" borderId="0" xfId="8" applyNumberFormat="1" applyFont="1" applyFill="1">
      <alignment vertical="center"/>
    </xf>
    <xf numFmtId="0" fontId="9" fillId="0" borderId="20" xfId="0" applyFont="1" applyBorder="1" applyAlignment="1">
      <alignment vertical="center"/>
    </xf>
    <xf numFmtId="0" fontId="9" fillId="2" borderId="10" xfId="4" applyFont="1" applyFill="1" applyBorder="1" applyAlignment="1">
      <alignment horizontal="center" vertical="center" shrinkToFit="1"/>
    </xf>
    <xf numFmtId="0" fontId="9" fillId="2" borderId="13" xfId="4" applyFont="1" applyFill="1" applyBorder="1" applyAlignment="1">
      <alignment horizontal="center" vertical="center" shrinkToFit="1"/>
    </xf>
    <xf numFmtId="0" fontId="9" fillId="2" borderId="12" xfId="4" applyFont="1" applyFill="1" applyBorder="1" applyAlignment="1">
      <alignment horizontal="center" vertical="center" shrinkToFit="1"/>
    </xf>
    <xf numFmtId="41" fontId="6" fillId="3" borderId="11" xfId="3" applyNumberFormat="1" applyFont="1" applyFill="1" applyBorder="1" applyAlignment="1">
      <alignment horizontal="center" vertical="center"/>
    </xf>
    <xf numFmtId="41" fontId="6" fillId="3" borderId="11" xfId="2" applyFont="1" applyFill="1" applyBorder="1" applyAlignment="1">
      <alignment horizontal="right" vertical="center"/>
    </xf>
    <xf numFmtId="41" fontId="6" fillId="3" borderId="17" xfId="2" applyFont="1" applyFill="1" applyBorder="1" applyAlignment="1">
      <alignment horizontal="center" vertical="center"/>
    </xf>
    <xf numFmtId="0" fontId="11" fillId="2" borderId="11" xfId="6" applyFont="1" applyFill="1" applyBorder="1" applyAlignment="1">
      <alignment vertical="center" shrinkToFit="1"/>
    </xf>
    <xf numFmtId="176" fontId="6" fillId="2" borderId="10" xfId="6" applyNumberFormat="1" applyFont="1" applyFill="1" applyBorder="1" applyAlignment="1">
      <alignment horizontal="center" vertical="center"/>
    </xf>
    <xf numFmtId="176" fontId="6" fillId="2" borderId="31" xfId="1" applyNumberFormat="1" applyFont="1" applyFill="1" applyBorder="1" applyAlignment="1">
      <alignment horizontal="center" vertical="center"/>
    </xf>
    <xf numFmtId="41" fontId="9" fillId="2" borderId="34" xfId="2" applyFont="1" applyFill="1" applyBorder="1" applyAlignment="1">
      <alignment horizontal="center" vertical="center"/>
    </xf>
    <xf numFmtId="41" fontId="9" fillId="0" borderId="11" xfId="8" applyFont="1" applyBorder="1">
      <alignment vertical="center"/>
    </xf>
    <xf numFmtId="41" fontId="9" fillId="0" borderId="11" xfId="8" quotePrefix="1" applyFont="1" applyBorder="1">
      <alignment vertical="center"/>
    </xf>
    <xf numFmtId="41" fontId="9" fillId="0" borderId="11" xfId="8" applyFont="1" applyBorder="1" applyAlignment="1">
      <alignment horizontal="center" vertical="center"/>
    </xf>
    <xf numFmtId="41" fontId="9" fillId="2" borderId="11" xfId="8" applyFont="1" applyFill="1" applyBorder="1" applyAlignment="1">
      <alignment horizontal="right" vertical="center"/>
    </xf>
    <xf numFmtId="41" fontId="11" fillId="0" borderId="11" xfId="8" applyFont="1" applyBorder="1" applyAlignment="1">
      <alignment horizontal="center" vertical="center"/>
    </xf>
    <xf numFmtId="41" fontId="11" fillId="0" borderId="11" xfId="8" applyFont="1" applyBorder="1">
      <alignment vertical="center"/>
    </xf>
    <xf numFmtId="0" fontId="9" fillId="0" borderId="33" xfId="0" applyFont="1" applyBorder="1"/>
    <xf numFmtId="0" fontId="11" fillId="2" borderId="34" xfId="6" applyFont="1" applyFill="1" applyBorder="1" applyAlignment="1">
      <alignment vertical="center" shrinkToFit="1"/>
    </xf>
    <xf numFmtId="43" fontId="3" fillId="2" borderId="0" xfId="8" applyNumberFormat="1" applyFont="1" applyFill="1">
      <alignment vertical="center"/>
    </xf>
    <xf numFmtId="176" fontId="6" fillId="2" borderId="10" xfId="1" applyNumberFormat="1" applyFont="1" applyFill="1" applyBorder="1" applyAlignment="1">
      <alignment horizontal="center" vertical="center"/>
    </xf>
    <xf numFmtId="179" fontId="6" fillId="2" borderId="10" xfId="0" applyNumberFormat="1" applyFont="1" applyFill="1" applyBorder="1" applyAlignment="1">
      <alignment horizontal="center" vertical="center"/>
    </xf>
    <xf numFmtId="0" fontId="27" fillId="0" borderId="5" xfId="0" applyFont="1" applyBorder="1" applyAlignment="1">
      <alignment horizontal="left" vertical="center"/>
    </xf>
    <xf numFmtId="0" fontId="23" fillId="0" borderId="13" xfId="3" applyFont="1" applyBorder="1" applyAlignment="1">
      <alignment vertical="center" shrinkToFit="1"/>
    </xf>
    <xf numFmtId="0" fontId="23" fillId="0" borderId="34" xfId="3" applyFont="1" applyBorder="1" applyAlignment="1">
      <alignment vertical="center" shrinkToFit="1"/>
    </xf>
    <xf numFmtId="0" fontId="9" fillId="0" borderId="10" xfId="3" applyFont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 shrinkToFit="1"/>
    </xf>
    <xf numFmtId="0" fontId="9" fillId="3" borderId="19" xfId="0" applyFont="1" applyFill="1" applyBorder="1" applyAlignment="1">
      <alignment horizontal="center" vertical="center" shrinkToFit="1"/>
    </xf>
    <xf numFmtId="0" fontId="9" fillId="3" borderId="18" xfId="0" applyFont="1" applyFill="1" applyBorder="1" applyAlignment="1">
      <alignment horizontal="center" vertical="center" shrinkToFit="1"/>
    </xf>
    <xf numFmtId="0" fontId="6" fillId="2" borderId="10" xfId="5" applyFont="1" applyFill="1" applyBorder="1" applyAlignment="1">
      <alignment horizontal="center" vertical="center"/>
    </xf>
    <xf numFmtId="0" fontId="6" fillId="2" borderId="13" xfId="5" applyFont="1" applyFill="1" applyBorder="1" applyAlignment="1">
      <alignment horizontal="center" vertical="center"/>
    </xf>
    <xf numFmtId="0" fontId="6" fillId="2" borderId="12" xfId="5" applyFont="1" applyFill="1" applyBorder="1" applyAlignment="1">
      <alignment horizontal="center" vertical="center"/>
    </xf>
    <xf numFmtId="0" fontId="6" fillId="3" borderId="15" xfId="3" applyFont="1" applyFill="1" applyBorder="1" applyAlignment="1">
      <alignment horizontal="center" vertical="center"/>
    </xf>
    <xf numFmtId="0" fontId="6" fillId="3" borderId="19" xfId="3" applyFont="1" applyFill="1" applyBorder="1" applyAlignment="1">
      <alignment horizontal="center" vertical="center"/>
    </xf>
    <xf numFmtId="0" fontId="6" fillId="3" borderId="18" xfId="3" applyFont="1" applyFill="1" applyBorder="1" applyAlignment="1">
      <alignment horizontal="center" vertical="center"/>
    </xf>
    <xf numFmtId="41" fontId="9" fillId="2" borderId="12" xfId="2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9" fillId="2" borderId="9" xfId="2" applyNumberFormat="1" applyFont="1" applyFill="1" applyBorder="1" applyAlignment="1">
      <alignment horizontal="center" vertical="center"/>
    </xf>
    <xf numFmtId="41" fontId="2" fillId="2" borderId="0" xfId="2" applyFont="1" applyFill="1" applyAlignment="1">
      <alignment vertical="center"/>
    </xf>
    <xf numFmtId="0" fontId="9" fillId="2" borderId="34" xfId="2" applyNumberFormat="1" applyFont="1" applyFill="1" applyBorder="1" applyAlignment="1">
      <alignment horizontal="center" vertical="center"/>
    </xf>
    <xf numFmtId="41" fontId="9" fillId="2" borderId="45" xfId="2" applyFont="1" applyFill="1" applyBorder="1" applyAlignment="1">
      <alignment horizontal="right" vertical="center" shrinkToFit="1"/>
    </xf>
    <xf numFmtId="41" fontId="2" fillId="2" borderId="0" xfId="1" applyNumberFormat="1" applyFill="1" applyAlignment="1">
      <alignment horizontal="center" vertical="center"/>
    </xf>
    <xf numFmtId="41" fontId="2" fillId="2" borderId="0" xfId="2" applyFont="1" applyFill="1" applyBorder="1" applyAlignment="1">
      <alignment horizontal="center" vertical="center"/>
    </xf>
    <xf numFmtId="41" fontId="9" fillId="0" borderId="0" xfId="3" applyNumberFormat="1" applyFont="1" applyAlignment="1">
      <alignment horizontal="center" vertical="center"/>
    </xf>
    <xf numFmtId="41" fontId="30" fillId="2" borderId="0" xfId="1" applyNumberFormat="1" applyFont="1" applyFill="1" applyAlignment="1">
      <alignment horizontal="center" vertical="center"/>
    </xf>
    <xf numFmtId="41" fontId="30" fillId="2" borderId="0" xfId="2" applyFont="1" applyFill="1" applyBorder="1" applyAlignment="1">
      <alignment horizontal="center" vertical="center"/>
    </xf>
    <xf numFmtId="41" fontId="9" fillId="0" borderId="0" xfId="2" applyFont="1" applyBorder="1" applyAlignment="1">
      <alignment horizontal="right" vertical="center"/>
    </xf>
    <xf numFmtId="41" fontId="11" fillId="0" borderId="0" xfId="3" applyNumberFormat="1" applyFont="1" applyAlignment="1">
      <alignment horizontal="center" vertical="center"/>
    </xf>
    <xf numFmtId="41" fontId="11" fillId="2" borderId="0" xfId="2" applyFont="1" applyFill="1" applyBorder="1" applyAlignment="1">
      <alignment horizontal="right" vertical="center"/>
    </xf>
    <xf numFmtId="41" fontId="3" fillId="2" borderId="0" xfId="8" applyFont="1" applyFill="1" applyAlignment="1">
      <alignment horizontal="center" vertical="center"/>
    </xf>
    <xf numFmtId="183" fontId="3" fillId="2" borderId="0" xfId="8" applyNumberFormat="1" applyFont="1" applyFill="1">
      <alignment vertical="center"/>
    </xf>
    <xf numFmtId="183" fontId="2" fillId="2" borderId="0" xfId="8" applyNumberFormat="1" applyFont="1" applyFill="1" applyAlignment="1">
      <alignment vertical="center"/>
    </xf>
    <xf numFmtId="185" fontId="3" fillId="2" borderId="0" xfId="2" applyNumberFormat="1" applyFont="1" applyFill="1" applyAlignment="1">
      <alignment vertical="center"/>
    </xf>
    <xf numFmtId="0" fontId="11" fillId="0" borderId="46" xfId="3" applyFont="1" applyBorder="1" applyAlignment="1">
      <alignment vertical="center"/>
    </xf>
    <xf numFmtId="41" fontId="9" fillId="0" borderId="9" xfId="1" applyNumberFormat="1" applyFont="1" applyBorder="1" applyAlignment="1">
      <alignment horizontal="center" vertical="center" shrinkToFit="1"/>
    </xf>
    <xf numFmtId="0" fontId="15" fillId="0" borderId="14" xfId="3" applyFont="1" applyBorder="1" applyAlignment="1">
      <alignment horizontal="left" vertical="center"/>
    </xf>
    <xf numFmtId="41" fontId="9" fillId="2" borderId="12" xfId="1" applyNumberFormat="1" applyFont="1" applyFill="1" applyBorder="1" applyAlignment="1">
      <alignment horizontal="center" vertical="center"/>
    </xf>
    <xf numFmtId="41" fontId="11" fillId="2" borderId="11" xfId="1" applyNumberFormat="1" applyFont="1" applyFill="1" applyBorder="1" applyAlignment="1">
      <alignment horizontal="center" vertical="center"/>
    </xf>
    <xf numFmtId="0" fontId="6" fillId="0" borderId="22" xfId="3" applyFont="1" applyBorder="1" applyAlignment="1">
      <alignment horizontal="left" vertical="center" shrinkToFit="1"/>
    </xf>
    <xf numFmtId="0" fontId="15" fillId="0" borderId="16" xfId="3" applyFont="1" applyBorder="1" applyAlignment="1">
      <alignment horizontal="left" vertical="center"/>
    </xf>
    <xf numFmtId="41" fontId="9" fillId="2" borderId="17" xfId="2" applyFont="1" applyFill="1" applyBorder="1" applyAlignment="1">
      <alignment horizontal="center" vertical="center"/>
    </xf>
    <xf numFmtId="0" fontId="9" fillId="2" borderId="21" xfId="2" applyNumberFormat="1" applyFont="1" applyFill="1" applyBorder="1" applyAlignment="1">
      <alignment horizontal="center" vertical="center"/>
    </xf>
    <xf numFmtId="0" fontId="15" fillId="0" borderId="29" xfId="3" applyFont="1" applyBorder="1" applyAlignment="1">
      <alignment horizontal="left" vertical="center"/>
    </xf>
    <xf numFmtId="176" fontId="9" fillId="2" borderId="28" xfId="1" applyNumberFormat="1" applyFont="1" applyFill="1" applyBorder="1" applyAlignment="1">
      <alignment horizontal="center" vertical="center"/>
    </xf>
    <xf numFmtId="41" fontId="9" fillId="0" borderId="28" xfId="2" applyFont="1" applyBorder="1" applyAlignment="1">
      <alignment horizontal="right" vertical="center"/>
    </xf>
    <xf numFmtId="41" fontId="9" fillId="2" borderId="28" xfId="2" applyFont="1" applyFill="1" applyBorder="1" applyAlignment="1">
      <alignment horizontal="center" vertical="center"/>
    </xf>
    <xf numFmtId="0" fontId="9" fillId="2" borderId="27" xfId="2" applyNumberFormat="1" applyFont="1" applyFill="1" applyBorder="1" applyAlignment="1">
      <alignment horizontal="center" vertical="center"/>
    </xf>
    <xf numFmtId="41" fontId="9" fillId="2" borderId="45" xfId="2" applyFont="1" applyFill="1" applyBorder="1" applyAlignment="1">
      <alignment horizontal="right" vertical="center"/>
    </xf>
    <xf numFmtId="176" fontId="6" fillId="2" borderId="19" xfId="6" applyNumberFormat="1" applyFont="1" applyFill="1" applyBorder="1" applyAlignment="1">
      <alignment horizontal="center" vertical="center"/>
    </xf>
    <xf numFmtId="3" fontId="23" fillId="0" borderId="11" xfId="3" applyNumberFormat="1" applyFont="1" applyBorder="1" applyAlignment="1">
      <alignment horizontal="center" vertical="center"/>
    </xf>
    <xf numFmtId="41" fontId="23" fillId="2" borderId="11" xfId="2" applyFont="1" applyFill="1" applyBorder="1" applyAlignment="1">
      <alignment horizontal="center" vertical="center"/>
    </xf>
    <xf numFmtId="0" fontId="11" fillId="0" borderId="20" xfId="3" applyFont="1" applyBorder="1" applyAlignment="1">
      <alignment vertical="center"/>
    </xf>
    <xf numFmtId="0" fontId="6" fillId="0" borderId="20" xfId="3" applyFont="1" applyBorder="1" applyAlignment="1">
      <alignment vertical="center"/>
    </xf>
    <xf numFmtId="178" fontId="9" fillId="2" borderId="0" xfId="0" applyNumberFormat="1" applyFont="1" applyFill="1" applyAlignment="1">
      <alignment vertical="center"/>
    </xf>
    <xf numFmtId="177" fontId="9" fillId="2" borderId="0" xfId="0" applyNumberFormat="1" applyFont="1" applyFill="1" applyAlignment="1">
      <alignment vertical="center"/>
    </xf>
    <xf numFmtId="3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3" fontId="9" fillId="2" borderId="0" xfId="1" applyNumberFormat="1" applyFont="1" applyFill="1">
      <alignment vertical="center"/>
    </xf>
    <xf numFmtId="0" fontId="6" fillId="2" borderId="20" xfId="10" applyFont="1" applyFill="1" applyBorder="1" applyAlignment="1">
      <alignment vertical="center" shrinkToFit="1"/>
    </xf>
    <xf numFmtId="176" fontId="6" fillId="2" borderId="11" xfId="10" applyNumberFormat="1" applyFont="1" applyFill="1" applyBorder="1" applyAlignment="1">
      <alignment horizontal="center" vertical="center"/>
    </xf>
    <xf numFmtId="41" fontId="6" fillId="0" borderId="12" xfId="2" applyFont="1" applyBorder="1" applyAlignment="1">
      <alignment horizontal="right" vertical="center"/>
    </xf>
    <xf numFmtId="41" fontId="6" fillId="2" borderId="12" xfId="1" applyNumberFormat="1" applyFont="1" applyFill="1" applyBorder="1" applyAlignment="1">
      <alignment horizontal="center" vertical="center"/>
    </xf>
    <xf numFmtId="0" fontId="23" fillId="0" borderId="14" xfId="3" applyFont="1" applyBorder="1" applyAlignment="1">
      <alignment vertical="center" shrinkToFit="1"/>
    </xf>
    <xf numFmtId="176" fontId="6" fillId="2" borderId="12" xfId="1" applyNumberFormat="1" applyFont="1" applyFill="1" applyBorder="1" applyAlignment="1">
      <alignment horizontal="center" vertical="center"/>
    </xf>
    <xf numFmtId="0" fontId="15" fillId="2" borderId="36" xfId="2" applyNumberFormat="1" applyFont="1" applyFill="1" applyBorder="1" applyAlignment="1">
      <alignment horizontal="center" vertical="center"/>
    </xf>
    <xf numFmtId="0" fontId="6" fillId="2" borderId="14" xfId="10" applyFont="1" applyFill="1" applyBorder="1" applyAlignment="1">
      <alignment vertical="center" shrinkToFit="1"/>
    </xf>
    <xf numFmtId="41" fontId="6" fillId="0" borderId="12" xfId="3" applyNumberFormat="1" applyFont="1" applyBorder="1" applyAlignment="1">
      <alignment vertical="center" shrinkToFit="1"/>
    </xf>
    <xf numFmtId="41" fontId="6" fillId="0" borderId="11" xfId="2" applyFont="1" applyBorder="1" applyAlignment="1">
      <alignment horizontal="center" vertical="center"/>
    </xf>
    <xf numFmtId="0" fontId="28" fillId="0" borderId="20" xfId="3" applyFont="1" applyBorder="1" applyAlignment="1">
      <alignment horizontal="left" vertical="center"/>
    </xf>
    <xf numFmtId="41" fontId="9" fillId="0" borderId="12" xfId="2" applyFont="1" applyBorder="1" applyAlignment="1">
      <alignment horizontal="right" vertical="center"/>
    </xf>
    <xf numFmtId="0" fontId="9" fillId="0" borderId="20" xfId="0" applyFont="1" applyBorder="1" applyAlignment="1">
      <alignment vertical="center" wrapText="1" shrinkToFit="1"/>
    </xf>
    <xf numFmtId="41" fontId="9" fillId="3" borderId="35" xfId="2" applyFont="1" applyFill="1" applyBorder="1" applyAlignment="1">
      <alignment horizontal="center" vertical="center"/>
    </xf>
    <xf numFmtId="0" fontId="9" fillId="0" borderId="36" xfId="3" applyFont="1" applyBorder="1" applyAlignment="1">
      <alignment horizontal="center" vertical="center" shrinkToFit="1"/>
    </xf>
    <xf numFmtId="0" fontId="15" fillId="2" borderId="34" xfId="2" applyNumberFormat="1" applyFont="1" applyFill="1" applyBorder="1" applyAlignment="1">
      <alignment horizontal="center"/>
    </xf>
    <xf numFmtId="0" fontId="9" fillId="0" borderId="33" xfId="3" applyFont="1" applyBorder="1" applyAlignment="1">
      <alignment vertical="center"/>
    </xf>
    <xf numFmtId="41" fontId="9" fillId="3" borderId="51" xfId="2" applyFont="1" applyFill="1" applyBorder="1" applyAlignment="1">
      <alignment horizontal="center" vertical="center"/>
    </xf>
    <xf numFmtId="0" fontId="9" fillId="0" borderId="10" xfId="3" applyFont="1" applyBorder="1" applyAlignment="1">
      <alignment horizontal="center" vertical="center" shrinkToFit="1"/>
    </xf>
    <xf numFmtId="0" fontId="9" fillId="0" borderId="13" xfId="3" applyFont="1" applyBorder="1" applyAlignment="1">
      <alignment horizontal="center" vertical="center" shrinkToFit="1"/>
    </xf>
    <xf numFmtId="0" fontId="9" fillId="0" borderId="12" xfId="3" applyFont="1" applyBorder="1" applyAlignment="1">
      <alignment horizontal="center" vertical="center" shrinkToFit="1"/>
    </xf>
    <xf numFmtId="0" fontId="9" fillId="2" borderId="34" xfId="2" applyNumberFormat="1" applyFont="1" applyFill="1" applyBorder="1" applyAlignment="1">
      <alignment horizontal="center" vertical="center" shrinkToFit="1"/>
    </xf>
    <xf numFmtId="0" fontId="9" fillId="2" borderId="34" xfId="2" applyNumberFormat="1" applyFont="1" applyFill="1" applyBorder="1" applyAlignment="1">
      <alignment horizontal="center"/>
    </xf>
    <xf numFmtId="0" fontId="13" fillId="2" borderId="0" xfId="1" applyFont="1" applyFill="1" applyAlignment="1">
      <alignment horizontal="left" vertical="center"/>
    </xf>
    <xf numFmtId="0" fontId="19" fillId="2" borderId="0" xfId="1" applyFont="1" applyFill="1" applyAlignment="1">
      <alignment horizontal="center" vertical="center"/>
    </xf>
    <xf numFmtId="0" fontId="18" fillId="2" borderId="2" xfId="1" applyFont="1" applyFill="1" applyBorder="1" applyAlignment="1">
      <alignment horizontal="center" wrapText="1"/>
    </xf>
    <xf numFmtId="0" fontId="17" fillId="2" borderId="0" xfId="1" applyFont="1" applyFill="1" applyAlignment="1">
      <alignment horizontal="left" vertical="center"/>
    </xf>
    <xf numFmtId="0" fontId="13" fillId="2" borderId="26" xfId="1" applyFont="1" applyFill="1" applyBorder="1" applyAlignment="1">
      <alignment horizontal="left" vertical="center" wrapText="1"/>
    </xf>
    <xf numFmtId="0" fontId="9" fillId="0" borderId="10" xfId="3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2" borderId="20" xfId="6" applyFont="1" applyFill="1" applyBorder="1" applyAlignment="1">
      <alignment horizontal="left" vertical="center" shrinkToFit="1"/>
    </xf>
    <xf numFmtId="0" fontId="9" fillId="2" borderId="13" xfId="6" applyFont="1" applyFill="1" applyBorder="1" applyAlignment="1">
      <alignment horizontal="left" vertical="center" shrinkToFit="1"/>
    </xf>
    <xf numFmtId="0" fontId="9" fillId="2" borderId="12" xfId="6" applyFont="1" applyFill="1" applyBorder="1" applyAlignment="1">
      <alignment horizontal="left" vertical="center" shrinkToFit="1"/>
    </xf>
    <xf numFmtId="0" fontId="11" fillId="2" borderId="20" xfId="6" applyFont="1" applyFill="1" applyBorder="1" applyAlignment="1">
      <alignment horizontal="center" vertical="center" shrinkToFit="1"/>
    </xf>
    <xf numFmtId="0" fontId="11" fillId="2" borderId="13" xfId="6" applyFont="1" applyFill="1" applyBorder="1" applyAlignment="1">
      <alignment horizontal="center" vertical="center" shrinkToFit="1"/>
    </xf>
    <xf numFmtId="0" fontId="11" fillId="2" borderId="12" xfId="6" applyFont="1" applyFill="1" applyBorder="1" applyAlignment="1">
      <alignment horizontal="center" vertical="center" shrinkToFit="1"/>
    </xf>
    <xf numFmtId="0" fontId="11" fillId="4" borderId="24" xfId="1" applyFont="1" applyFill="1" applyBorder="1" applyAlignment="1">
      <alignment horizontal="center" vertical="center"/>
    </xf>
    <xf numFmtId="0" fontId="11" fillId="4" borderId="26" xfId="1" applyFont="1" applyFill="1" applyBorder="1" applyAlignment="1">
      <alignment horizontal="center" vertical="center"/>
    </xf>
    <xf numFmtId="0" fontId="11" fillId="4" borderId="25" xfId="1" applyFont="1" applyFill="1" applyBorder="1" applyAlignment="1">
      <alignment horizontal="center" vertical="center"/>
    </xf>
    <xf numFmtId="0" fontId="11" fillId="0" borderId="20" xfId="3" applyFont="1" applyBorder="1" applyAlignment="1">
      <alignment horizontal="center" vertical="center" shrinkToFit="1"/>
    </xf>
    <xf numFmtId="0" fontId="11" fillId="0" borderId="13" xfId="3" applyFont="1" applyBorder="1" applyAlignment="1">
      <alignment horizontal="center" vertical="center" shrinkToFit="1"/>
    </xf>
    <xf numFmtId="0" fontId="11" fillId="0" borderId="12" xfId="3" applyFont="1" applyBorder="1" applyAlignment="1">
      <alignment horizontal="center" vertical="center" shrinkToFit="1"/>
    </xf>
    <xf numFmtId="0" fontId="6" fillId="2" borderId="8" xfId="1" applyFont="1" applyFill="1" applyBorder="1" applyAlignment="1">
      <alignment horizontal="left" vertical="center"/>
    </xf>
    <xf numFmtId="0" fontId="6" fillId="2" borderId="7" xfId="1" applyFont="1" applyFill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41" fontId="11" fillId="0" borderId="10" xfId="3" applyNumberFormat="1" applyFont="1" applyBorder="1" applyAlignment="1">
      <alignment horizontal="center" vertical="center"/>
    </xf>
    <xf numFmtId="41" fontId="11" fillId="0" borderId="12" xfId="3" applyNumberFormat="1" applyFont="1" applyBorder="1" applyAlignment="1">
      <alignment horizontal="center" vertical="center"/>
    </xf>
    <xf numFmtId="0" fontId="11" fillId="2" borderId="40" xfId="6" applyFont="1" applyFill="1" applyBorder="1" applyAlignment="1">
      <alignment horizontal="center" vertical="center" shrinkToFit="1"/>
    </xf>
    <xf numFmtId="0" fontId="11" fillId="2" borderId="39" xfId="6" applyFont="1" applyFill="1" applyBorder="1" applyAlignment="1">
      <alignment horizontal="center" vertical="center" shrinkToFit="1"/>
    </xf>
    <xf numFmtId="0" fontId="11" fillId="2" borderId="46" xfId="6" applyFont="1" applyFill="1" applyBorder="1" applyAlignment="1">
      <alignment horizontal="center" vertical="center" shrinkToFit="1"/>
    </xf>
    <xf numFmtId="0" fontId="9" fillId="0" borderId="10" xfId="3" applyFont="1" applyBorder="1" applyAlignment="1">
      <alignment horizontal="center" vertical="center" shrinkToFit="1"/>
    </xf>
    <xf numFmtId="0" fontId="9" fillId="0" borderId="13" xfId="3" applyFont="1" applyBorder="1" applyAlignment="1">
      <alignment horizontal="center" vertical="center" shrinkToFit="1"/>
    </xf>
    <xf numFmtId="0" fontId="9" fillId="0" borderId="12" xfId="3" applyFont="1" applyBorder="1" applyAlignment="1">
      <alignment horizontal="center" vertical="center" shrinkToFit="1"/>
    </xf>
    <xf numFmtId="0" fontId="6" fillId="0" borderId="20" xfId="3" applyFont="1" applyBorder="1" applyAlignment="1">
      <alignment horizontal="left" vertical="center"/>
    </xf>
    <xf numFmtId="0" fontId="6" fillId="0" borderId="13" xfId="3" applyFont="1" applyBorder="1" applyAlignment="1">
      <alignment horizontal="left" vertical="center"/>
    </xf>
    <xf numFmtId="0" fontId="6" fillId="0" borderId="12" xfId="3" applyFont="1" applyBorder="1" applyAlignment="1">
      <alignment horizontal="left" vertical="center"/>
    </xf>
    <xf numFmtId="0" fontId="9" fillId="2" borderId="10" xfId="6" applyFont="1" applyFill="1" applyBorder="1" applyAlignment="1">
      <alignment horizontal="center" vertical="center" shrinkToFit="1"/>
    </xf>
    <xf numFmtId="0" fontId="9" fillId="2" borderId="13" xfId="6" applyFont="1" applyFill="1" applyBorder="1" applyAlignment="1">
      <alignment horizontal="center" vertical="center" shrinkToFit="1"/>
    </xf>
    <xf numFmtId="0" fontId="9" fillId="2" borderId="12" xfId="6" applyFont="1" applyFill="1" applyBorder="1" applyAlignment="1">
      <alignment horizontal="center" vertical="center" shrinkToFit="1"/>
    </xf>
    <xf numFmtId="0" fontId="9" fillId="2" borderId="10" xfId="4" applyFont="1" applyFill="1" applyBorder="1" applyAlignment="1">
      <alignment horizontal="center" vertical="center" shrinkToFit="1"/>
    </xf>
    <xf numFmtId="0" fontId="9" fillId="2" borderId="13" xfId="4" applyFont="1" applyFill="1" applyBorder="1" applyAlignment="1">
      <alignment horizontal="center" vertical="center" shrinkToFit="1"/>
    </xf>
    <xf numFmtId="0" fontId="9" fillId="2" borderId="12" xfId="4" applyFont="1" applyFill="1" applyBorder="1" applyAlignment="1">
      <alignment horizontal="center" vertical="center" shrinkToFit="1"/>
    </xf>
    <xf numFmtId="0" fontId="11" fillId="0" borderId="22" xfId="3" applyFont="1" applyBorder="1" applyAlignment="1">
      <alignment horizontal="center" vertical="center"/>
    </xf>
    <xf numFmtId="0" fontId="11" fillId="0" borderId="50" xfId="3" applyFont="1" applyBorder="1" applyAlignment="1">
      <alignment horizontal="center" vertical="center"/>
    </xf>
    <xf numFmtId="0" fontId="11" fillId="0" borderId="51" xfId="3" applyFont="1" applyBorder="1" applyAlignment="1">
      <alignment horizontal="center" vertical="center"/>
    </xf>
    <xf numFmtId="0" fontId="9" fillId="0" borderId="20" xfId="3" applyFont="1" applyBorder="1" applyAlignment="1">
      <alignment horizontal="left" vertical="center" shrinkToFit="1"/>
    </xf>
    <xf numFmtId="0" fontId="9" fillId="0" borderId="13" xfId="3" applyFont="1" applyBorder="1" applyAlignment="1">
      <alignment horizontal="left" vertical="center" shrinkToFit="1"/>
    </xf>
    <xf numFmtId="0" fontId="9" fillId="0" borderId="12" xfId="3" applyFont="1" applyBorder="1" applyAlignment="1">
      <alignment horizontal="left" vertical="center" shrinkToFit="1"/>
    </xf>
    <xf numFmtId="0" fontId="23" fillId="2" borderId="20" xfId="6" applyFont="1" applyFill="1" applyBorder="1" applyAlignment="1">
      <alignment horizontal="center" vertical="center" shrinkToFit="1"/>
    </xf>
    <xf numFmtId="0" fontId="23" fillId="2" borderId="13" xfId="6" applyFont="1" applyFill="1" applyBorder="1" applyAlignment="1">
      <alignment horizontal="center" vertical="center" shrinkToFit="1"/>
    </xf>
    <xf numFmtId="0" fontId="23" fillId="2" borderId="12" xfId="6" applyFont="1" applyFill="1" applyBorder="1" applyAlignment="1">
      <alignment horizontal="center" vertical="center" shrinkToFit="1"/>
    </xf>
    <xf numFmtId="0" fontId="9" fillId="3" borderId="10" xfId="0" applyFont="1" applyFill="1" applyBorder="1" applyAlignment="1">
      <alignment horizontal="center" vertical="center" shrinkToFit="1"/>
    </xf>
    <xf numFmtId="0" fontId="9" fillId="3" borderId="13" xfId="0" applyFont="1" applyFill="1" applyBorder="1" applyAlignment="1">
      <alignment horizontal="center" vertical="center" shrinkToFit="1"/>
    </xf>
    <xf numFmtId="0" fontId="9" fillId="3" borderId="12" xfId="0" applyFont="1" applyFill="1" applyBorder="1" applyAlignment="1">
      <alignment horizontal="center" vertical="center" shrinkToFit="1"/>
    </xf>
    <xf numFmtId="0" fontId="9" fillId="0" borderId="15" xfId="3" applyFont="1" applyBorder="1" applyAlignment="1">
      <alignment horizontal="center" vertical="center"/>
    </xf>
    <xf numFmtId="0" fontId="9" fillId="0" borderId="19" xfId="3" applyFont="1" applyBorder="1" applyAlignment="1">
      <alignment horizontal="center" vertical="center"/>
    </xf>
    <xf numFmtId="0" fontId="9" fillId="0" borderId="18" xfId="3" applyFont="1" applyBorder="1" applyAlignment="1">
      <alignment horizontal="center" vertical="center"/>
    </xf>
    <xf numFmtId="0" fontId="23" fillId="0" borderId="22" xfId="3" applyFont="1" applyBorder="1" applyAlignment="1">
      <alignment horizontal="left" vertical="center"/>
    </xf>
    <xf numFmtId="0" fontId="23" fillId="0" borderId="50" xfId="3" applyFont="1" applyBorder="1" applyAlignment="1">
      <alignment horizontal="left" vertical="center"/>
    </xf>
    <xf numFmtId="0" fontId="23" fillId="0" borderId="51" xfId="3" applyFont="1" applyBorder="1" applyAlignment="1">
      <alignment horizontal="left" vertical="center"/>
    </xf>
    <xf numFmtId="0" fontId="6" fillId="0" borderId="10" xfId="3" applyFont="1" applyBorder="1" applyAlignment="1">
      <alignment horizontal="center" vertical="center"/>
    </xf>
    <xf numFmtId="0" fontId="6" fillId="0" borderId="13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shrinkToFit="1"/>
    </xf>
    <xf numFmtId="0" fontId="23" fillId="0" borderId="39" xfId="3" applyFont="1" applyBorder="1" applyAlignment="1">
      <alignment horizontal="center" vertical="center" shrinkToFit="1"/>
    </xf>
    <xf numFmtId="0" fontId="23" fillId="0" borderId="46" xfId="3" applyFont="1" applyBorder="1" applyAlignment="1">
      <alignment horizontal="center" vertical="center" shrinkToFit="1"/>
    </xf>
    <xf numFmtId="0" fontId="6" fillId="2" borderId="10" xfId="10" applyFont="1" applyFill="1" applyBorder="1" applyAlignment="1">
      <alignment horizontal="center" vertical="center" shrinkToFit="1"/>
    </xf>
    <xf numFmtId="0" fontId="6" fillId="2" borderId="13" xfId="10" applyFont="1" applyFill="1" applyBorder="1" applyAlignment="1">
      <alignment horizontal="center" vertical="center" shrinkToFit="1"/>
    </xf>
    <xf numFmtId="0" fontId="6" fillId="2" borderId="12" xfId="10" applyFont="1" applyFill="1" applyBorder="1" applyAlignment="1">
      <alignment horizontal="center" vertical="center" shrinkToFit="1"/>
    </xf>
    <xf numFmtId="0" fontId="23" fillId="0" borderId="10" xfId="3" applyFont="1" applyBorder="1" applyAlignment="1">
      <alignment horizontal="center" vertical="center" shrinkToFit="1"/>
    </xf>
    <xf numFmtId="0" fontId="23" fillId="0" borderId="13" xfId="3" applyFont="1" applyBorder="1" applyAlignment="1">
      <alignment horizontal="center" vertical="center" shrinkToFit="1"/>
    </xf>
    <xf numFmtId="0" fontId="23" fillId="0" borderId="12" xfId="3" applyFont="1" applyBorder="1" applyAlignment="1">
      <alignment horizontal="center" vertical="center" shrinkToFit="1"/>
    </xf>
    <xf numFmtId="0" fontId="6" fillId="2" borderId="5" xfId="1" applyFont="1" applyFill="1" applyBorder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3" fontId="9" fillId="0" borderId="0" xfId="3" applyNumberFormat="1" applyFont="1" applyAlignment="1">
      <alignment horizontal="center" vertical="center"/>
    </xf>
    <xf numFmtId="3" fontId="11" fillId="0" borderId="0" xfId="3" applyNumberFormat="1" applyFont="1" applyAlignment="1">
      <alignment horizontal="center" vertical="center"/>
    </xf>
    <xf numFmtId="0" fontId="6" fillId="0" borderId="15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18" xfId="3" applyFont="1" applyBorder="1" applyAlignment="1">
      <alignment horizontal="center" vertical="center"/>
    </xf>
    <xf numFmtId="0" fontId="6" fillId="0" borderId="28" xfId="3" applyFont="1" applyBorder="1" applyAlignment="1">
      <alignment horizontal="center" vertical="center"/>
    </xf>
    <xf numFmtId="0" fontId="9" fillId="2" borderId="11" xfId="6" applyFont="1" applyFill="1" applyBorder="1" applyAlignment="1">
      <alignment horizontal="center" vertical="center"/>
    </xf>
    <xf numFmtId="0" fontId="11" fillId="0" borderId="20" xfId="3" applyFont="1" applyBorder="1" applyAlignment="1">
      <alignment horizontal="left" vertical="center"/>
    </xf>
    <xf numFmtId="0" fontId="11" fillId="0" borderId="13" xfId="3" applyFont="1" applyBorder="1" applyAlignment="1">
      <alignment horizontal="left" vertical="center"/>
    </xf>
    <xf numFmtId="0" fontId="11" fillId="0" borderId="40" xfId="3" applyFont="1" applyBorder="1" applyAlignment="1">
      <alignment horizontal="left" vertical="center"/>
    </xf>
    <xf numFmtId="0" fontId="11" fillId="0" borderId="39" xfId="3" applyFont="1" applyBorder="1" applyAlignment="1">
      <alignment horizontal="left" vertical="center"/>
    </xf>
    <xf numFmtId="0" fontId="6" fillId="0" borderId="44" xfId="3" applyFont="1" applyBorder="1" applyAlignment="1">
      <alignment horizontal="center" vertical="center"/>
    </xf>
    <xf numFmtId="0" fontId="6" fillId="0" borderId="43" xfId="3" applyFont="1" applyBorder="1" applyAlignment="1">
      <alignment horizontal="center" vertical="center"/>
    </xf>
    <xf numFmtId="0" fontId="6" fillId="0" borderId="42" xfId="3" applyFont="1" applyBorder="1" applyAlignment="1">
      <alignment horizontal="center" vertical="center"/>
    </xf>
    <xf numFmtId="0" fontId="11" fillId="0" borderId="12" xfId="3" applyFont="1" applyBorder="1" applyAlignment="1">
      <alignment horizontal="left" vertical="center"/>
    </xf>
    <xf numFmtId="3" fontId="11" fillId="0" borderId="10" xfId="3" applyNumberFormat="1" applyFont="1" applyBorder="1" applyAlignment="1">
      <alignment horizontal="center" vertical="center"/>
    </xf>
    <xf numFmtId="3" fontId="11" fillId="0" borderId="12" xfId="3" applyNumberFormat="1" applyFont="1" applyBorder="1" applyAlignment="1">
      <alignment horizontal="center" vertical="center"/>
    </xf>
    <xf numFmtId="0" fontId="11" fillId="0" borderId="34" xfId="3" applyFont="1" applyBorder="1" applyAlignment="1">
      <alignment horizontal="left" vertical="center"/>
    </xf>
    <xf numFmtId="0" fontId="23" fillId="0" borderId="22" xfId="3" applyFont="1" applyBorder="1" applyAlignment="1">
      <alignment horizontal="center" vertical="center"/>
    </xf>
    <xf numFmtId="0" fontId="23" fillId="0" borderId="50" xfId="3" applyFont="1" applyBorder="1" applyAlignment="1">
      <alignment horizontal="center" vertical="center"/>
    </xf>
    <xf numFmtId="0" fontId="23" fillId="0" borderId="51" xfId="3" applyFont="1" applyBorder="1" applyAlignment="1">
      <alignment horizontal="center" vertical="center"/>
    </xf>
    <xf numFmtId="0" fontId="6" fillId="2" borderId="15" xfId="5" applyFont="1" applyFill="1" applyBorder="1" applyAlignment="1">
      <alignment horizontal="center" vertical="center"/>
    </xf>
    <xf numFmtId="0" fontId="6" fillId="2" borderId="19" xfId="5" applyFont="1" applyFill="1" applyBorder="1" applyAlignment="1">
      <alignment horizontal="center" vertical="center"/>
    </xf>
    <xf numFmtId="0" fontId="6" fillId="2" borderId="18" xfId="5" applyFont="1" applyFill="1" applyBorder="1" applyAlignment="1">
      <alignment horizontal="center" vertical="center"/>
    </xf>
    <xf numFmtId="0" fontId="6" fillId="2" borderId="20" xfId="6" applyFont="1" applyFill="1" applyBorder="1" applyAlignment="1">
      <alignment horizontal="left" vertical="center" shrinkToFit="1"/>
    </xf>
    <xf numFmtId="0" fontId="6" fillId="2" borderId="13" xfId="6" applyFont="1" applyFill="1" applyBorder="1" applyAlignment="1">
      <alignment horizontal="left" vertical="center" shrinkToFit="1"/>
    </xf>
    <xf numFmtId="0" fontId="6" fillId="2" borderId="12" xfId="6" applyFont="1" applyFill="1" applyBorder="1" applyAlignment="1">
      <alignment horizontal="left" vertical="center" shrinkToFit="1"/>
    </xf>
    <xf numFmtId="0" fontId="23" fillId="0" borderId="20" xfId="3" applyFont="1" applyBorder="1" applyAlignment="1">
      <alignment horizontal="center" vertical="center" shrinkToFit="1"/>
    </xf>
    <xf numFmtId="0" fontId="6" fillId="2" borderId="10" xfId="5" applyFont="1" applyFill="1" applyBorder="1" applyAlignment="1">
      <alignment horizontal="center" vertical="center"/>
    </xf>
    <xf numFmtId="0" fontId="6" fillId="2" borderId="13" xfId="5" applyFont="1" applyFill="1" applyBorder="1" applyAlignment="1">
      <alignment horizontal="center" vertical="center"/>
    </xf>
    <xf numFmtId="0" fontId="6" fillId="2" borderId="12" xfId="5" applyFont="1" applyFill="1" applyBorder="1" applyAlignment="1">
      <alignment horizontal="center" vertical="center"/>
    </xf>
    <xf numFmtId="0" fontId="6" fillId="3" borderId="15" xfId="3" applyFont="1" applyFill="1" applyBorder="1" applyAlignment="1">
      <alignment horizontal="center" vertical="center"/>
    </xf>
    <xf numFmtId="0" fontId="6" fillId="3" borderId="19" xfId="3" applyFont="1" applyFill="1" applyBorder="1" applyAlignment="1">
      <alignment horizontal="center" vertical="center"/>
    </xf>
    <xf numFmtId="0" fontId="6" fillId="3" borderId="18" xfId="3" applyFont="1" applyFill="1" applyBorder="1" applyAlignment="1">
      <alignment horizontal="center" vertical="center"/>
    </xf>
    <xf numFmtId="0" fontId="6" fillId="2" borderId="17" xfId="6" applyFont="1" applyFill="1" applyBorder="1" applyAlignment="1">
      <alignment horizontal="center" vertical="center"/>
    </xf>
    <xf numFmtId="0" fontId="6" fillId="2" borderId="11" xfId="6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shrinkToFit="1"/>
    </xf>
    <xf numFmtId="0" fontId="6" fillId="3" borderId="13" xfId="0" applyFont="1" applyFill="1" applyBorder="1" applyAlignment="1">
      <alignment horizontal="center" vertical="center" shrinkToFit="1"/>
    </xf>
    <xf numFmtId="0" fontId="6" fillId="3" borderId="12" xfId="0" applyFont="1" applyFill="1" applyBorder="1" applyAlignment="1">
      <alignment horizontal="center" vertical="center" shrinkToFit="1"/>
    </xf>
    <xf numFmtId="0" fontId="6" fillId="2" borderId="10" xfId="6" applyFont="1" applyFill="1" applyBorder="1" applyAlignment="1">
      <alignment horizontal="center" vertical="center"/>
    </xf>
    <xf numFmtId="0" fontId="6" fillId="2" borderId="13" xfId="6" applyFont="1" applyFill="1" applyBorder="1" applyAlignment="1">
      <alignment horizontal="center" vertical="center"/>
    </xf>
    <xf numFmtId="0" fontId="6" fillId="2" borderId="12" xfId="6" applyFont="1" applyFill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9" fillId="2" borderId="15" xfId="4" applyFont="1" applyFill="1" applyBorder="1" applyAlignment="1">
      <alignment horizontal="center" vertical="center" shrinkToFit="1"/>
    </xf>
    <xf numFmtId="0" fontId="9" fillId="2" borderId="19" xfId="4" applyFont="1" applyFill="1" applyBorder="1" applyAlignment="1">
      <alignment horizontal="center" vertical="center" shrinkToFit="1"/>
    </xf>
    <xf numFmtId="0" fontId="9" fillId="2" borderId="18" xfId="4" applyFont="1" applyFill="1" applyBorder="1" applyAlignment="1">
      <alignment horizontal="center" vertical="center" shrinkToFit="1"/>
    </xf>
    <xf numFmtId="0" fontId="11" fillId="2" borderId="40" xfId="6" applyFont="1" applyFill="1" applyBorder="1" applyAlignment="1">
      <alignment horizontal="left" vertical="center" shrinkToFit="1"/>
    </xf>
    <xf numFmtId="0" fontId="11" fillId="2" borderId="39" xfId="6" applyFont="1" applyFill="1" applyBorder="1" applyAlignment="1">
      <alignment horizontal="left" vertical="center" shrinkToFit="1"/>
    </xf>
    <xf numFmtId="0" fontId="11" fillId="2" borderId="53" xfId="6" applyFont="1" applyFill="1" applyBorder="1" applyAlignment="1">
      <alignment horizontal="left" vertical="center" shrinkToFit="1"/>
    </xf>
    <xf numFmtId="0" fontId="6" fillId="2" borderId="13" xfId="6" applyFont="1" applyFill="1" applyBorder="1" applyAlignment="1">
      <alignment horizontal="center" vertical="center" shrinkToFit="1"/>
    </xf>
    <xf numFmtId="0" fontId="6" fillId="2" borderId="12" xfId="6" applyFont="1" applyFill="1" applyBorder="1" applyAlignment="1">
      <alignment horizontal="center" vertical="center" shrinkToFit="1"/>
    </xf>
    <xf numFmtId="41" fontId="9" fillId="0" borderId="15" xfId="3" applyNumberFormat="1" applyFont="1" applyBorder="1" applyAlignment="1">
      <alignment horizontal="center" vertical="center"/>
    </xf>
    <xf numFmtId="41" fontId="9" fillId="2" borderId="10" xfId="4" applyNumberFormat="1" applyFont="1" applyFill="1" applyBorder="1" applyAlignment="1">
      <alignment horizontal="center" vertical="center" shrinkToFit="1"/>
    </xf>
    <xf numFmtId="41" fontId="9" fillId="3" borderId="10" xfId="0" applyNumberFormat="1" applyFont="1" applyFill="1" applyBorder="1" applyAlignment="1">
      <alignment horizontal="center" vertical="center" shrinkToFit="1"/>
    </xf>
    <xf numFmtId="0" fontId="9" fillId="2" borderId="10" xfId="5" applyFont="1" applyFill="1" applyBorder="1" applyAlignment="1">
      <alignment horizontal="center" vertical="center"/>
    </xf>
    <xf numFmtId="0" fontId="9" fillId="2" borderId="13" xfId="5" applyFont="1" applyFill="1" applyBorder="1" applyAlignment="1">
      <alignment horizontal="center" vertical="center"/>
    </xf>
    <xf numFmtId="0" fontId="9" fillId="2" borderId="12" xfId="5" applyFont="1" applyFill="1" applyBorder="1" applyAlignment="1">
      <alignment horizontal="center" vertical="center"/>
    </xf>
    <xf numFmtId="0" fontId="9" fillId="2" borderId="15" xfId="5" applyFont="1" applyFill="1" applyBorder="1" applyAlignment="1">
      <alignment horizontal="center" vertical="center"/>
    </xf>
    <xf numFmtId="0" fontId="9" fillId="2" borderId="19" xfId="5" applyFont="1" applyFill="1" applyBorder="1" applyAlignment="1">
      <alignment horizontal="center" vertical="center"/>
    </xf>
    <xf numFmtId="0" fontId="9" fillId="2" borderId="18" xfId="5" applyFont="1" applyFill="1" applyBorder="1" applyAlignment="1">
      <alignment horizontal="center" vertical="center"/>
    </xf>
    <xf numFmtId="0" fontId="6" fillId="2" borderId="10" xfId="6" applyFont="1" applyFill="1" applyBorder="1" applyAlignment="1">
      <alignment horizontal="center" vertical="center" shrinkToFit="1"/>
    </xf>
    <xf numFmtId="0" fontId="6" fillId="2" borderId="31" xfId="5" applyFont="1" applyFill="1" applyBorder="1" applyAlignment="1">
      <alignment horizontal="center" vertical="center"/>
    </xf>
    <xf numFmtId="0" fontId="6" fillId="2" borderId="0" xfId="5" applyFont="1" applyFill="1" applyAlignment="1">
      <alignment horizontal="center" vertical="center"/>
    </xf>
    <xf numFmtId="0" fontId="6" fillId="2" borderId="30" xfId="5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6" fillId="3" borderId="10" xfId="5" applyFont="1" applyFill="1" applyBorder="1" applyAlignment="1">
      <alignment horizontal="center" vertical="center"/>
    </xf>
    <xf numFmtId="0" fontId="6" fillId="3" borderId="13" xfId="5" applyFont="1" applyFill="1" applyBorder="1" applyAlignment="1">
      <alignment horizontal="center" vertical="center"/>
    </xf>
    <xf numFmtId="0" fontId="6" fillId="3" borderId="12" xfId="5" applyFont="1" applyFill="1" applyBorder="1" applyAlignment="1">
      <alignment horizontal="center" vertical="center"/>
    </xf>
    <xf numFmtId="0" fontId="6" fillId="3" borderId="10" xfId="3" applyFont="1" applyFill="1" applyBorder="1" applyAlignment="1">
      <alignment horizontal="center" vertical="center"/>
    </xf>
    <xf numFmtId="0" fontId="6" fillId="3" borderId="13" xfId="3" applyFont="1" applyFill="1" applyBorder="1" applyAlignment="1">
      <alignment horizontal="center" vertical="center"/>
    </xf>
    <xf numFmtId="0" fontId="6" fillId="3" borderId="12" xfId="3" applyFont="1" applyFill="1" applyBorder="1" applyAlignment="1">
      <alignment horizontal="center" vertical="center"/>
    </xf>
    <xf numFmtId="0" fontId="11" fillId="2" borderId="20" xfId="6" applyFont="1" applyFill="1" applyBorder="1" applyAlignment="1">
      <alignment horizontal="left" vertical="center" shrinkToFit="1"/>
    </xf>
    <xf numFmtId="0" fontId="11" fillId="2" borderId="13" xfId="6" applyFont="1" applyFill="1" applyBorder="1" applyAlignment="1">
      <alignment horizontal="left" vertical="center" shrinkToFit="1"/>
    </xf>
    <xf numFmtId="0" fontId="11" fillId="2" borderId="12" xfId="6" applyFont="1" applyFill="1" applyBorder="1" applyAlignment="1">
      <alignment horizontal="left" vertical="center" shrinkToFit="1"/>
    </xf>
    <xf numFmtId="0" fontId="9" fillId="0" borderId="22" xfId="3" applyFont="1" applyBorder="1" applyAlignment="1">
      <alignment horizontal="left" vertical="center"/>
    </xf>
    <xf numFmtId="0" fontId="9" fillId="0" borderId="50" xfId="3" applyFont="1" applyBorder="1" applyAlignment="1">
      <alignment horizontal="left" vertical="center"/>
    </xf>
    <xf numFmtId="0" fontId="9" fillId="0" borderId="51" xfId="3" applyFont="1" applyBorder="1" applyAlignment="1">
      <alignment horizontal="left" vertical="center"/>
    </xf>
    <xf numFmtId="0" fontId="9" fillId="0" borderId="20" xfId="3" applyFont="1" applyBorder="1" applyAlignment="1">
      <alignment horizontal="left" vertical="center"/>
    </xf>
    <xf numFmtId="0" fontId="9" fillId="0" borderId="13" xfId="3" applyFont="1" applyBorder="1" applyAlignment="1">
      <alignment horizontal="left" vertical="center"/>
    </xf>
    <xf numFmtId="0" fontId="9" fillId="0" borderId="12" xfId="3" applyFont="1" applyBorder="1" applyAlignment="1">
      <alignment horizontal="left" vertical="center"/>
    </xf>
    <xf numFmtId="0" fontId="27" fillId="0" borderId="20" xfId="0" applyFont="1" applyBorder="1" applyAlignment="1">
      <alignment horizontal="left" vertical="center" shrinkToFit="1"/>
    </xf>
    <xf numFmtId="0" fontId="27" fillId="0" borderId="13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left" vertical="center" shrinkToFit="1"/>
    </xf>
    <xf numFmtId="0" fontId="23" fillId="0" borderId="20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23" fillId="0" borderId="12" xfId="3" applyFont="1" applyBorder="1" applyAlignment="1">
      <alignment horizontal="center" vertical="center"/>
    </xf>
    <xf numFmtId="0" fontId="9" fillId="0" borderId="52" xfId="3" applyFont="1" applyBorder="1" applyAlignment="1">
      <alignment horizontal="center" vertical="center"/>
    </xf>
    <xf numFmtId="0" fontId="9" fillId="0" borderId="39" xfId="3" applyFont="1" applyBorder="1" applyAlignment="1">
      <alignment horizontal="center" vertical="center"/>
    </xf>
    <xf numFmtId="0" fontId="9" fillId="0" borderId="46" xfId="3" applyFont="1" applyBorder="1" applyAlignment="1">
      <alignment horizontal="center" vertical="center"/>
    </xf>
    <xf numFmtId="0" fontId="9" fillId="0" borderId="15" xfId="3" applyFont="1" applyBorder="1" applyAlignment="1">
      <alignment horizontal="center" vertical="center" shrinkToFit="1"/>
    </xf>
    <xf numFmtId="0" fontId="9" fillId="0" borderId="19" xfId="3" applyFont="1" applyBorder="1" applyAlignment="1">
      <alignment horizontal="center" vertical="center" shrinkToFit="1"/>
    </xf>
    <xf numFmtId="0" fontId="9" fillId="0" borderId="18" xfId="3" applyFont="1" applyBorder="1" applyAlignment="1">
      <alignment horizontal="center" vertical="center" shrinkToFit="1"/>
    </xf>
    <xf numFmtId="0" fontId="23" fillId="0" borderId="20" xfId="3" applyFont="1" applyBorder="1" applyAlignment="1">
      <alignment horizontal="left" vertical="center"/>
    </xf>
    <xf numFmtId="0" fontId="23" fillId="0" borderId="13" xfId="3" applyFont="1" applyBorder="1" applyAlignment="1">
      <alignment horizontal="left" vertical="center"/>
    </xf>
    <xf numFmtId="0" fontId="23" fillId="0" borderId="12" xfId="3" applyFont="1" applyBorder="1" applyAlignment="1">
      <alignment horizontal="left" vertical="center"/>
    </xf>
    <xf numFmtId="0" fontId="23" fillId="0" borderId="40" xfId="3" applyFont="1" applyBorder="1" applyAlignment="1">
      <alignment horizontal="left" vertical="center"/>
    </xf>
    <xf numFmtId="0" fontId="23" fillId="0" borderId="39" xfId="3" applyFont="1" applyBorder="1" applyAlignment="1">
      <alignment horizontal="left" vertical="center"/>
    </xf>
    <xf numFmtId="0" fontId="23" fillId="0" borderId="46" xfId="3" applyFont="1" applyBorder="1" applyAlignment="1">
      <alignment horizontal="left" vertical="center"/>
    </xf>
    <xf numFmtId="0" fontId="11" fillId="0" borderId="11" xfId="3" applyFont="1" applyBorder="1" applyAlignment="1">
      <alignment horizontal="center" vertical="center" shrinkToFit="1"/>
    </xf>
    <xf numFmtId="0" fontId="23" fillId="0" borderId="40" xfId="3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 shrinkToFit="1"/>
    </xf>
    <xf numFmtId="0" fontId="23" fillId="2" borderId="20" xfId="6" applyFont="1" applyFill="1" applyBorder="1" applyAlignment="1">
      <alignment horizontal="left" vertical="center" shrinkToFit="1"/>
    </xf>
    <xf numFmtId="0" fontId="23" fillId="2" borderId="13" xfId="6" applyFont="1" applyFill="1" applyBorder="1" applyAlignment="1">
      <alignment horizontal="left" vertical="center" shrinkToFit="1"/>
    </xf>
    <xf numFmtId="0" fontId="23" fillId="2" borderId="12" xfId="6" applyFont="1" applyFill="1" applyBorder="1" applyAlignment="1">
      <alignment horizontal="left" vertical="center" shrinkToFit="1"/>
    </xf>
    <xf numFmtId="0" fontId="11" fillId="0" borderId="20" xfId="3" applyFont="1" applyBorder="1" applyAlignment="1">
      <alignment horizontal="left" vertical="center" shrinkToFit="1"/>
    </xf>
    <xf numFmtId="0" fontId="11" fillId="0" borderId="13" xfId="3" applyFont="1" applyBorder="1" applyAlignment="1">
      <alignment horizontal="left" vertical="center" shrinkToFit="1"/>
    </xf>
    <xf numFmtId="0" fontId="6" fillId="3" borderId="15" xfId="0" applyFont="1" applyFill="1" applyBorder="1" applyAlignment="1">
      <alignment horizontal="center" vertical="center" shrinkToFit="1"/>
    </xf>
    <xf numFmtId="0" fontId="6" fillId="3" borderId="19" xfId="0" applyFont="1" applyFill="1" applyBorder="1" applyAlignment="1">
      <alignment horizontal="center" vertical="center" shrinkToFit="1"/>
    </xf>
    <xf numFmtId="0" fontId="6" fillId="3" borderId="18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shrinkToFit="1"/>
    </xf>
    <xf numFmtId="0" fontId="9" fillId="3" borderId="19" xfId="0" applyFont="1" applyFill="1" applyBorder="1" applyAlignment="1">
      <alignment horizontal="center" vertical="center" shrinkToFit="1"/>
    </xf>
    <xf numFmtId="0" fontId="9" fillId="3" borderId="18" xfId="0" applyFont="1" applyFill="1" applyBorder="1" applyAlignment="1">
      <alignment horizontal="center" vertical="center" shrinkToFit="1"/>
    </xf>
    <xf numFmtId="0" fontId="6" fillId="2" borderId="33" xfId="6" applyFont="1" applyFill="1" applyBorder="1" applyAlignment="1">
      <alignment horizontal="left" vertical="center" shrinkToFit="1"/>
    </xf>
    <xf numFmtId="0" fontId="6" fillId="2" borderId="19" xfId="6" applyFont="1" applyFill="1" applyBorder="1" applyAlignment="1">
      <alignment horizontal="left" vertical="center" shrinkToFit="1"/>
    </xf>
    <xf numFmtId="0" fontId="6" fillId="2" borderId="18" xfId="6" applyFont="1" applyFill="1" applyBorder="1" applyAlignment="1">
      <alignment horizontal="left" vertical="center" shrinkToFit="1"/>
    </xf>
    <xf numFmtId="0" fontId="28" fillId="3" borderId="10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/>
    </xf>
    <xf numFmtId="0" fontId="28" fillId="3" borderId="12" xfId="0" applyFont="1" applyFill="1" applyBorder="1" applyAlignment="1">
      <alignment horizontal="center" vertical="center"/>
    </xf>
    <xf numFmtId="0" fontId="6" fillId="2" borderId="10" xfId="4" applyFont="1" applyFill="1" applyBorder="1" applyAlignment="1">
      <alignment horizontal="center" vertical="center" shrinkToFit="1"/>
    </xf>
    <xf numFmtId="0" fontId="6" fillId="2" borderId="13" xfId="4" applyFont="1" applyFill="1" applyBorder="1" applyAlignment="1">
      <alignment horizontal="center" vertical="center" shrinkToFit="1"/>
    </xf>
    <xf numFmtId="0" fontId="6" fillId="2" borderId="12" xfId="4" applyFont="1" applyFill="1" applyBorder="1" applyAlignment="1">
      <alignment horizontal="center" vertical="center" shrinkToFit="1"/>
    </xf>
    <xf numFmtId="0" fontId="6" fillId="0" borderId="17" xfId="3" applyFont="1" applyBorder="1" applyAlignment="1">
      <alignment horizontal="center" vertical="center" shrinkToFit="1"/>
    </xf>
    <xf numFmtId="0" fontId="6" fillId="0" borderId="11" xfId="3" applyFont="1" applyBorder="1" applyAlignment="1">
      <alignment horizontal="center" vertical="center" shrinkToFit="1"/>
    </xf>
    <xf numFmtId="0" fontId="23" fillId="0" borderId="14" xfId="3" applyFont="1" applyBorder="1" applyAlignment="1">
      <alignment horizontal="center" vertical="center"/>
    </xf>
    <xf numFmtId="0" fontId="23" fillId="0" borderId="11" xfId="3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shrinkToFit="1"/>
    </xf>
    <xf numFmtId="0" fontId="11" fillId="2" borderId="10" xfId="6" applyFont="1" applyFill="1" applyBorder="1" applyAlignment="1">
      <alignment horizontal="center" vertical="center" shrinkToFit="1"/>
    </xf>
    <xf numFmtId="41" fontId="11" fillId="0" borderId="15" xfId="3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9" fillId="0" borderId="11" xfId="3" applyFont="1" applyBorder="1" applyAlignment="1">
      <alignment horizontal="center" vertical="center" shrinkToFit="1"/>
    </xf>
    <xf numFmtId="0" fontId="11" fillId="0" borderId="12" xfId="3" applyFont="1" applyBorder="1" applyAlignment="1">
      <alignment horizontal="left" vertical="center" shrinkToFit="1"/>
    </xf>
    <xf numFmtId="0" fontId="6" fillId="0" borderId="20" xfId="3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11" fillId="0" borderId="40" xfId="3" applyFont="1" applyBorder="1" applyAlignment="1">
      <alignment horizontal="left" vertical="center" shrinkToFit="1"/>
    </xf>
    <xf numFmtId="0" fontId="11" fillId="0" borderId="39" xfId="3" applyFont="1" applyBorder="1" applyAlignment="1">
      <alignment horizontal="left" vertical="center" shrinkToFit="1"/>
    </xf>
    <xf numFmtId="0" fontId="11" fillId="0" borderId="40" xfId="3" applyFont="1" applyBorder="1" applyAlignment="1">
      <alignment horizontal="center" vertical="center" shrinkToFit="1"/>
    </xf>
    <xf numFmtId="0" fontId="11" fillId="0" borderId="39" xfId="3" applyFont="1" applyBorder="1" applyAlignment="1">
      <alignment horizontal="center" vertical="center" shrinkToFit="1"/>
    </xf>
    <xf numFmtId="0" fontId="9" fillId="3" borderId="10" xfId="3" applyFont="1" applyFill="1" applyBorder="1" applyAlignment="1">
      <alignment horizontal="center" vertical="center"/>
    </xf>
    <xf numFmtId="0" fontId="9" fillId="3" borderId="13" xfId="3" applyFont="1" applyFill="1" applyBorder="1" applyAlignment="1">
      <alignment horizontal="center" vertical="center"/>
    </xf>
    <xf numFmtId="0" fontId="9" fillId="3" borderId="12" xfId="3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2" xfId="0" applyBorder="1" applyAlignment="1">
      <alignment horizontal="center"/>
    </xf>
    <xf numFmtId="0" fontId="11" fillId="0" borderId="46" xfId="3" applyFont="1" applyBorder="1" applyAlignment="1">
      <alignment horizontal="center" vertical="center" shrinkToFit="1"/>
    </xf>
    <xf numFmtId="0" fontId="9" fillId="2" borderId="10" xfId="6" applyFont="1" applyFill="1" applyBorder="1" applyAlignment="1">
      <alignment horizontal="center" vertical="center"/>
    </xf>
    <xf numFmtId="0" fontId="9" fillId="2" borderId="13" xfId="6" applyFont="1" applyFill="1" applyBorder="1" applyAlignment="1">
      <alignment horizontal="center" vertical="center"/>
    </xf>
    <xf numFmtId="0" fontId="9" fillId="2" borderId="12" xfId="6" applyFont="1" applyFill="1" applyBorder="1" applyAlignment="1">
      <alignment horizontal="center" vertical="center"/>
    </xf>
    <xf numFmtId="0" fontId="6" fillId="2" borderId="15" xfId="6" applyFont="1" applyFill="1" applyBorder="1" applyAlignment="1">
      <alignment horizontal="center" vertical="center" shrinkToFit="1"/>
    </xf>
    <xf numFmtId="0" fontId="6" fillId="2" borderId="19" xfId="6" applyFont="1" applyFill="1" applyBorder="1" applyAlignment="1">
      <alignment horizontal="center" vertical="center" shrinkToFit="1"/>
    </xf>
    <xf numFmtId="0" fontId="6" fillId="2" borderId="18" xfId="6" applyFont="1" applyFill="1" applyBorder="1" applyAlignment="1">
      <alignment horizontal="center" vertical="center" shrinkToFit="1"/>
    </xf>
    <xf numFmtId="0" fontId="9" fillId="0" borderId="40" xfId="3" applyFont="1" applyBorder="1" applyAlignment="1">
      <alignment horizontal="center" vertical="center" shrinkToFit="1"/>
    </xf>
    <xf numFmtId="0" fontId="9" fillId="0" borderId="39" xfId="3" applyFont="1" applyBorder="1" applyAlignment="1">
      <alignment horizontal="center" vertical="center" shrinkToFit="1"/>
    </xf>
    <xf numFmtId="0" fontId="9" fillId="2" borderId="15" xfId="6" applyFont="1" applyFill="1" applyBorder="1" applyAlignment="1">
      <alignment horizontal="center" vertical="center" shrinkToFit="1"/>
    </xf>
    <xf numFmtId="0" fontId="9" fillId="2" borderId="19" xfId="6" applyFont="1" applyFill="1" applyBorder="1" applyAlignment="1">
      <alignment horizontal="center" vertical="center" shrinkToFit="1"/>
    </xf>
    <xf numFmtId="0" fontId="9" fillId="2" borderId="18" xfId="6" applyFont="1" applyFill="1" applyBorder="1" applyAlignment="1">
      <alignment horizontal="center" vertical="center" shrinkToFit="1"/>
    </xf>
    <xf numFmtId="0" fontId="21" fillId="0" borderId="15" xfId="3" applyFont="1" applyBorder="1" applyAlignment="1">
      <alignment horizontal="center" vertical="center" shrinkToFit="1"/>
    </xf>
    <xf numFmtId="0" fontId="21" fillId="0" borderId="19" xfId="3" applyFont="1" applyBorder="1" applyAlignment="1">
      <alignment horizontal="center" vertical="center" shrinkToFit="1"/>
    </xf>
    <xf numFmtId="0" fontId="21" fillId="0" borderId="18" xfId="3" applyFont="1" applyBorder="1" applyAlignment="1">
      <alignment horizontal="center" vertical="center" shrinkToFit="1"/>
    </xf>
    <xf numFmtId="0" fontId="21" fillId="2" borderId="20" xfId="6" applyFont="1" applyFill="1" applyBorder="1" applyAlignment="1">
      <alignment horizontal="left" vertical="center" shrinkToFit="1"/>
    </xf>
    <xf numFmtId="0" fontId="21" fillId="2" borderId="13" xfId="6" applyFont="1" applyFill="1" applyBorder="1" applyAlignment="1">
      <alignment horizontal="left" vertical="center" shrinkToFit="1"/>
    </xf>
    <xf numFmtId="0" fontId="21" fillId="2" borderId="12" xfId="6" applyFont="1" applyFill="1" applyBorder="1" applyAlignment="1">
      <alignment horizontal="left" vertical="center" shrinkToFit="1"/>
    </xf>
    <xf numFmtId="0" fontId="9" fillId="0" borderId="20" xfId="3" applyFont="1" applyBorder="1" applyAlignment="1">
      <alignment horizontal="left" vertical="center" wrapText="1"/>
    </xf>
    <xf numFmtId="0" fontId="9" fillId="0" borderId="13" xfId="3" applyFont="1" applyBorder="1" applyAlignment="1">
      <alignment horizontal="left" vertical="center" wrapText="1"/>
    </xf>
    <xf numFmtId="0" fontId="9" fillId="0" borderId="12" xfId="3" applyFont="1" applyBorder="1" applyAlignment="1">
      <alignment horizontal="left" vertical="center" wrapText="1"/>
    </xf>
    <xf numFmtId="0" fontId="9" fillId="0" borderId="20" xfId="3" applyFont="1" applyBorder="1" applyAlignment="1">
      <alignment horizontal="center" vertical="center" shrinkToFit="1"/>
    </xf>
    <xf numFmtId="0" fontId="9" fillId="0" borderId="11" xfId="3" applyFont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</cellXfs>
  <cellStyles count="14">
    <cellStyle name="메모 2" xfId="12" xr:uid="{00000000-0005-0000-0000-00003A000000}"/>
    <cellStyle name="백분율 2" xfId="13" xr:uid="{00000000-0005-0000-0000-00003B000000}"/>
    <cellStyle name="쉼표 [0]" xfId="8" builtinId="6"/>
    <cellStyle name="쉼표 [0] 2" xfId="7" xr:uid="{00000000-0005-0000-0000-000001000000}"/>
    <cellStyle name="쉼표 [0] 2 3" xfId="2" xr:uid="{00000000-0005-0000-0000-000002000000}"/>
    <cellStyle name="표준" xfId="0" builtinId="0"/>
    <cellStyle name="표준 2" xfId="6" xr:uid="{00000000-0005-0000-0000-000004000000}"/>
    <cellStyle name="표준 2 2" xfId="10" xr:uid="{44036363-D8ED-4500-84C0-1858E23F6605}"/>
    <cellStyle name="표준 3" xfId="11" xr:uid="{00000000-0005-0000-0000-00003C000000}"/>
    <cellStyle name="표준 4" xfId="9" xr:uid="{00000000-0005-0000-0000-000005000000}"/>
    <cellStyle name="표준_Sheet1" xfId="5" xr:uid="{00000000-0005-0000-0000-000006000000}"/>
    <cellStyle name="표준_Sheet1_2007년 1월 견적서 제출" xfId="4" xr:uid="{00000000-0005-0000-0000-000007000000}"/>
    <cellStyle name="표준_현대모비스수리견수리견적" xfId="3" xr:uid="{00000000-0005-0000-0000-000008000000}"/>
    <cellStyle name="표준_현대자동차(주) 엔진생기(전상욱DR)" xfId="1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worksheet" Target="worksheets/sheet159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6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1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1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1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1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1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1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1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1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1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9C5643E7-E76B-45AE-BA4E-5EF842B2C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A208F12-1688-466B-9168-FE7101EA6773}"/>
            </a:ext>
          </a:extLst>
        </xdr:cNvPr>
        <xdr:cNvSpPr txBox="1">
          <a:spLocks noChangeArrowheads="1"/>
        </xdr:cNvSpPr>
      </xdr:nvSpPr>
      <xdr:spPr bwMode="auto">
        <a:xfrm>
          <a:off x="4676775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A2CFCDC0-A464-4EC0-BDF8-11593D188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7ADCBACF-D668-425B-8FDB-000580293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2A9DD1AC-EC2A-4E9F-B83E-C49E4536E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B007039-D9A8-40B3-BEA9-56879AD8D8F3}"/>
            </a:ext>
          </a:extLst>
        </xdr:cNvPr>
        <xdr:cNvSpPr txBox="1">
          <a:spLocks noChangeArrowheads="1"/>
        </xdr:cNvSpPr>
      </xdr:nvSpPr>
      <xdr:spPr bwMode="auto">
        <a:xfrm>
          <a:off x="4676775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181E3096-A42D-4D3B-B7A8-ACA0AA472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33767972-9D35-4E11-B365-FD686DD89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23CC81CE-463B-4785-ABA3-EF608E58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5325" y="51117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E3C47EE-424B-4A07-93F2-49C0E06BF4F7}"/>
            </a:ext>
          </a:extLst>
        </xdr:cNvPr>
        <xdr:cNvSpPr txBox="1">
          <a:spLocks noChangeArrowheads="1"/>
        </xdr:cNvSpPr>
      </xdr:nvSpPr>
      <xdr:spPr bwMode="auto">
        <a:xfrm>
          <a:off x="4254500" y="6731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6DD73AD2-D90D-4A0E-AE22-94D907EED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4975" y="21875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B9CD31DE-22D1-47FB-BA0D-B995A70F3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701BF46-88FB-40EB-B7FA-9AFD2AAA3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5325" y="51117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13099E6-4A4C-4963-8A93-11CEC7594589}"/>
            </a:ext>
          </a:extLst>
        </xdr:cNvPr>
        <xdr:cNvSpPr txBox="1">
          <a:spLocks noChangeArrowheads="1"/>
        </xdr:cNvSpPr>
      </xdr:nvSpPr>
      <xdr:spPr bwMode="auto">
        <a:xfrm>
          <a:off x="4254500" y="6731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10D17CEF-329B-4D68-B54F-4795A883D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4975" y="21875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4EBA06C7-3154-452E-8C88-79884AA2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8E9EA4E9-157A-4B50-BD44-16E189E4B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5325" y="51117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F0ED537-E1BB-4061-8448-35852BFF4B6D}"/>
            </a:ext>
          </a:extLst>
        </xdr:cNvPr>
        <xdr:cNvSpPr txBox="1">
          <a:spLocks noChangeArrowheads="1"/>
        </xdr:cNvSpPr>
      </xdr:nvSpPr>
      <xdr:spPr bwMode="auto">
        <a:xfrm>
          <a:off x="4254500" y="6731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DCEEBD1E-295F-4F1D-AB04-DD653D301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4975" y="21875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D8F78732-AB69-4225-865D-1EA1C2F6C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10341237-926F-42C0-9AB3-C9AA8C769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5325" y="51117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9205CB3-68D2-4464-9878-0CC0607774A0}"/>
            </a:ext>
          </a:extLst>
        </xdr:cNvPr>
        <xdr:cNvSpPr txBox="1">
          <a:spLocks noChangeArrowheads="1"/>
        </xdr:cNvSpPr>
      </xdr:nvSpPr>
      <xdr:spPr bwMode="auto">
        <a:xfrm>
          <a:off x="4254500" y="6731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45D28F7-4032-4E49-A1C8-76A67C1B9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4975" y="21875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C597C6AB-9B1E-4B1C-9A42-E4D13156A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BAD886E-46B0-4948-B3B2-FF4C1B247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4B2D983-1697-4B06-8DFC-91A708F3B543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9D85CC48-E484-485C-99A4-1A0698911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70EA7779-A314-45BE-BFBB-C3967E608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11900459-6CA5-4D4B-BFE1-99A45449F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932F5E6-1C85-406D-8642-9B7A027B69A3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7307F754-623F-4B15-B1C7-7F84160D9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9A97C2DF-82E7-4EC3-853C-9A01CE4FC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7FD559F1-C8C0-4D07-9C95-2D51EA336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6126E7D-F74D-4889-9294-CF5B5B0DD1F3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159A9779-C8D1-4670-9395-EC3109E2C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37FB26DE-5BC6-400D-A7F1-464BCFC84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43F5CB82-9FD3-40E0-95F7-88DD730B7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984E6E4-7227-42D5-A7DF-5CC3A39AF894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A1658EE5-6D3B-4A48-BE73-2D8A0992A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D62F7620-9D9D-4E39-A1BF-168350570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4F34F6A8-237C-4F0E-BDB5-203750E4F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1119BEF-0F98-4233-82E6-9D612AB5018B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A35176B6-1634-42E6-91C0-4D4987D91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16B3BF02-88C7-4B21-B21A-DB16C530A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E550FC2-D35E-43A2-8B33-573F9DF4C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B125920-82B9-4AEC-9E0E-431A96A532FF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C89E16EB-B043-4209-87A2-1BE83414A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B0D91963-F1AA-4A99-991B-3E0E9BEC3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8D49FA6-3E52-47F9-9DF8-68CF53E8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BC1B83D-BBDC-43C6-96A4-F7E9245FE770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DF5035D7-BB97-4EC4-B619-A32F29016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3EC9EE29-A9D8-4201-8F16-E866C452B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76FFFF26-40AB-4EB9-B212-46DF17744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B54084A-3362-419F-9AAA-E1D48E2A2985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62676FB0-E130-4A13-9590-9D71F35B6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CC6CCD3B-1DCC-41F1-A152-2BAE6B4E9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211E9267-770E-4175-BBFD-5F004DE84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C687442-9C61-4BD5-88F7-94E95748B6B5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B2BA459C-7705-4A8C-ADA6-5E4BAABA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24700BB4-7FAF-4B58-B25C-26BE79B75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FC263788-19F5-4E8E-84EF-5A6255219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4511" y="510268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C283279-5BE1-40F1-A991-1A4688DD1719}"/>
            </a:ext>
          </a:extLst>
        </xdr:cNvPr>
        <xdr:cNvSpPr txBox="1">
          <a:spLocks noChangeArrowheads="1"/>
        </xdr:cNvSpPr>
      </xdr:nvSpPr>
      <xdr:spPr bwMode="auto">
        <a:xfrm>
          <a:off x="4484914" y="672193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4521B823-7975-479B-9511-23017C143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5389" y="2178504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FC2AD0E2-106C-4709-B9F1-0BBDAF0A1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302329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A3279DC8-345B-48B3-87E5-AC5E8C9FB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4511" y="510268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F46B0B0-7EDF-4303-B72A-E6182FF5D21D}"/>
            </a:ext>
          </a:extLst>
        </xdr:cNvPr>
        <xdr:cNvSpPr txBox="1">
          <a:spLocks noChangeArrowheads="1"/>
        </xdr:cNvSpPr>
      </xdr:nvSpPr>
      <xdr:spPr bwMode="auto">
        <a:xfrm>
          <a:off x="4484914" y="672193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172FE8CC-6C8F-40E3-83E3-5F2575B41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5389" y="2178504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40FC8B4E-08F8-4DCA-BB91-DD1F281D5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302329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D20AF216-73B1-4D23-B633-E8A5BD30C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4511" y="510268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55DC2A4-66BA-4E4F-A165-3701E6588971}"/>
            </a:ext>
          </a:extLst>
        </xdr:cNvPr>
        <xdr:cNvSpPr txBox="1">
          <a:spLocks noChangeArrowheads="1"/>
        </xdr:cNvSpPr>
      </xdr:nvSpPr>
      <xdr:spPr bwMode="auto">
        <a:xfrm>
          <a:off x="4484914" y="672193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BAD1D61-E952-400A-A541-E8DC06379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5389" y="2178504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52402727-74DB-4314-89A1-D8B63DEDE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302329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4CC53CA5-55B5-4F4F-9384-922436ADC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51117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CB55B06-C846-4F2E-88F6-3E017C2B7D48}"/>
            </a:ext>
          </a:extLst>
        </xdr:cNvPr>
        <xdr:cNvSpPr txBox="1">
          <a:spLocks noChangeArrowheads="1"/>
        </xdr:cNvSpPr>
      </xdr:nvSpPr>
      <xdr:spPr bwMode="auto">
        <a:xfrm>
          <a:off x="4235450" y="6731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F36E64AC-94FF-4D53-A9A8-3A5F399DB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5925" y="21875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9D18DB11-98C8-4B50-BD6F-4A69692B7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6425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E07F84E-0B87-4F3A-883F-ED4DBF415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51117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93C1983-6D28-4D44-BF24-BC07E9214D1A}"/>
            </a:ext>
          </a:extLst>
        </xdr:cNvPr>
        <xdr:cNvSpPr txBox="1">
          <a:spLocks noChangeArrowheads="1"/>
        </xdr:cNvSpPr>
      </xdr:nvSpPr>
      <xdr:spPr bwMode="auto">
        <a:xfrm>
          <a:off x="4235450" y="6731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8B6EBAB0-9B7B-4157-B468-269B2ECE5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5925" y="21875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67D1052F-BB79-40EA-8B94-5CFA432B0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6425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12EBD679-5F38-46A6-ABE9-F15BC6335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1AB3DEC-DE10-4CE0-AAB4-39E5167C5B3A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9444636B-9DBF-48E0-9E2A-D7AFFE8AE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F815971A-5A59-49A6-9967-CFE234781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1D505765-68A7-426A-9413-356A105AF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ABBA4AC-3C50-46B7-A32D-D59639A37911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7E7BAB31-2E2C-48A5-9347-DE4D9FDED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871CC6A4-C389-40AD-9636-33D3453A3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51E90A3B-D82E-490A-98E0-9C24C439B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92F118B-14AE-46FD-9854-4C9C4A560184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21216F70-C853-450C-8B7D-CDE035891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CE2491A3-F4B0-42B3-BC51-5A8E4C8A7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94EC5E90-A23A-493C-B51B-E5939ECC8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51117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019132F-EEF8-420D-A84D-8649B88AC5B5}"/>
            </a:ext>
          </a:extLst>
        </xdr:cNvPr>
        <xdr:cNvSpPr txBox="1">
          <a:spLocks noChangeArrowheads="1"/>
        </xdr:cNvSpPr>
      </xdr:nvSpPr>
      <xdr:spPr bwMode="auto">
        <a:xfrm>
          <a:off x="4235450" y="6731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FA3819FF-1822-4285-A67A-16CCEC151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5925" y="21875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2755A23-4D3A-40BB-B949-11D435401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6425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6E562890-4845-4416-8B35-8C460B624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883A32C-9A42-4A30-BD10-538CFCF37E09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twoCellAnchor editAs="oneCell">
    <xdr:from>
      <xdr:col>5</xdr:col>
      <xdr:colOff>638175</xdr:colOff>
      <xdr:row>8</xdr:row>
      <xdr:rowOff>66675</xdr:rowOff>
    </xdr:from>
    <xdr:to>
      <xdr:col>7</xdr:col>
      <xdr:colOff>962025</xdr:colOff>
      <xdr:row>9</xdr:row>
      <xdr:rowOff>219075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9E48660A-DA67-4389-A78B-543DF620F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433916</xdr:colOff>
      <xdr:row>8</xdr:row>
      <xdr:rowOff>201083</xdr:rowOff>
    </xdr:from>
    <xdr:to>
      <xdr:col>5</xdr:col>
      <xdr:colOff>443865</xdr:colOff>
      <xdr:row>9</xdr:row>
      <xdr:rowOff>143964</xdr:rowOff>
    </xdr:to>
    <xdr:pic>
      <xdr:nvPicPr>
        <xdr:cNvPr id="5" name="그림 7">
          <a:extLst>
            <a:ext uri="{FF2B5EF4-FFF2-40B4-BE49-F238E27FC236}">
              <a16:creationId xmlns:a16="http://schemas.microsoft.com/office/drawing/2014/main" id="{9C95158D-3142-4BA2-9A3D-CDF33E74A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4291" y="2315633"/>
          <a:ext cx="1010074" cy="181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6A15E3B0-0B2E-4F65-A898-31F883212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4153D78-904C-4396-B440-AD4570B89431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twoCellAnchor editAs="oneCell">
    <xdr:from>
      <xdr:col>5</xdr:col>
      <xdr:colOff>638175</xdr:colOff>
      <xdr:row>8</xdr:row>
      <xdr:rowOff>66675</xdr:rowOff>
    </xdr:from>
    <xdr:to>
      <xdr:col>7</xdr:col>
      <xdr:colOff>962025</xdr:colOff>
      <xdr:row>9</xdr:row>
      <xdr:rowOff>219075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D016703C-2F80-4B62-A373-9E84F29B3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433916</xdr:colOff>
      <xdr:row>8</xdr:row>
      <xdr:rowOff>201083</xdr:rowOff>
    </xdr:from>
    <xdr:to>
      <xdr:col>5</xdr:col>
      <xdr:colOff>443865</xdr:colOff>
      <xdr:row>9</xdr:row>
      <xdr:rowOff>143964</xdr:rowOff>
    </xdr:to>
    <xdr:pic>
      <xdr:nvPicPr>
        <xdr:cNvPr id="5" name="그림 7">
          <a:extLst>
            <a:ext uri="{FF2B5EF4-FFF2-40B4-BE49-F238E27FC236}">
              <a16:creationId xmlns:a16="http://schemas.microsoft.com/office/drawing/2014/main" id="{CD7F63D0-F659-45DF-ABF0-3CE091D0E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4291" y="2315633"/>
          <a:ext cx="1010074" cy="181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9255F720-2AB3-4418-9B02-9543800CE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9FE0E84-54C3-4E02-9AD7-643A6B894F35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twoCellAnchor editAs="oneCell">
    <xdr:from>
      <xdr:col>5</xdr:col>
      <xdr:colOff>638175</xdr:colOff>
      <xdr:row>8</xdr:row>
      <xdr:rowOff>66675</xdr:rowOff>
    </xdr:from>
    <xdr:to>
      <xdr:col>7</xdr:col>
      <xdr:colOff>962025</xdr:colOff>
      <xdr:row>9</xdr:row>
      <xdr:rowOff>219075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4EAAB3C1-FAD6-4F6F-AE6D-E3745E17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433916</xdr:colOff>
      <xdr:row>8</xdr:row>
      <xdr:rowOff>201083</xdr:rowOff>
    </xdr:from>
    <xdr:to>
      <xdr:col>5</xdr:col>
      <xdr:colOff>443865</xdr:colOff>
      <xdr:row>9</xdr:row>
      <xdr:rowOff>143964</xdr:rowOff>
    </xdr:to>
    <xdr:pic>
      <xdr:nvPicPr>
        <xdr:cNvPr id="5" name="그림 7">
          <a:extLst>
            <a:ext uri="{FF2B5EF4-FFF2-40B4-BE49-F238E27FC236}">
              <a16:creationId xmlns:a16="http://schemas.microsoft.com/office/drawing/2014/main" id="{927CD1E4-7E93-4B11-AC6E-E9D9CE01E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4291" y="2315633"/>
          <a:ext cx="1010074" cy="181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BFBE725C-EAEF-4B16-BC06-B1D1D7F2B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C6A1518-3722-4B2C-BC59-C290FBF8DD0B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twoCellAnchor editAs="oneCell">
    <xdr:from>
      <xdr:col>5</xdr:col>
      <xdr:colOff>638175</xdr:colOff>
      <xdr:row>8</xdr:row>
      <xdr:rowOff>66675</xdr:rowOff>
    </xdr:from>
    <xdr:to>
      <xdr:col>7</xdr:col>
      <xdr:colOff>962025</xdr:colOff>
      <xdr:row>9</xdr:row>
      <xdr:rowOff>219075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3D39F8E0-4B67-4C7C-8D6A-1A3F52F2A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433916</xdr:colOff>
      <xdr:row>8</xdr:row>
      <xdr:rowOff>201083</xdr:rowOff>
    </xdr:from>
    <xdr:to>
      <xdr:col>5</xdr:col>
      <xdr:colOff>443865</xdr:colOff>
      <xdr:row>9</xdr:row>
      <xdr:rowOff>143964</xdr:rowOff>
    </xdr:to>
    <xdr:pic>
      <xdr:nvPicPr>
        <xdr:cNvPr id="5" name="그림 7">
          <a:extLst>
            <a:ext uri="{FF2B5EF4-FFF2-40B4-BE49-F238E27FC236}">
              <a16:creationId xmlns:a16="http://schemas.microsoft.com/office/drawing/2014/main" id="{4678002E-070B-4F98-B8C3-4F2C4A54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4291" y="2315633"/>
          <a:ext cx="1010074" cy="181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D0F5E3ED-EA1D-4BBC-A96F-5CB6D753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F12C59A-E129-470D-A54E-4289B52DB2F2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twoCellAnchor editAs="oneCell">
    <xdr:from>
      <xdr:col>5</xdr:col>
      <xdr:colOff>638175</xdr:colOff>
      <xdr:row>8</xdr:row>
      <xdr:rowOff>66675</xdr:rowOff>
    </xdr:from>
    <xdr:to>
      <xdr:col>7</xdr:col>
      <xdr:colOff>962025</xdr:colOff>
      <xdr:row>9</xdr:row>
      <xdr:rowOff>219075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3CF0784F-720F-4AA4-9E09-E14A1EA17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433916</xdr:colOff>
      <xdr:row>8</xdr:row>
      <xdr:rowOff>201083</xdr:rowOff>
    </xdr:from>
    <xdr:to>
      <xdr:col>5</xdr:col>
      <xdr:colOff>443865</xdr:colOff>
      <xdr:row>9</xdr:row>
      <xdr:rowOff>143964</xdr:rowOff>
    </xdr:to>
    <xdr:pic>
      <xdr:nvPicPr>
        <xdr:cNvPr id="5" name="그림 7">
          <a:extLst>
            <a:ext uri="{FF2B5EF4-FFF2-40B4-BE49-F238E27FC236}">
              <a16:creationId xmlns:a16="http://schemas.microsoft.com/office/drawing/2014/main" id="{B078500F-FD38-42C5-B76D-FDA37F4E3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4291" y="2315633"/>
          <a:ext cx="1010074" cy="181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8768FA96-E78B-4A3C-89D4-CC544F311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DAF7894-8A5C-436E-A060-86337140C6AB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52D8C5DA-42DB-456B-BF8A-2319912E2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F24FEFCC-853B-407F-87DE-6ADD2398D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6FB5658F-7347-4862-A27F-772B4F848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247B456-3177-4AD2-B42C-A991BDF4D154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FDE82F78-C820-4CEB-8762-1ACC220F4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7561FAF-BF68-4BF2-B835-DD6A08CA2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1E51E13F-C631-409A-A9E2-E0B807FA8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6CE4A52-E3AD-48E3-82AD-9D98892A214C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BCACC98B-06A6-4DCB-80E8-94FCCCC70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2DA0158F-A477-4203-AC8C-D968C79D2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8C117F17-1C94-4016-97D2-5A18F1EBD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00687DF-2CF1-40D8-91EB-F64BEC802668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A5B29A3F-55AC-4E1F-837E-35527816C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AC05FFE3-64AC-4023-9C5B-E602A1163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3FE3AB7D-E223-438B-9733-7298D3FC2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6C383B2-6B66-41C7-A848-DC0FCF15644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15986553-DC37-4D26-8D1E-E98F7F464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4ECE337A-D4E6-4B7C-9EBA-E62340556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CFAFE1DF-BED3-436B-8CEE-E30B1B9AC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53A7E9E-026D-447D-8866-1BB5EA74225F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7EDE0FDB-9722-4EF1-B033-EA30F7922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412CB737-2B2E-45D4-BB40-D83A851CA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B0491117-2527-46F7-97A0-E619DF91D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64311B4-D85B-4957-B89C-3D54CD66B5D2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BA506D21-6DBE-408D-80F7-CC085C084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94E16FEC-D554-4EB7-9D5C-2E65D2F37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489F1924-FD51-4C8F-A027-129F83D58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77BEBFB-DF05-4BE7-95FF-B3BE7EADD19F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E66126EE-CE13-4E7F-B1FD-2539F5EE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2AC18433-5459-4E96-BA62-1AF31C7CB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84B97DF8-B8A2-4639-99E9-73E619BFA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18A36CB-984E-4E5A-B310-42BA0B5D94F7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3A87BF74-1121-4229-90C1-BF7C257F6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944EA590-D33A-4B4E-906F-AC51E9192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4CBA80B0-0CED-4F11-ABB9-298E6B28F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310991B-8AD5-4BA8-899F-8C76C36BC97D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33573D88-F8EC-4BFB-9DF6-B6807919E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8D3A4BA4-B813-4DEA-93A9-29AA341D4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4262450A-ED77-4F7C-9F80-7432E35E2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8352932-C3D6-489E-98B6-F8AACBE2E6B2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C2F37857-B640-42D9-86CC-D3F817D42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C710FB4D-3741-4A83-A0C8-CA1D8F564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258716CC-87E2-4480-AA70-CF788B428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D6868A0-5936-4F56-939E-DEE04F7B294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DC53A7D3-DE3F-4D24-99ED-F2AA8F414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491FB840-C966-427E-BDB6-EE14928F1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AE42C337-C564-4C4C-BADD-5651F3508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A7B2B60-1AA1-4EFC-9B68-02C799E50AFD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1B636687-EE92-4908-ACA3-1379CD31E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B8A1FA78-3DEC-488E-97B3-417C27FC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A98F5031-EDA1-4155-AF26-1C7E6F0A0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F0EAFCF-6743-4420-B85F-DBC9F48B889A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842EC920-3BBE-4A19-970E-14E9140D8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ADB47963-FA83-40A7-A93E-113005015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2FE16CA9-A3B6-4253-A6D6-683DCE7BC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C7ADC79-6B82-4B08-AA4E-105C0EE02161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EEB5BB1D-5A93-449F-A447-6475D902D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30DEE677-F2AD-437C-9AD8-9B0CCB93B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B9627807-7FB9-4AAD-9394-A92513828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1483CE7-953A-4AE5-967D-B1AE12186F94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5183433B-9A44-4DD0-92C7-576601D45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1345705A-B527-4FFD-9E1E-048B82A6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2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3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5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7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8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9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A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D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E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F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0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1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2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3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4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5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6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7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8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5775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900-000003000000}"/>
            </a:ext>
          </a:extLst>
        </xdr:cNvPr>
        <xdr:cNvSpPr txBox="1">
          <a:spLocks noChangeArrowheads="1"/>
        </xdr:cNvSpPr>
      </xdr:nvSpPr>
      <xdr:spPr bwMode="auto">
        <a:xfrm>
          <a:off x="4429125" y="51435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140970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153352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A00-000003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695325</xdr:colOff>
      <xdr:row>7</xdr:row>
      <xdr:rowOff>28575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2287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7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3620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46672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B00-000003000000}"/>
            </a:ext>
          </a:extLst>
        </xdr:cNvPr>
        <xdr:cNvSpPr txBox="1">
          <a:spLocks noChangeArrowheads="1"/>
        </xdr:cNvSpPr>
      </xdr:nvSpPr>
      <xdr:spPr bwMode="auto">
        <a:xfrm>
          <a:off x="4495800" y="51435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14382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543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447675</xdr:colOff>
      <xdr:row>7</xdr:row>
      <xdr:rowOff>57150</xdr:rowOff>
    </xdr:from>
    <xdr:to>
      <xdr:col>8</xdr:col>
      <xdr:colOff>0</xdr:colOff>
      <xdr:row>9</xdr:row>
      <xdr:rowOff>47625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6C00-000003000000}"/>
            </a:ext>
          </a:extLst>
        </xdr:cNvPr>
        <xdr:cNvGrpSpPr>
          <a:grpSpLocks/>
        </xdr:cNvGrpSpPr>
      </xdr:nvGrpSpPr>
      <xdr:grpSpPr bwMode="auto">
        <a:xfrm>
          <a:off x="4295775" y="2171700"/>
          <a:ext cx="3057525" cy="466725"/>
          <a:chOff x="430" y="238"/>
          <a:chExt cx="303" cy="49"/>
        </a:xfrm>
      </xdr:grpSpPr>
      <xdr:pic>
        <xdr:nvPicPr>
          <xdr:cNvPr id="4" name="Picture 4" descr="CPTlogoC_HR">
            <a:extLst>
              <a:ext uri="{FF2B5EF4-FFF2-40B4-BE49-F238E27FC236}">
                <a16:creationId xmlns:a16="http://schemas.microsoft.com/office/drawing/2014/main" id="{00000000-0008-0000-6C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0" y="238"/>
            <a:ext cx="16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Picture 5" descr="YOKOTA">
            <a:extLst>
              <a:ext uri="{FF2B5EF4-FFF2-40B4-BE49-F238E27FC236}">
                <a16:creationId xmlns:a16="http://schemas.microsoft.com/office/drawing/2014/main" id="{00000000-0008-0000-6C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0" y="254"/>
            <a:ext cx="138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5</xdr:col>
      <xdr:colOff>447675</xdr:colOff>
      <xdr:row>7</xdr:row>
      <xdr:rowOff>57150</xdr:rowOff>
    </xdr:from>
    <xdr:to>
      <xdr:col>8</xdr:col>
      <xdr:colOff>0</xdr:colOff>
      <xdr:row>9</xdr:row>
      <xdr:rowOff>47625</xdr:rowOff>
    </xdr:to>
    <xdr:grpSp>
      <xdr:nvGrpSpPr>
        <xdr:cNvPr id="6" name="Group 3">
          <a:extLst>
            <a:ext uri="{FF2B5EF4-FFF2-40B4-BE49-F238E27FC236}">
              <a16:creationId xmlns:a16="http://schemas.microsoft.com/office/drawing/2014/main" id="{00000000-0008-0000-6C00-000006000000}"/>
            </a:ext>
          </a:extLst>
        </xdr:cNvPr>
        <xdr:cNvGrpSpPr>
          <a:grpSpLocks/>
        </xdr:cNvGrpSpPr>
      </xdr:nvGrpSpPr>
      <xdr:grpSpPr bwMode="auto">
        <a:xfrm>
          <a:off x="4295775" y="2171700"/>
          <a:ext cx="3057525" cy="466725"/>
          <a:chOff x="430" y="238"/>
          <a:chExt cx="303" cy="49"/>
        </a:xfrm>
      </xdr:grpSpPr>
      <xdr:pic>
        <xdr:nvPicPr>
          <xdr:cNvPr id="7" name="Picture 4" descr="CPTlogoC_HR">
            <a:extLst>
              <a:ext uri="{FF2B5EF4-FFF2-40B4-BE49-F238E27FC236}">
                <a16:creationId xmlns:a16="http://schemas.microsoft.com/office/drawing/2014/main" id="{00000000-0008-0000-6C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0" y="238"/>
            <a:ext cx="16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Picture 5" descr="YOKOTA">
            <a:extLst>
              <a:ext uri="{FF2B5EF4-FFF2-40B4-BE49-F238E27FC236}">
                <a16:creationId xmlns:a16="http://schemas.microsoft.com/office/drawing/2014/main" id="{00000000-0008-0000-6C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0" y="254"/>
            <a:ext cx="138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6C00-000009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</xdr:wsDr>
</file>

<file path=xl/drawings/drawing15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D00-000003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695325</xdr:colOff>
      <xdr:row>7</xdr:row>
      <xdr:rowOff>28575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2287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9525</xdr:colOff>
      <xdr:row>7</xdr:row>
      <xdr:rowOff>152400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13525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E00-000003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695325</xdr:colOff>
      <xdr:row>7</xdr:row>
      <xdr:rowOff>28575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2287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1</xdr:row>
      <xdr:rowOff>209550</xdr:rowOff>
    </xdr:from>
    <xdr:to>
      <xdr:col>7</xdr:col>
      <xdr:colOff>847725</xdr:colOff>
      <xdr:row>3</xdr:row>
      <xdr:rowOff>0</xdr:rowOff>
    </xdr:to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600075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F00-000003000000}"/>
            </a:ext>
          </a:extLst>
        </xdr:cNvPr>
        <xdr:cNvSpPr txBox="1">
          <a:spLocks noChangeArrowheads="1"/>
        </xdr:cNvSpPr>
      </xdr:nvSpPr>
      <xdr:spPr bwMode="auto">
        <a:xfrm>
          <a:off x="4562475" y="65722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twoCellAnchor editAs="oneCell">
    <xdr:from>
      <xdr:col>5</xdr:col>
      <xdr:colOff>695325</xdr:colOff>
      <xdr:row>7</xdr:row>
      <xdr:rowOff>28575</xdr:rowOff>
    </xdr:from>
    <xdr:to>
      <xdr:col>7</xdr:col>
      <xdr:colOff>1019175</xdr:colOff>
      <xdr:row>8</xdr:row>
      <xdr:rowOff>180975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21431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7000-000003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695325</xdr:colOff>
      <xdr:row>7</xdr:row>
      <xdr:rowOff>28575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7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2287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7100-000003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695325</xdr:colOff>
      <xdr:row>7</xdr:row>
      <xdr:rowOff>28575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7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2287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5775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7200-000003000000}"/>
            </a:ext>
          </a:extLst>
        </xdr:cNvPr>
        <xdr:cNvSpPr txBox="1">
          <a:spLocks noChangeArrowheads="1"/>
        </xdr:cNvSpPr>
      </xdr:nvSpPr>
      <xdr:spPr bwMode="auto">
        <a:xfrm>
          <a:off x="4429125" y="51435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7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140970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466725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7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1543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7300-000003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685800</xdr:colOff>
      <xdr:row>7</xdr:row>
      <xdr:rowOff>9525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7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12096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6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7400-000003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685800</xdr:colOff>
      <xdr:row>7</xdr:row>
      <xdr:rowOff>9525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7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12096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EBF7-F357-4318-951D-1340DF427C36}">
  <sheetPr>
    <tabColor rgb="FFFFFF00"/>
    <pageSetUpPr fitToPage="1"/>
  </sheetPr>
  <dimension ref="A1:I43"/>
  <sheetViews>
    <sheetView topLeftCell="A2" zoomScale="90" zoomScaleNormal="90" workbookViewId="0">
      <selection activeCell="A24" sqref="A24:D2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9.44140625" style="1" bestFit="1" customWidth="1"/>
    <col min="10" max="16384" width="8.77734375" style="1"/>
  </cols>
  <sheetData>
    <row r="1" spans="1:9" ht="3.75" hidden="1" customHeight="1" x14ac:dyDescent="0.15">
      <c r="A1" s="65" t="s">
        <v>40</v>
      </c>
    </row>
    <row r="2" spans="1:9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9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9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9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9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9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9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9" ht="19.350000000000001" customHeight="1" x14ac:dyDescent="0.15">
      <c r="A9" s="68" t="s">
        <v>740</v>
      </c>
      <c r="B9" s="68"/>
      <c r="C9" s="68" t="s">
        <v>26</v>
      </c>
      <c r="D9" s="65"/>
      <c r="E9" s="69"/>
      <c r="F9" s="64"/>
      <c r="G9" s="65"/>
      <c r="H9" s="65"/>
    </row>
    <row r="10" spans="1:9" ht="19.350000000000001" customHeight="1" x14ac:dyDescent="0.15">
      <c r="A10" s="68" t="s">
        <v>695</v>
      </c>
      <c r="B10" s="67"/>
      <c r="C10" s="67"/>
      <c r="D10" s="66"/>
      <c r="E10" s="66"/>
      <c r="F10" s="64"/>
      <c r="G10" s="64"/>
      <c r="H10" s="64"/>
    </row>
    <row r="11" spans="1:9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9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9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9" ht="18" customHeight="1" x14ac:dyDescent="0.15">
      <c r="A14" s="492" t="s">
        <v>529</v>
      </c>
      <c r="B14" s="493"/>
      <c r="C14" s="493"/>
      <c r="D14" s="494"/>
      <c r="E14" s="118"/>
      <c r="F14" s="118"/>
      <c r="G14" s="118"/>
      <c r="H14" s="48"/>
      <c r="I14" s="190"/>
    </row>
    <row r="15" spans="1:9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140000</v>
      </c>
      <c r="G15" s="172">
        <f>F15*E15</f>
        <v>140000</v>
      </c>
      <c r="H15" s="48"/>
      <c r="I15" s="190"/>
    </row>
    <row r="16" spans="1:9" ht="18" customHeight="1" x14ac:dyDescent="0.15">
      <c r="A16" s="35" t="s">
        <v>744</v>
      </c>
      <c r="B16" s="480" t="s">
        <v>745</v>
      </c>
      <c r="C16" s="481"/>
      <c r="D16" s="482"/>
      <c r="E16" s="34">
        <v>1</v>
      </c>
      <c r="F16" s="164">
        <v>2212700</v>
      </c>
      <c r="G16" s="168">
        <f>E16*F16</f>
        <v>2212700</v>
      </c>
      <c r="H16" s="473" t="s">
        <v>746</v>
      </c>
      <c r="I16" s="190"/>
    </row>
    <row r="17" spans="1:9" ht="18" customHeight="1" x14ac:dyDescent="0.15">
      <c r="A17" s="35" t="s">
        <v>86</v>
      </c>
      <c r="B17" s="480" t="s">
        <v>85</v>
      </c>
      <c r="C17" s="481"/>
      <c r="D17" s="482"/>
      <c r="E17" s="34">
        <v>1</v>
      </c>
      <c r="F17" s="164">
        <v>228800</v>
      </c>
      <c r="G17" s="168">
        <f>E17*F17</f>
        <v>228800</v>
      </c>
      <c r="H17" s="411" t="s">
        <v>233</v>
      </c>
      <c r="I17" s="190"/>
    </row>
    <row r="18" spans="1:9" ht="18" customHeight="1" x14ac:dyDescent="0.15">
      <c r="A18" s="42" t="s">
        <v>84</v>
      </c>
      <c r="B18" s="480" t="s">
        <v>83</v>
      </c>
      <c r="C18" s="481"/>
      <c r="D18" s="481"/>
      <c r="E18" s="34">
        <v>1</v>
      </c>
      <c r="F18" s="465">
        <v>35200</v>
      </c>
      <c r="G18" s="168">
        <f>E18*F18</f>
        <v>35200</v>
      </c>
      <c r="H18" s="474" t="s">
        <v>485</v>
      </c>
      <c r="I18" s="190"/>
    </row>
    <row r="19" spans="1:9" ht="18" customHeight="1" x14ac:dyDescent="0.15">
      <c r="A19" s="492"/>
      <c r="B19" s="493"/>
      <c r="C19" s="493"/>
      <c r="D19" s="494"/>
      <c r="E19" s="118"/>
      <c r="F19" s="183" t="s">
        <v>4</v>
      </c>
      <c r="G19" s="38">
        <f>SUM(G15:G18)</f>
        <v>2616700</v>
      </c>
      <c r="H19" s="48"/>
      <c r="I19" s="190"/>
    </row>
    <row r="20" spans="1:9" ht="18" customHeight="1" x14ac:dyDescent="0.15">
      <c r="A20" s="483"/>
      <c r="B20" s="484"/>
      <c r="C20" s="484"/>
      <c r="D20" s="485"/>
      <c r="E20" s="156"/>
      <c r="F20" s="118"/>
      <c r="G20" s="118"/>
      <c r="H20" s="48"/>
      <c r="I20" s="190"/>
    </row>
    <row r="21" spans="1:9" ht="18" customHeight="1" x14ac:dyDescent="0.15">
      <c r="A21" s="486"/>
      <c r="B21" s="487"/>
      <c r="C21" s="487"/>
      <c r="D21" s="488"/>
      <c r="E21" s="107"/>
      <c r="F21" s="500" t="s">
        <v>2</v>
      </c>
      <c r="G21" s="501"/>
      <c r="H21" s="204"/>
      <c r="I21" s="190"/>
    </row>
    <row r="22" spans="1:9" ht="18" customHeight="1" x14ac:dyDescent="0.15">
      <c r="A22" s="483"/>
      <c r="B22" s="484"/>
      <c r="C22" s="484"/>
      <c r="D22" s="485"/>
      <c r="E22" s="156"/>
      <c r="F22" s="58" t="s">
        <v>4</v>
      </c>
      <c r="G22" s="58">
        <v>2355000</v>
      </c>
      <c r="H22" s="204"/>
      <c r="I22" s="190">
        <f>G19*0.9</f>
        <v>2355030</v>
      </c>
    </row>
    <row r="23" spans="1:9" ht="18" customHeight="1" x14ac:dyDescent="0.15">
      <c r="A23" s="492"/>
      <c r="B23" s="493"/>
      <c r="C23" s="493"/>
      <c r="D23" s="494"/>
      <c r="E23" s="118"/>
      <c r="F23" s="33"/>
      <c r="G23" s="40" t="s">
        <v>1</v>
      </c>
      <c r="H23" s="48"/>
      <c r="I23" s="190"/>
    </row>
    <row r="24" spans="1:9" ht="18" customHeight="1" x14ac:dyDescent="0.15">
      <c r="A24" s="483"/>
      <c r="B24" s="484"/>
      <c r="C24" s="484"/>
      <c r="D24" s="485"/>
      <c r="E24" s="156"/>
      <c r="F24" s="172"/>
      <c r="G24" s="172"/>
      <c r="H24" s="48"/>
      <c r="I24" s="190"/>
    </row>
    <row r="25" spans="1:9" ht="18" customHeight="1" x14ac:dyDescent="0.15">
      <c r="A25" s="486"/>
      <c r="B25" s="487"/>
      <c r="C25" s="487"/>
      <c r="D25" s="488"/>
      <c r="E25" s="107"/>
      <c r="F25" s="130"/>
      <c r="G25" s="130"/>
      <c r="H25" s="204"/>
      <c r="I25" s="190"/>
    </row>
    <row r="26" spans="1:9" ht="18" customHeight="1" x14ac:dyDescent="0.15">
      <c r="A26" s="483"/>
      <c r="B26" s="484"/>
      <c r="C26" s="484"/>
      <c r="D26" s="485"/>
      <c r="E26" s="156"/>
      <c r="F26" s="172"/>
      <c r="G26" s="172"/>
      <c r="H26" s="204"/>
      <c r="I26" s="190"/>
    </row>
    <row r="27" spans="1:9" ht="18" customHeight="1" x14ac:dyDescent="0.15">
      <c r="A27" s="483"/>
      <c r="B27" s="484"/>
      <c r="C27" s="484"/>
      <c r="D27" s="485"/>
      <c r="E27" s="156"/>
      <c r="F27" s="172"/>
      <c r="G27" s="172"/>
      <c r="H27" s="48"/>
      <c r="I27" s="190"/>
    </row>
    <row r="28" spans="1:9" ht="18" customHeight="1" x14ac:dyDescent="0.15">
      <c r="A28" s="486"/>
      <c r="B28" s="487"/>
      <c r="C28" s="487"/>
      <c r="D28" s="488"/>
      <c r="E28" s="107"/>
      <c r="F28" s="130"/>
      <c r="G28" s="130"/>
      <c r="H28" s="204"/>
      <c r="I28" s="190"/>
    </row>
    <row r="29" spans="1:9" ht="18" customHeight="1" x14ac:dyDescent="0.15">
      <c r="A29" s="483"/>
      <c r="B29" s="484"/>
      <c r="C29" s="484"/>
      <c r="D29" s="485"/>
      <c r="E29" s="156"/>
      <c r="F29" s="172"/>
      <c r="G29" s="172"/>
      <c r="H29" s="204"/>
      <c r="I29" s="190"/>
    </row>
    <row r="30" spans="1:9" ht="18" customHeight="1" x14ac:dyDescent="0.15">
      <c r="A30" s="483"/>
      <c r="B30" s="484"/>
      <c r="C30" s="484"/>
      <c r="D30" s="485"/>
      <c r="E30" s="156"/>
      <c r="F30" s="172"/>
      <c r="G30" s="172"/>
      <c r="H30" s="48"/>
      <c r="I30" s="190"/>
    </row>
    <row r="31" spans="1:9" ht="18" customHeight="1" x14ac:dyDescent="0.15">
      <c r="A31" s="486"/>
      <c r="B31" s="487"/>
      <c r="C31" s="487"/>
      <c r="D31" s="488"/>
      <c r="E31" s="107"/>
      <c r="F31" s="130"/>
      <c r="G31" s="130"/>
      <c r="H31" s="204"/>
      <c r="I31" s="190"/>
    </row>
    <row r="32" spans="1:9" ht="18" customHeight="1" x14ac:dyDescent="0.15">
      <c r="A32" s="483"/>
      <c r="B32" s="484"/>
      <c r="C32" s="484"/>
      <c r="D32" s="485"/>
      <c r="E32" s="156"/>
      <c r="F32" s="172"/>
      <c r="G32" s="172"/>
      <c r="H32" s="204"/>
      <c r="I32" s="190"/>
    </row>
    <row r="33" spans="1:9" ht="18" customHeight="1" x14ac:dyDescent="0.15">
      <c r="A33" s="483"/>
      <c r="B33" s="484"/>
      <c r="C33" s="484"/>
      <c r="D33" s="485"/>
      <c r="E33" s="156"/>
      <c r="F33" s="172"/>
      <c r="G33" s="172"/>
      <c r="H33" s="48"/>
      <c r="I33" s="190"/>
    </row>
    <row r="34" spans="1:9" ht="18" customHeight="1" x14ac:dyDescent="0.15">
      <c r="A34" s="486"/>
      <c r="B34" s="487"/>
      <c r="C34" s="487"/>
      <c r="D34" s="488"/>
      <c r="E34" s="107"/>
      <c r="F34" s="130"/>
      <c r="G34" s="130"/>
      <c r="H34" s="204"/>
      <c r="I34" s="190"/>
    </row>
    <row r="35" spans="1:9" ht="18" customHeight="1" x14ac:dyDescent="0.15">
      <c r="A35" s="483"/>
      <c r="B35" s="484"/>
      <c r="C35" s="484"/>
      <c r="D35" s="485"/>
      <c r="E35" s="156"/>
      <c r="F35" s="172"/>
      <c r="G35" s="172"/>
      <c r="H35" s="204"/>
      <c r="I35" s="190"/>
    </row>
    <row r="36" spans="1:9" ht="18" customHeight="1" x14ac:dyDescent="0.15">
      <c r="A36" s="483"/>
      <c r="B36" s="484"/>
      <c r="C36" s="484"/>
      <c r="D36" s="485"/>
      <c r="E36" s="156"/>
      <c r="F36" s="172"/>
      <c r="G36" s="172"/>
      <c r="H36" s="48"/>
    </row>
    <row r="37" spans="1:9" ht="18" customHeight="1" x14ac:dyDescent="0.15">
      <c r="A37" s="486"/>
      <c r="B37" s="487"/>
      <c r="C37" s="487"/>
      <c r="D37" s="488"/>
      <c r="E37" s="107"/>
      <c r="F37" s="130"/>
      <c r="G37" s="130"/>
      <c r="H37" s="204"/>
    </row>
    <row r="38" spans="1:9" ht="18" customHeight="1" x14ac:dyDescent="0.15">
      <c r="A38" s="483"/>
      <c r="B38" s="484"/>
      <c r="C38" s="484"/>
      <c r="D38" s="485"/>
      <c r="E38" s="156"/>
      <c r="F38" s="172"/>
      <c r="G38" s="172"/>
      <c r="H38" s="204"/>
    </row>
    <row r="39" spans="1:9" ht="18" customHeight="1" x14ac:dyDescent="0.15">
      <c r="A39" s="495" t="s">
        <v>64</v>
      </c>
      <c r="B39" s="496"/>
      <c r="C39" s="496"/>
      <c r="D39" s="496"/>
      <c r="E39" s="496"/>
      <c r="F39" s="496"/>
      <c r="G39" s="496"/>
      <c r="H39" s="497"/>
    </row>
    <row r="40" spans="1:9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9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9" ht="18" customHeight="1" x14ac:dyDescent="0.15">
      <c r="A43" s="498"/>
      <c r="B43" s="499"/>
      <c r="C43" s="499"/>
      <c r="D43" s="499"/>
      <c r="E43" s="3"/>
      <c r="F43" s="3"/>
      <c r="G43" s="3"/>
      <c r="H43" s="2"/>
    </row>
  </sheetData>
  <mergeCells count="37">
    <mergeCell ref="A23:D23"/>
    <mergeCell ref="A27:D27"/>
    <mergeCell ref="A28:D28"/>
    <mergeCell ref="A29:D29"/>
    <mergeCell ref="A24:D24"/>
    <mergeCell ref="A25:D25"/>
    <mergeCell ref="A26:D26"/>
    <mergeCell ref="A30:D30"/>
    <mergeCell ref="A31:D31"/>
    <mergeCell ref="A39:H39"/>
    <mergeCell ref="A43:D43"/>
    <mergeCell ref="A35:D35"/>
    <mergeCell ref="A36:D36"/>
    <mergeCell ref="A37:D37"/>
    <mergeCell ref="A38:D38"/>
    <mergeCell ref="A32:D32"/>
    <mergeCell ref="A33:D33"/>
    <mergeCell ref="A34:D34"/>
    <mergeCell ref="B17:D17"/>
    <mergeCell ref="A20:D20"/>
    <mergeCell ref="A21:D21"/>
    <mergeCell ref="A22:D22"/>
    <mergeCell ref="E7:H7"/>
    <mergeCell ref="E8:H8"/>
    <mergeCell ref="B13:D13"/>
    <mergeCell ref="A14:D14"/>
    <mergeCell ref="A15:D15"/>
    <mergeCell ref="B16:D16"/>
    <mergeCell ref="F21:G21"/>
    <mergeCell ref="B18:D18"/>
    <mergeCell ref="A19:D19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E7BD-3ACA-4344-911D-1D2C04CA72A3}">
  <sheetPr>
    <pageSetUpPr fitToPage="1"/>
  </sheetPr>
  <dimension ref="A1:J45"/>
  <sheetViews>
    <sheetView tabSelected="1" topLeftCell="A2" zoomScale="90" zoomScaleNormal="90" workbookViewId="0">
      <selection activeCell="I21" sqref="I21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/>
    <col min="10" max="10" width="11.44140625" style="1" bestFit="1" customWidth="1"/>
    <col min="11" max="16384" width="8.77734375" style="1"/>
  </cols>
  <sheetData>
    <row r="1" spans="1:8" ht="3.75" hidden="1" customHeight="1" x14ac:dyDescent="0.15">
      <c r="A1" s="65" t="s">
        <v>40</v>
      </c>
    </row>
    <row r="2" spans="1:8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8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8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8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8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8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8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8" ht="19.350000000000001" customHeight="1" x14ac:dyDescent="0.15">
      <c r="A9" s="68" t="s">
        <v>740</v>
      </c>
      <c r="B9" s="68"/>
      <c r="C9" s="68" t="s">
        <v>26</v>
      </c>
      <c r="D9" s="65"/>
      <c r="E9" s="69"/>
      <c r="F9" s="64"/>
      <c r="G9" s="65"/>
      <c r="H9" s="65"/>
    </row>
    <row r="10" spans="1:8" ht="19.350000000000001" customHeight="1" x14ac:dyDescent="0.15">
      <c r="A10" s="68" t="s">
        <v>695</v>
      </c>
      <c r="B10" s="67"/>
      <c r="C10" s="67"/>
      <c r="D10" s="66"/>
      <c r="E10" s="66"/>
      <c r="F10" s="64"/>
      <c r="G10" s="64"/>
      <c r="H10" s="64"/>
    </row>
    <row r="11" spans="1:8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8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8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8" ht="18" customHeight="1" x14ac:dyDescent="0.15">
      <c r="A14" s="502" t="s">
        <v>426</v>
      </c>
      <c r="B14" s="503"/>
      <c r="C14" s="503"/>
      <c r="D14" s="504"/>
      <c r="E14" s="107"/>
      <c r="F14" s="130"/>
      <c r="G14" s="130"/>
      <c r="H14" s="204"/>
    </row>
    <row r="15" spans="1:8" ht="18" customHeight="1" x14ac:dyDescent="0.15">
      <c r="A15" s="483" t="s">
        <v>43</v>
      </c>
      <c r="B15" s="484"/>
      <c r="C15" s="484"/>
      <c r="D15" s="485"/>
      <c r="E15" s="394">
        <v>1</v>
      </c>
      <c r="F15" s="172">
        <v>0</v>
      </c>
      <c r="G15" s="172">
        <f>F15*E15</f>
        <v>0</v>
      </c>
      <c r="H15" s="120"/>
    </row>
    <row r="16" spans="1:8" ht="18" customHeight="1" x14ac:dyDescent="0.15">
      <c r="A16" s="486" t="s">
        <v>689</v>
      </c>
      <c r="B16" s="487"/>
      <c r="C16" s="487"/>
      <c r="D16" s="488"/>
      <c r="E16" s="107"/>
      <c r="F16" s="130"/>
      <c r="G16" s="130"/>
      <c r="H16" s="204"/>
    </row>
    <row r="17" spans="1:10" ht="18" customHeight="1" x14ac:dyDescent="0.15">
      <c r="A17" s="483" t="s">
        <v>43</v>
      </c>
      <c r="B17" s="484"/>
      <c r="C17" s="484"/>
      <c r="D17" s="485"/>
      <c r="E17" s="394">
        <v>1</v>
      </c>
      <c r="F17" s="172">
        <v>0</v>
      </c>
      <c r="G17" s="172">
        <f>F17*E17</f>
        <v>0</v>
      </c>
      <c r="H17" s="120"/>
    </row>
    <row r="18" spans="1:10" ht="18" customHeight="1" x14ac:dyDescent="0.15">
      <c r="A18" s="486" t="s">
        <v>741</v>
      </c>
      <c r="B18" s="487"/>
      <c r="C18" s="487"/>
      <c r="D18" s="488"/>
      <c r="E18" s="107"/>
      <c r="F18" s="130"/>
      <c r="G18" s="130"/>
      <c r="H18" s="204"/>
    </row>
    <row r="19" spans="1:10" ht="18" customHeight="1" x14ac:dyDescent="0.15">
      <c r="A19" s="483" t="s">
        <v>43</v>
      </c>
      <c r="B19" s="484"/>
      <c r="C19" s="484"/>
      <c r="D19" s="485"/>
      <c r="E19" s="394">
        <v>1</v>
      </c>
      <c r="F19" s="172">
        <v>53000</v>
      </c>
      <c r="G19" s="172">
        <f>F19*E19</f>
        <v>53000</v>
      </c>
      <c r="H19" s="120"/>
    </row>
    <row r="20" spans="1:10" ht="18" customHeight="1" x14ac:dyDescent="0.15">
      <c r="A20" s="486" t="s">
        <v>742</v>
      </c>
      <c r="B20" s="487"/>
      <c r="C20" s="487"/>
      <c r="D20" s="488"/>
      <c r="E20" s="107"/>
      <c r="F20" s="130"/>
      <c r="G20" s="130"/>
      <c r="H20" s="204"/>
    </row>
    <row r="21" spans="1:10" ht="18" customHeight="1" x14ac:dyDescent="0.15">
      <c r="A21" s="483" t="s">
        <v>43</v>
      </c>
      <c r="B21" s="484"/>
      <c r="C21" s="484"/>
      <c r="D21" s="485"/>
      <c r="E21" s="394">
        <v>1</v>
      </c>
      <c r="F21" s="172">
        <v>53000</v>
      </c>
      <c r="G21" s="172">
        <f>F21*E21</f>
        <v>53000</v>
      </c>
      <c r="H21" s="120"/>
    </row>
    <row r="22" spans="1:10" ht="18" customHeight="1" x14ac:dyDescent="0.15">
      <c r="A22" s="486" t="s">
        <v>743</v>
      </c>
      <c r="B22" s="487"/>
      <c r="C22" s="487"/>
      <c r="D22" s="488"/>
      <c r="E22" s="107"/>
      <c r="F22" s="130"/>
      <c r="G22" s="130"/>
      <c r="H22" s="204"/>
    </row>
    <row r="23" spans="1:10" ht="18" customHeight="1" x14ac:dyDescent="0.15">
      <c r="A23" s="483" t="s">
        <v>43</v>
      </c>
      <c r="B23" s="484"/>
      <c r="C23" s="484"/>
      <c r="D23" s="485"/>
      <c r="E23" s="394">
        <v>1</v>
      </c>
      <c r="F23" s="172">
        <v>53000</v>
      </c>
      <c r="G23" s="172">
        <f>F23*E23</f>
        <v>53000</v>
      </c>
      <c r="H23" s="120"/>
    </row>
    <row r="24" spans="1:10" ht="18" customHeight="1" x14ac:dyDescent="0.15">
      <c r="A24" s="486"/>
      <c r="B24" s="487"/>
      <c r="C24" s="487"/>
      <c r="D24" s="488"/>
      <c r="E24" s="107"/>
      <c r="F24" s="58" t="s">
        <v>4</v>
      </c>
      <c r="G24" s="38">
        <f>SUM(G15:G23)</f>
        <v>159000</v>
      </c>
      <c r="H24" s="204"/>
    </row>
    <row r="25" spans="1:10" ht="18" customHeight="1" x14ac:dyDescent="0.15">
      <c r="A25" s="483"/>
      <c r="B25" s="484"/>
      <c r="C25" s="484"/>
      <c r="D25" s="485"/>
      <c r="E25" s="394"/>
      <c r="F25" s="172"/>
      <c r="G25" s="172"/>
      <c r="H25" s="120"/>
    </row>
    <row r="26" spans="1:10" ht="18" customHeight="1" x14ac:dyDescent="0.15">
      <c r="A26" s="486"/>
      <c r="B26" s="487"/>
      <c r="C26" s="487"/>
      <c r="D26" s="488"/>
      <c r="E26" s="107"/>
      <c r="F26" s="500" t="s">
        <v>2</v>
      </c>
      <c r="G26" s="501"/>
      <c r="H26" s="204"/>
    </row>
    <row r="27" spans="1:10" ht="18" customHeight="1" x14ac:dyDescent="0.15">
      <c r="A27" s="483"/>
      <c r="B27" s="484"/>
      <c r="C27" s="484"/>
      <c r="D27" s="485"/>
      <c r="E27" s="394"/>
      <c r="F27" s="58" t="s">
        <v>4</v>
      </c>
      <c r="G27" s="58">
        <v>140000</v>
      </c>
      <c r="H27" s="120"/>
      <c r="J27" s="47"/>
    </row>
    <row r="28" spans="1:10" ht="18" customHeight="1" x14ac:dyDescent="0.15">
      <c r="A28" s="486"/>
      <c r="B28" s="487"/>
      <c r="C28" s="487"/>
      <c r="D28" s="488"/>
      <c r="E28" s="107"/>
      <c r="F28" s="33"/>
      <c r="G28" s="40" t="s">
        <v>1</v>
      </c>
      <c r="H28" s="204"/>
    </row>
    <row r="29" spans="1:10" ht="18" customHeight="1" x14ac:dyDescent="0.15">
      <c r="A29" s="483"/>
      <c r="B29" s="484"/>
      <c r="C29" s="484"/>
      <c r="D29" s="485"/>
      <c r="E29" s="394"/>
      <c r="F29" s="172"/>
      <c r="G29" s="172"/>
      <c r="H29" s="120"/>
    </row>
    <row r="30" spans="1:10" ht="18" customHeight="1" x14ac:dyDescent="0.15">
      <c r="A30" s="486"/>
      <c r="B30" s="487"/>
      <c r="C30" s="487"/>
      <c r="D30" s="488"/>
      <c r="E30" s="107"/>
      <c r="F30" s="130"/>
      <c r="G30" s="130"/>
      <c r="H30" s="204"/>
    </row>
    <row r="31" spans="1:10" ht="18" customHeight="1" x14ac:dyDescent="0.15">
      <c r="A31" s="483"/>
      <c r="B31" s="484"/>
      <c r="C31" s="484"/>
      <c r="D31" s="485"/>
      <c r="E31" s="394"/>
      <c r="F31" s="172"/>
      <c r="G31" s="172"/>
      <c r="H31" s="120"/>
    </row>
    <row r="32" spans="1:10" ht="18" customHeight="1" x14ac:dyDescent="0.15">
      <c r="A32" s="486"/>
      <c r="B32" s="487"/>
      <c r="C32" s="487"/>
      <c r="D32" s="488"/>
      <c r="E32" s="107"/>
      <c r="F32" s="130"/>
      <c r="G32" s="130"/>
      <c r="H32" s="204"/>
    </row>
    <row r="33" spans="1:8" ht="18" customHeight="1" x14ac:dyDescent="0.15">
      <c r="A33" s="483"/>
      <c r="B33" s="484"/>
      <c r="C33" s="484"/>
      <c r="D33" s="485"/>
      <c r="E33" s="394"/>
      <c r="F33" s="172"/>
      <c r="G33" s="172"/>
      <c r="H33" s="120"/>
    </row>
    <row r="34" spans="1:8" ht="18" customHeight="1" x14ac:dyDescent="0.15">
      <c r="A34" s="486"/>
      <c r="B34" s="487"/>
      <c r="C34" s="487"/>
      <c r="D34" s="488"/>
      <c r="E34" s="107"/>
      <c r="F34" s="130"/>
      <c r="G34" s="130"/>
      <c r="H34" s="204"/>
    </row>
    <row r="35" spans="1:8" ht="18" customHeight="1" x14ac:dyDescent="0.15">
      <c r="A35" s="483"/>
      <c r="B35" s="484"/>
      <c r="C35" s="484"/>
      <c r="D35" s="485"/>
      <c r="E35" s="394"/>
      <c r="F35" s="172"/>
      <c r="G35" s="172"/>
      <c r="H35" s="120"/>
    </row>
    <row r="36" spans="1:8" ht="18" customHeight="1" x14ac:dyDescent="0.15">
      <c r="A36" s="486"/>
      <c r="B36" s="487"/>
      <c r="C36" s="487"/>
      <c r="D36" s="488"/>
      <c r="E36" s="118"/>
      <c r="F36" s="44"/>
      <c r="G36" s="38"/>
      <c r="H36" s="204"/>
    </row>
    <row r="37" spans="1:8" ht="18" customHeight="1" x14ac:dyDescent="0.15">
      <c r="A37" s="483"/>
      <c r="B37" s="484"/>
      <c r="C37" s="484"/>
      <c r="D37" s="485"/>
      <c r="E37" s="156"/>
      <c r="F37" s="172"/>
      <c r="G37" s="172"/>
      <c r="H37" s="120"/>
    </row>
    <row r="38" spans="1:8" ht="18" customHeight="1" x14ac:dyDescent="0.15">
      <c r="A38" s="486"/>
      <c r="B38" s="487"/>
      <c r="C38" s="487"/>
      <c r="D38" s="488"/>
      <c r="E38" s="107"/>
      <c r="F38" s="58"/>
      <c r="G38" s="58"/>
      <c r="H38" s="204"/>
    </row>
    <row r="39" spans="1:8" ht="18" customHeight="1" x14ac:dyDescent="0.15">
      <c r="A39" s="486"/>
      <c r="B39" s="487"/>
      <c r="C39" s="487"/>
      <c r="D39" s="488"/>
      <c r="E39" s="394"/>
      <c r="F39" s="33"/>
      <c r="G39" s="40"/>
      <c r="H39" s="120"/>
    </row>
    <row r="40" spans="1:8" ht="18" customHeight="1" x14ac:dyDescent="0.15">
      <c r="A40" s="483"/>
      <c r="B40" s="484"/>
      <c r="C40" s="484"/>
      <c r="D40" s="485"/>
      <c r="E40" s="29"/>
      <c r="F40" s="28"/>
      <c r="G40" s="27"/>
      <c r="H40" s="26"/>
    </row>
    <row r="41" spans="1:8" ht="18" customHeight="1" x14ac:dyDescent="0.15">
      <c r="A41" s="495" t="s">
        <v>64</v>
      </c>
      <c r="B41" s="496"/>
      <c r="C41" s="496"/>
      <c r="D41" s="496"/>
      <c r="E41" s="496"/>
      <c r="F41" s="496"/>
      <c r="G41" s="496"/>
      <c r="H41" s="497"/>
    </row>
    <row r="42" spans="1:8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8" ht="18" customHeight="1" x14ac:dyDescent="0.15">
      <c r="A43" s="7"/>
      <c r="B43" s="5"/>
      <c r="C43" s="5"/>
      <c r="D43" s="5"/>
      <c r="E43" s="5"/>
      <c r="F43" s="5"/>
      <c r="G43" s="5"/>
      <c r="H43" s="4"/>
    </row>
    <row r="44" spans="1:8" ht="18" customHeight="1" x14ac:dyDescent="0.15">
      <c r="A44" s="7"/>
      <c r="B44" s="5"/>
      <c r="C44" s="5"/>
      <c r="D44" s="5"/>
      <c r="E44" s="5"/>
      <c r="F44" s="5"/>
      <c r="G44" s="5"/>
      <c r="H44" s="4"/>
    </row>
    <row r="45" spans="1:8" ht="18" customHeight="1" x14ac:dyDescent="0.15">
      <c r="A45" s="498"/>
      <c r="B45" s="499"/>
      <c r="C45" s="499"/>
      <c r="D45" s="499"/>
      <c r="E45" s="3"/>
      <c r="F45" s="3"/>
      <c r="G45" s="3"/>
      <c r="H45" s="2"/>
    </row>
  </sheetData>
  <mergeCells count="39">
    <mergeCell ref="E6:H6"/>
    <mergeCell ref="A2:H2"/>
    <mergeCell ref="B3:C3"/>
    <mergeCell ref="F3:H4"/>
    <mergeCell ref="A4:C4"/>
    <mergeCell ref="E5:H5"/>
    <mergeCell ref="A22:D22"/>
    <mergeCell ref="E7:H7"/>
    <mergeCell ref="E8:H8"/>
    <mergeCell ref="B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3:D23"/>
    <mergeCell ref="A24:D24"/>
    <mergeCell ref="A25:D25"/>
    <mergeCell ref="A26:D26"/>
    <mergeCell ref="A27:D27"/>
    <mergeCell ref="F26:G26"/>
    <mergeCell ref="A45:D45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41:H41"/>
    <mergeCell ref="A39:D39"/>
    <mergeCell ref="A40:D40"/>
    <mergeCell ref="A29:D29"/>
    <mergeCell ref="A28:D28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2DF3-BB28-4A5C-BACE-29B240504F51}">
  <sheetPr>
    <pageSetUpPr fitToPage="1"/>
  </sheetPr>
  <dimension ref="A1:M45"/>
  <sheetViews>
    <sheetView topLeftCell="A5" zoomScale="90" zoomScaleNormal="90" workbookViewId="0">
      <selection activeCell="I33" sqref="I3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739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695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02" t="s">
        <v>731</v>
      </c>
      <c r="B14" s="503"/>
      <c r="C14" s="503"/>
      <c r="D14" s="504"/>
      <c r="E14" s="107"/>
      <c r="F14" s="130"/>
      <c r="G14" s="130"/>
      <c r="H14" s="204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483" t="s">
        <v>43</v>
      </c>
      <c r="B15" s="484"/>
      <c r="C15" s="484"/>
      <c r="D15" s="485"/>
      <c r="E15" s="394">
        <v>1</v>
      </c>
      <c r="F15" s="172">
        <v>53000</v>
      </c>
      <c r="G15" s="172">
        <f>F15*E15</f>
        <v>53000</v>
      </c>
      <c r="H15" s="120"/>
      <c r="I15" s="299"/>
      <c r="J15" s="299"/>
      <c r="K15" s="190"/>
      <c r="L15" s="190"/>
      <c r="M15" s="190"/>
    </row>
    <row r="16" spans="1:13" ht="18" customHeight="1" x14ac:dyDescent="0.15">
      <c r="A16" s="486" t="s">
        <v>732</v>
      </c>
      <c r="B16" s="487"/>
      <c r="C16" s="487"/>
      <c r="D16" s="488"/>
      <c r="E16" s="107"/>
      <c r="F16" s="130"/>
      <c r="G16" s="130"/>
      <c r="H16" s="204"/>
      <c r="I16" s="299"/>
      <c r="J16" s="299"/>
      <c r="K16" s="190"/>
      <c r="L16" s="190"/>
      <c r="M16" s="190"/>
    </row>
    <row r="17" spans="1:13" ht="18" customHeight="1" x14ac:dyDescent="0.15">
      <c r="A17" s="483" t="s">
        <v>43</v>
      </c>
      <c r="B17" s="484"/>
      <c r="C17" s="484"/>
      <c r="D17" s="485"/>
      <c r="E17" s="394">
        <v>1</v>
      </c>
      <c r="F17" s="172">
        <v>53000</v>
      </c>
      <c r="G17" s="172">
        <f>F17*E17</f>
        <v>53000</v>
      </c>
      <c r="H17" s="120"/>
      <c r="I17" s="299"/>
      <c r="J17" s="299"/>
      <c r="K17" s="190"/>
      <c r="L17" s="190"/>
      <c r="M17" s="190"/>
    </row>
    <row r="18" spans="1:13" ht="18" customHeight="1" x14ac:dyDescent="0.15">
      <c r="A18" s="486" t="s">
        <v>733</v>
      </c>
      <c r="B18" s="487"/>
      <c r="C18" s="487"/>
      <c r="D18" s="488"/>
      <c r="E18" s="107"/>
      <c r="F18" s="130"/>
      <c r="G18" s="130"/>
      <c r="H18" s="204"/>
      <c r="I18" s="299"/>
      <c r="J18" s="299"/>
      <c r="K18" s="190"/>
      <c r="L18" s="190"/>
      <c r="M18" s="190"/>
    </row>
    <row r="19" spans="1:13" ht="18" customHeight="1" x14ac:dyDescent="0.15">
      <c r="A19" s="483" t="s">
        <v>43</v>
      </c>
      <c r="B19" s="484"/>
      <c r="C19" s="484"/>
      <c r="D19" s="485"/>
      <c r="E19" s="394">
        <v>1</v>
      </c>
      <c r="F19" s="172">
        <v>53000</v>
      </c>
      <c r="G19" s="172">
        <f>F19*E19</f>
        <v>53000</v>
      </c>
      <c r="H19" s="120"/>
      <c r="I19" s="299"/>
      <c r="J19" s="299"/>
      <c r="K19" s="190"/>
      <c r="L19" s="190"/>
      <c r="M19" s="190"/>
    </row>
    <row r="20" spans="1:13" ht="18" customHeight="1" x14ac:dyDescent="0.15">
      <c r="A20" s="486" t="s">
        <v>689</v>
      </c>
      <c r="B20" s="487"/>
      <c r="C20" s="487"/>
      <c r="D20" s="488"/>
      <c r="E20" s="107"/>
      <c r="F20" s="130"/>
      <c r="G20" s="130"/>
      <c r="H20" s="204"/>
      <c r="I20" s="299"/>
      <c r="J20" s="299"/>
      <c r="K20" s="190"/>
      <c r="L20" s="190"/>
      <c r="M20" s="190"/>
    </row>
    <row r="21" spans="1:13" ht="18" customHeight="1" x14ac:dyDescent="0.15">
      <c r="A21" s="483" t="s">
        <v>43</v>
      </c>
      <c r="B21" s="484"/>
      <c r="C21" s="484"/>
      <c r="D21" s="485"/>
      <c r="E21" s="394">
        <v>1</v>
      </c>
      <c r="F21" s="172">
        <v>53000</v>
      </c>
      <c r="G21" s="172">
        <f>F21*E21</f>
        <v>53000</v>
      </c>
      <c r="H21" s="120"/>
      <c r="I21" s="299"/>
      <c r="J21" s="299"/>
      <c r="K21" s="190"/>
      <c r="L21" s="190"/>
      <c r="M21" s="190"/>
    </row>
    <row r="22" spans="1:13" ht="18" customHeight="1" x14ac:dyDescent="0.15">
      <c r="A22" s="486" t="s">
        <v>734</v>
      </c>
      <c r="B22" s="487"/>
      <c r="C22" s="487"/>
      <c r="D22" s="488"/>
      <c r="E22" s="107"/>
      <c r="F22" s="130"/>
      <c r="G22" s="130"/>
      <c r="H22" s="204"/>
      <c r="I22" s="299">
        <f>G22*0.9</f>
        <v>0</v>
      </c>
      <c r="J22" s="299"/>
      <c r="K22" s="190"/>
      <c r="L22" s="190"/>
      <c r="M22" s="190"/>
    </row>
    <row r="23" spans="1:13" ht="18" customHeight="1" x14ac:dyDescent="0.15">
      <c r="A23" s="483" t="s">
        <v>43</v>
      </c>
      <c r="B23" s="484"/>
      <c r="C23" s="484"/>
      <c r="D23" s="485"/>
      <c r="E23" s="394">
        <v>1</v>
      </c>
      <c r="F23" s="172">
        <v>53000</v>
      </c>
      <c r="G23" s="172">
        <f>F23*E23</f>
        <v>53000</v>
      </c>
      <c r="H23" s="120"/>
      <c r="I23" s="299"/>
      <c r="J23" s="299"/>
      <c r="K23" s="190"/>
      <c r="L23" s="190"/>
      <c r="M23" s="190"/>
    </row>
    <row r="24" spans="1:13" ht="18" customHeight="1" x14ac:dyDescent="0.15">
      <c r="A24" s="486" t="s">
        <v>735</v>
      </c>
      <c r="B24" s="487"/>
      <c r="C24" s="487"/>
      <c r="D24" s="488"/>
      <c r="E24" s="107"/>
      <c r="F24" s="130"/>
      <c r="G24" s="130"/>
      <c r="H24" s="204"/>
      <c r="I24" s="299"/>
      <c r="J24" s="299"/>
      <c r="K24" s="190"/>
      <c r="L24" s="190"/>
      <c r="M24" s="190"/>
    </row>
    <row r="25" spans="1:13" ht="18" customHeight="1" x14ac:dyDescent="0.15">
      <c r="A25" s="483" t="s">
        <v>43</v>
      </c>
      <c r="B25" s="484"/>
      <c r="C25" s="484"/>
      <c r="D25" s="485"/>
      <c r="E25" s="394">
        <v>1</v>
      </c>
      <c r="F25" s="172">
        <v>53000</v>
      </c>
      <c r="G25" s="172">
        <f>F25*E25</f>
        <v>53000</v>
      </c>
      <c r="H25" s="120"/>
      <c r="I25" s="299"/>
      <c r="J25" s="299"/>
      <c r="K25" s="190"/>
      <c r="L25" s="190"/>
      <c r="M25" s="190"/>
    </row>
    <row r="26" spans="1:13" ht="18" customHeight="1" x14ac:dyDescent="0.15">
      <c r="A26" s="486" t="s">
        <v>311</v>
      </c>
      <c r="B26" s="487"/>
      <c r="C26" s="487"/>
      <c r="D26" s="488"/>
      <c r="E26" s="107"/>
      <c r="F26" s="130"/>
      <c r="G26" s="130"/>
      <c r="H26" s="204"/>
      <c r="I26" s="299"/>
      <c r="J26" s="299"/>
      <c r="K26" s="190"/>
      <c r="L26" s="190"/>
      <c r="M26" s="190"/>
    </row>
    <row r="27" spans="1:13" ht="18" customHeight="1" x14ac:dyDescent="0.15">
      <c r="A27" s="483" t="s">
        <v>43</v>
      </c>
      <c r="B27" s="484"/>
      <c r="C27" s="484"/>
      <c r="D27" s="485"/>
      <c r="E27" s="394">
        <v>1</v>
      </c>
      <c r="F27" s="172">
        <v>53000</v>
      </c>
      <c r="G27" s="172">
        <f>F27*E27</f>
        <v>53000</v>
      </c>
      <c r="H27" s="120"/>
      <c r="I27" s="299"/>
      <c r="J27" s="299"/>
      <c r="K27" s="190"/>
      <c r="L27" s="190"/>
      <c r="M27" s="190"/>
    </row>
    <row r="28" spans="1:13" ht="18" customHeight="1" x14ac:dyDescent="0.15">
      <c r="A28" s="486" t="s">
        <v>312</v>
      </c>
      <c r="B28" s="487"/>
      <c r="C28" s="487"/>
      <c r="D28" s="488"/>
      <c r="E28" s="107"/>
      <c r="F28" s="130"/>
      <c r="G28" s="130"/>
      <c r="H28" s="204"/>
      <c r="I28" s="299">
        <f>G28*0.9</f>
        <v>0</v>
      </c>
      <c r="J28" s="299"/>
      <c r="K28" s="190"/>
      <c r="L28" s="190"/>
      <c r="M28" s="190"/>
    </row>
    <row r="29" spans="1:13" ht="18" customHeight="1" x14ac:dyDescent="0.15">
      <c r="A29" s="483" t="s">
        <v>43</v>
      </c>
      <c r="B29" s="484"/>
      <c r="C29" s="484"/>
      <c r="D29" s="485"/>
      <c r="E29" s="394">
        <v>1</v>
      </c>
      <c r="F29" s="172">
        <v>53000</v>
      </c>
      <c r="G29" s="172">
        <f>F29*E29</f>
        <v>53000</v>
      </c>
      <c r="H29" s="120"/>
      <c r="I29" s="299"/>
      <c r="J29" s="299"/>
      <c r="K29" s="190">
        <v>50000</v>
      </c>
      <c r="L29" s="190">
        <v>53000</v>
      </c>
      <c r="M29" s="190"/>
    </row>
    <row r="30" spans="1:13" ht="18" customHeight="1" x14ac:dyDescent="0.15">
      <c r="A30" s="30" t="s">
        <v>75</v>
      </c>
      <c r="B30" s="505" t="s">
        <v>74</v>
      </c>
      <c r="C30" s="506"/>
      <c r="D30" s="507"/>
      <c r="E30" s="394">
        <v>1</v>
      </c>
      <c r="F30" s="172">
        <v>7200</v>
      </c>
      <c r="G30" s="172">
        <f t="shared" ref="G30:G32" si="0">F30*E30</f>
        <v>7200</v>
      </c>
      <c r="H30" s="120"/>
      <c r="I30" s="299"/>
      <c r="J30" s="299">
        <v>5000</v>
      </c>
      <c r="K30" s="190">
        <f>J30*1.3</f>
        <v>6500</v>
      </c>
      <c r="L30" s="190">
        <f>K30*1.112</f>
        <v>7228.0000000000009</v>
      </c>
      <c r="M30" s="190"/>
    </row>
    <row r="31" spans="1:13" ht="18" customHeight="1" x14ac:dyDescent="0.15">
      <c r="A31" s="30" t="s">
        <v>382</v>
      </c>
      <c r="B31" s="505" t="s">
        <v>383</v>
      </c>
      <c r="C31" s="506"/>
      <c r="D31" s="507"/>
      <c r="E31" s="394">
        <v>1</v>
      </c>
      <c r="F31" s="172">
        <v>5800</v>
      </c>
      <c r="G31" s="172">
        <f t="shared" si="0"/>
        <v>5800</v>
      </c>
      <c r="H31" s="120"/>
      <c r="I31" s="299"/>
      <c r="J31" s="299">
        <v>4000</v>
      </c>
      <c r="K31" s="190">
        <f t="shared" ref="K31:K32" si="1">J31*1.3</f>
        <v>5200</v>
      </c>
      <c r="L31" s="190">
        <f t="shared" ref="L31:L32" si="2">K31*1.112</f>
        <v>5782.4000000000005</v>
      </c>
      <c r="M31" s="190"/>
    </row>
    <row r="32" spans="1:13" ht="18" customHeight="1" x14ac:dyDescent="0.15">
      <c r="A32" s="30" t="s">
        <v>382</v>
      </c>
      <c r="B32" s="505" t="s">
        <v>388</v>
      </c>
      <c r="C32" s="506"/>
      <c r="D32" s="507"/>
      <c r="E32" s="394">
        <v>1</v>
      </c>
      <c r="F32" s="172">
        <v>6400</v>
      </c>
      <c r="G32" s="172">
        <f t="shared" si="0"/>
        <v>6400</v>
      </c>
      <c r="H32" s="120"/>
      <c r="I32" s="299"/>
      <c r="J32" s="299">
        <v>4400</v>
      </c>
      <c r="K32" s="190">
        <f t="shared" si="1"/>
        <v>5720</v>
      </c>
      <c r="L32" s="190">
        <f t="shared" si="2"/>
        <v>6360.64</v>
      </c>
      <c r="M32" s="190"/>
    </row>
    <row r="33" spans="1:13" ht="18" customHeight="1" x14ac:dyDescent="0.15">
      <c r="A33" s="30"/>
      <c r="B33" s="470"/>
      <c r="C33" s="471"/>
      <c r="D33" s="472"/>
      <c r="E33" s="394"/>
      <c r="F33" s="58" t="s">
        <v>4</v>
      </c>
      <c r="G33" s="38">
        <f>SUM(G29:G32)</f>
        <v>72400</v>
      </c>
      <c r="H33" s="120"/>
      <c r="I33" s="299"/>
      <c r="J33" s="299"/>
      <c r="K33" s="190">
        <f>SUM(K29:K32)</f>
        <v>67420</v>
      </c>
      <c r="L33" s="190">
        <f>SUM(L29:L32)</f>
        <v>72371.039999999994</v>
      </c>
      <c r="M33" s="190"/>
    </row>
    <row r="34" spans="1:13" ht="18" customHeight="1" x14ac:dyDescent="0.15">
      <c r="A34" s="30"/>
      <c r="B34" s="470"/>
      <c r="C34" s="471"/>
      <c r="D34" s="472"/>
      <c r="E34" s="394"/>
      <c r="F34" s="172"/>
      <c r="G34" s="172"/>
      <c r="H34" s="120"/>
      <c r="I34" s="299"/>
      <c r="J34" s="299"/>
      <c r="K34" s="190"/>
      <c r="L34" s="190"/>
      <c r="M34" s="190"/>
    </row>
    <row r="35" spans="1:13" ht="18" customHeight="1" x14ac:dyDescent="0.15">
      <c r="A35" s="30"/>
      <c r="B35" s="505"/>
      <c r="C35" s="506"/>
      <c r="D35" s="507"/>
      <c r="E35" s="156"/>
      <c r="F35" s="58" t="s">
        <v>4</v>
      </c>
      <c r="G35" s="38">
        <f>SUM(G15+G19+G21+G23+G25+G27+G33)</f>
        <v>390400</v>
      </c>
      <c r="H35" s="48"/>
      <c r="I35" s="299">
        <f>G35*0.9</f>
        <v>351360</v>
      </c>
      <c r="J35" s="277">
        <f>SUM(J11:J11)</f>
        <v>0</v>
      </c>
      <c r="K35" s="190"/>
      <c r="L35" s="190"/>
      <c r="M35" s="190"/>
    </row>
    <row r="36" spans="1:13" ht="18" customHeight="1" x14ac:dyDescent="0.15">
      <c r="A36" s="30"/>
      <c r="B36" s="505"/>
      <c r="C36" s="506"/>
      <c r="D36" s="507"/>
      <c r="E36" s="118"/>
      <c r="F36" s="44"/>
      <c r="G36" s="38"/>
      <c r="H36" s="204"/>
      <c r="I36" s="299">
        <f>G36*0.9</f>
        <v>0</v>
      </c>
      <c r="J36" s="277">
        <f>SUM(J12:J12)</f>
        <v>0</v>
      </c>
      <c r="K36" s="190"/>
      <c r="L36" s="190"/>
      <c r="M36" s="190"/>
    </row>
    <row r="37" spans="1:13" ht="18" customHeight="1" x14ac:dyDescent="0.15">
      <c r="A37" s="30"/>
      <c r="B37" s="505"/>
      <c r="C37" s="506"/>
      <c r="D37" s="507"/>
      <c r="E37" s="156"/>
      <c r="F37" s="500" t="s">
        <v>2</v>
      </c>
      <c r="G37" s="501"/>
      <c r="H37" s="120"/>
      <c r="I37" s="299"/>
      <c r="J37" s="299"/>
      <c r="K37" s="190"/>
      <c r="L37" s="190"/>
      <c r="M37" s="190"/>
    </row>
    <row r="38" spans="1:13" ht="18" customHeight="1" x14ac:dyDescent="0.15">
      <c r="A38" s="30"/>
      <c r="B38" s="505"/>
      <c r="C38" s="506"/>
      <c r="D38" s="507"/>
      <c r="E38" s="107"/>
      <c r="F38" s="58" t="s">
        <v>4</v>
      </c>
      <c r="G38" s="58">
        <v>350000</v>
      </c>
      <c r="H38" s="204"/>
      <c r="I38" s="299"/>
      <c r="J38" s="277"/>
      <c r="K38" s="190"/>
      <c r="L38" s="190"/>
      <c r="M38" s="190"/>
    </row>
    <row r="39" spans="1:13" ht="18" customHeight="1" x14ac:dyDescent="0.15">
      <c r="A39" s="30"/>
      <c r="B39" s="505"/>
      <c r="C39" s="506"/>
      <c r="D39" s="507"/>
      <c r="E39" s="394"/>
      <c r="F39" s="33"/>
      <c r="G39" s="40" t="s">
        <v>1</v>
      </c>
      <c r="H39" s="120"/>
      <c r="I39" s="299"/>
      <c r="K39" s="190"/>
      <c r="L39" s="190"/>
      <c r="M39" s="190"/>
    </row>
    <row r="40" spans="1:13" ht="18" customHeight="1" x14ac:dyDescent="0.15">
      <c r="A40" s="30"/>
      <c r="B40" s="505"/>
      <c r="C40" s="506"/>
      <c r="D40" s="507"/>
      <c r="E40" s="29"/>
      <c r="F40" s="28"/>
      <c r="G40" s="27"/>
      <c r="H40" s="26"/>
    </row>
    <row r="41" spans="1:13" ht="18" customHeight="1" x14ac:dyDescent="0.15">
      <c r="A41" s="495" t="s">
        <v>64</v>
      </c>
      <c r="B41" s="496"/>
      <c r="C41" s="496"/>
      <c r="D41" s="496"/>
      <c r="E41" s="496"/>
      <c r="F41" s="496"/>
      <c r="G41" s="496"/>
      <c r="H41" s="497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8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8" customHeight="1" x14ac:dyDescent="0.15">
      <c r="A45" s="498"/>
      <c r="B45" s="499"/>
      <c r="C45" s="499"/>
      <c r="D45" s="499"/>
      <c r="E45" s="3"/>
      <c r="F45" s="3"/>
      <c r="G45" s="3"/>
      <c r="H45" s="2"/>
    </row>
  </sheetData>
  <mergeCells count="37">
    <mergeCell ref="A45:D45"/>
    <mergeCell ref="B37:D37"/>
    <mergeCell ref="F37:G37"/>
    <mergeCell ref="B38:D38"/>
    <mergeCell ref="B39:D39"/>
    <mergeCell ref="B40:D40"/>
    <mergeCell ref="A41:H41"/>
    <mergeCell ref="B36:D36"/>
    <mergeCell ref="A23:D23"/>
    <mergeCell ref="A24:D24"/>
    <mergeCell ref="A25:D25"/>
    <mergeCell ref="A26:D26"/>
    <mergeCell ref="A27:D27"/>
    <mergeCell ref="A28:D28"/>
    <mergeCell ref="A29:D29"/>
    <mergeCell ref="B30:D30"/>
    <mergeCell ref="B31:D31"/>
    <mergeCell ref="B32:D32"/>
    <mergeCell ref="B35:D35"/>
    <mergeCell ref="A22:D22"/>
    <mergeCell ref="E7:H7"/>
    <mergeCell ref="E8:H8"/>
    <mergeCell ref="B13:D13"/>
    <mergeCell ref="A14:D14"/>
    <mergeCell ref="A15:D15"/>
    <mergeCell ref="A16:D16"/>
    <mergeCell ref="A17:D17"/>
    <mergeCell ref="A18:D18"/>
    <mergeCell ref="A19:D19"/>
    <mergeCell ref="A20:D20"/>
    <mergeCell ref="A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E822-4922-49AC-B25D-FDB19ED3BF81}">
  <sheetPr>
    <pageSetUpPr fitToPage="1"/>
  </sheetPr>
  <dimension ref="A1:M45"/>
  <sheetViews>
    <sheetView topLeftCell="A8" zoomScale="90" zoomScaleNormal="90" workbookViewId="0">
      <selection activeCell="H37" sqref="H37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730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695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02" t="s">
        <v>731</v>
      </c>
      <c r="B14" s="503"/>
      <c r="C14" s="503"/>
      <c r="D14" s="504"/>
      <c r="E14" s="107"/>
      <c r="F14" s="130"/>
      <c r="G14" s="130"/>
      <c r="H14" s="204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483" t="s">
        <v>43</v>
      </c>
      <c r="B15" s="484"/>
      <c r="C15" s="484"/>
      <c r="D15" s="485"/>
      <c r="E15" s="394">
        <v>1</v>
      </c>
      <c r="F15" s="172">
        <v>53000</v>
      </c>
      <c r="G15" s="172">
        <f>F15*E15</f>
        <v>53000</v>
      </c>
      <c r="H15" s="120"/>
      <c r="I15" s="299"/>
      <c r="J15" s="299"/>
      <c r="K15" s="190"/>
      <c r="L15" s="190"/>
      <c r="M15" s="190"/>
    </row>
    <row r="16" spans="1:13" ht="18" customHeight="1" x14ac:dyDescent="0.15">
      <c r="A16" s="486" t="s">
        <v>732</v>
      </c>
      <c r="B16" s="487"/>
      <c r="C16" s="487"/>
      <c r="D16" s="488"/>
      <c r="E16" s="107"/>
      <c r="F16" s="130"/>
      <c r="G16" s="130"/>
      <c r="H16" s="204"/>
      <c r="I16" s="299"/>
      <c r="J16" s="299"/>
      <c r="K16" s="190"/>
      <c r="L16" s="190"/>
      <c r="M16" s="190"/>
    </row>
    <row r="17" spans="1:13" ht="18" customHeight="1" x14ac:dyDescent="0.15">
      <c r="A17" s="483" t="s">
        <v>43</v>
      </c>
      <c r="B17" s="484"/>
      <c r="C17" s="484"/>
      <c r="D17" s="485"/>
      <c r="E17" s="394">
        <v>1</v>
      </c>
      <c r="F17" s="172">
        <v>53000</v>
      </c>
      <c r="G17" s="172">
        <f>F17*E17</f>
        <v>53000</v>
      </c>
      <c r="H17" s="120"/>
      <c r="I17" s="299"/>
      <c r="J17" s="299"/>
      <c r="K17" s="190"/>
      <c r="L17" s="190"/>
      <c r="M17" s="190"/>
    </row>
    <row r="18" spans="1:13" ht="18" customHeight="1" x14ac:dyDescent="0.15">
      <c r="A18" s="486" t="s">
        <v>733</v>
      </c>
      <c r="B18" s="487"/>
      <c r="C18" s="487"/>
      <c r="D18" s="488"/>
      <c r="E18" s="107"/>
      <c r="F18" s="130"/>
      <c r="G18" s="130"/>
      <c r="H18" s="204"/>
      <c r="I18" s="299"/>
      <c r="J18" s="299"/>
      <c r="K18" s="190"/>
      <c r="L18" s="190"/>
      <c r="M18" s="190"/>
    </row>
    <row r="19" spans="1:13" ht="18" customHeight="1" x14ac:dyDescent="0.15">
      <c r="A19" s="483" t="s">
        <v>43</v>
      </c>
      <c r="B19" s="484"/>
      <c r="C19" s="484"/>
      <c r="D19" s="485"/>
      <c r="E19" s="394">
        <v>1</v>
      </c>
      <c r="F19" s="172">
        <v>53000</v>
      </c>
      <c r="G19" s="172">
        <f>F19*E19</f>
        <v>53000</v>
      </c>
      <c r="H19" s="120"/>
      <c r="I19" s="299"/>
      <c r="J19" s="299"/>
      <c r="K19" s="190"/>
      <c r="L19" s="190"/>
      <c r="M19" s="190"/>
    </row>
    <row r="20" spans="1:13" ht="18" customHeight="1" x14ac:dyDescent="0.15">
      <c r="A20" s="486" t="s">
        <v>689</v>
      </c>
      <c r="B20" s="487"/>
      <c r="C20" s="487"/>
      <c r="D20" s="488"/>
      <c r="E20" s="107"/>
      <c r="F20" s="130"/>
      <c r="G20" s="130"/>
      <c r="H20" s="204"/>
      <c r="I20" s="299"/>
      <c r="J20" s="299"/>
      <c r="K20" s="190"/>
      <c r="L20" s="190"/>
      <c r="M20" s="190"/>
    </row>
    <row r="21" spans="1:13" ht="18" customHeight="1" x14ac:dyDescent="0.15">
      <c r="A21" s="483" t="s">
        <v>43</v>
      </c>
      <c r="B21" s="484"/>
      <c r="C21" s="484"/>
      <c r="D21" s="485"/>
      <c r="E21" s="394">
        <v>1</v>
      </c>
      <c r="F21" s="172">
        <v>53000</v>
      </c>
      <c r="G21" s="172">
        <f>F21*E21</f>
        <v>53000</v>
      </c>
      <c r="H21" s="120"/>
      <c r="I21" s="299"/>
      <c r="J21" s="299"/>
      <c r="K21" s="190"/>
      <c r="L21" s="190"/>
      <c r="M21" s="190"/>
    </row>
    <row r="22" spans="1:13" ht="18" customHeight="1" x14ac:dyDescent="0.15">
      <c r="A22" s="486" t="s">
        <v>734</v>
      </c>
      <c r="B22" s="487"/>
      <c r="C22" s="487"/>
      <c r="D22" s="488"/>
      <c r="E22" s="107"/>
      <c r="F22" s="130"/>
      <c r="G22" s="130"/>
      <c r="H22" s="204"/>
      <c r="I22" s="299">
        <f>G22*0.9</f>
        <v>0</v>
      </c>
      <c r="J22" s="299"/>
      <c r="K22" s="190"/>
      <c r="L22" s="190"/>
      <c r="M22" s="190"/>
    </row>
    <row r="23" spans="1:13" ht="18" customHeight="1" x14ac:dyDescent="0.15">
      <c r="A23" s="483" t="s">
        <v>43</v>
      </c>
      <c r="B23" s="484"/>
      <c r="C23" s="484"/>
      <c r="D23" s="485"/>
      <c r="E23" s="394">
        <v>1</v>
      </c>
      <c r="F23" s="172">
        <v>53000</v>
      </c>
      <c r="G23" s="172">
        <f>F23*E23</f>
        <v>53000</v>
      </c>
      <c r="H23" s="120"/>
      <c r="I23" s="299"/>
      <c r="J23" s="299"/>
      <c r="K23" s="190"/>
      <c r="L23" s="190"/>
      <c r="M23" s="190"/>
    </row>
    <row r="24" spans="1:13" ht="18" customHeight="1" x14ac:dyDescent="0.15">
      <c r="A24" s="486" t="s">
        <v>735</v>
      </c>
      <c r="B24" s="487"/>
      <c r="C24" s="487"/>
      <c r="D24" s="488"/>
      <c r="E24" s="107"/>
      <c r="F24" s="130"/>
      <c r="G24" s="130"/>
      <c r="H24" s="204"/>
      <c r="I24" s="299"/>
      <c r="J24" s="299"/>
      <c r="K24" s="190"/>
      <c r="L24" s="190"/>
      <c r="M24" s="190"/>
    </row>
    <row r="25" spans="1:13" ht="18" customHeight="1" x14ac:dyDescent="0.15">
      <c r="A25" s="483" t="s">
        <v>43</v>
      </c>
      <c r="B25" s="484"/>
      <c r="C25" s="484"/>
      <c r="D25" s="485"/>
      <c r="E25" s="394">
        <v>1</v>
      </c>
      <c r="F25" s="172">
        <v>53000</v>
      </c>
      <c r="G25" s="172">
        <f>F25*E25</f>
        <v>53000</v>
      </c>
      <c r="H25" s="120"/>
      <c r="I25" s="299"/>
      <c r="J25" s="299"/>
      <c r="K25" s="190"/>
      <c r="L25" s="190"/>
      <c r="M25" s="190"/>
    </row>
    <row r="26" spans="1:13" ht="18" customHeight="1" x14ac:dyDescent="0.15">
      <c r="A26" s="486" t="s">
        <v>311</v>
      </c>
      <c r="B26" s="487"/>
      <c r="C26" s="487"/>
      <c r="D26" s="488"/>
      <c r="E26" s="107"/>
      <c r="F26" s="130"/>
      <c r="G26" s="130"/>
      <c r="H26" s="204"/>
      <c r="I26" s="299"/>
      <c r="J26" s="299"/>
      <c r="K26" s="190"/>
      <c r="L26" s="190"/>
      <c r="M26" s="190"/>
    </row>
    <row r="27" spans="1:13" ht="18" customHeight="1" x14ac:dyDescent="0.15">
      <c r="A27" s="483" t="s">
        <v>43</v>
      </c>
      <c r="B27" s="484"/>
      <c r="C27" s="484"/>
      <c r="D27" s="485"/>
      <c r="E27" s="394">
        <v>1</v>
      </c>
      <c r="F27" s="172">
        <v>53000</v>
      </c>
      <c r="G27" s="172">
        <f>F27*E27</f>
        <v>53000</v>
      </c>
      <c r="H27" s="120"/>
      <c r="I27" s="299"/>
      <c r="J27" s="299"/>
      <c r="K27" s="190"/>
      <c r="L27" s="190"/>
      <c r="M27" s="190"/>
    </row>
    <row r="28" spans="1:13" ht="18" customHeight="1" x14ac:dyDescent="0.15">
      <c r="A28" s="486" t="s">
        <v>312</v>
      </c>
      <c r="B28" s="487"/>
      <c r="C28" s="487"/>
      <c r="D28" s="488"/>
      <c r="E28" s="107"/>
      <c r="F28" s="130"/>
      <c r="G28" s="130"/>
      <c r="H28" s="204"/>
      <c r="I28" s="299">
        <f>G28*0.9</f>
        <v>0</v>
      </c>
      <c r="J28" s="299"/>
      <c r="K28" s="190"/>
      <c r="L28" s="190"/>
      <c r="M28" s="190"/>
    </row>
    <row r="29" spans="1:13" ht="18" customHeight="1" x14ac:dyDescent="0.15">
      <c r="A29" s="483" t="s">
        <v>43</v>
      </c>
      <c r="B29" s="484"/>
      <c r="C29" s="484"/>
      <c r="D29" s="485"/>
      <c r="E29" s="394">
        <v>1</v>
      </c>
      <c r="F29" s="172">
        <v>53000</v>
      </c>
      <c r="G29" s="172">
        <f>F29*E29</f>
        <v>53000</v>
      </c>
      <c r="H29" s="120"/>
      <c r="I29" s="299"/>
      <c r="J29" s="299"/>
      <c r="K29" s="190">
        <v>50000</v>
      </c>
      <c r="L29" s="190">
        <v>53000</v>
      </c>
      <c r="M29" s="190"/>
    </row>
    <row r="30" spans="1:13" ht="18" customHeight="1" x14ac:dyDescent="0.15">
      <c r="A30" s="30" t="s">
        <v>75</v>
      </c>
      <c r="B30" s="505" t="s">
        <v>74</v>
      </c>
      <c r="C30" s="506"/>
      <c r="D30" s="507"/>
      <c r="E30" s="394">
        <v>1</v>
      </c>
      <c r="F30" s="172">
        <v>7200</v>
      </c>
      <c r="G30" s="172">
        <f t="shared" ref="G30:G32" si="0">F30*E30</f>
        <v>7200</v>
      </c>
      <c r="H30" s="120"/>
      <c r="I30" s="299"/>
      <c r="J30" s="299">
        <v>5000</v>
      </c>
      <c r="K30" s="190">
        <f>J30*1.3</f>
        <v>6500</v>
      </c>
      <c r="L30" s="190">
        <f>K30*1.112</f>
        <v>7228.0000000000009</v>
      </c>
      <c r="M30" s="190"/>
    </row>
    <row r="31" spans="1:13" ht="18" customHeight="1" x14ac:dyDescent="0.15">
      <c r="A31" s="30" t="s">
        <v>382</v>
      </c>
      <c r="B31" s="505" t="s">
        <v>383</v>
      </c>
      <c r="C31" s="506"/>
      <c r="D31" s="507"/>
      <c r="E31" s="394">
        <v>1</v>
      </c>
      <c r="F31" s="172">
        <v>5800</v>
      </c>
      <c r="G31" s="172">
        <f t="shared" si="0"/>
        <v>5800</v>
      </c>
      <c r="H31" s="120"/>
      <c r="I31" s="299"/>
      <c r="J31" s="299">
        <v>4000</v>
      </c>
      <c r="K31" s="190">
        <f t="shared" ref="K31:K32" si="1">J31*1.3</f>
        <v>5200</v>
      </c>
      <c r="L31" s="190">
        <f t="shared" ref="L31:L32" si="2">K31*1.112</f>
        <v>5782.4000000000005</v>
      </c>
      <c r="M31" s="190"/>
    </row>
    <row r="32" spans="1:13" ht="18" customHeight="1" x14ac:dyDescent="0.15">
      <c r="A32" s="30" t="s">
        <v>382</v>
      </c>
      <c r="B32" s="505" t="s">
        <v>388</v>
      </c>
      <c r="C32" s="506"/>
      <c r="D32" s="507"/>
      <c r="E32" s="394">
        <v>1</v>
      </c>
      <c r="F32" s="172">
        <v>6400</v>
      </c>
      <c r="G32" s="172">
        <f t="shared" si="0"/>
        <v>6400</v>
      </c>
      <c r="H32" s="120"/>
      <c r="I32" s="299"/>
      <c r="J32" s="299">
        <v>4400</v>
      </c>
      <c r="K32" s="190">
        <f t="shared" si="1"/>
        <v>5720</v>
      </c>
      <c r="L32" s="190">
        <f t="shared" si="2"/>
        <v>6360.64</v>
      </c>
      <c r="M32" s="190"/>
    </row>
    <row r="33" spans="1:13" ht="18" customHeight="1" x14ac:dyDescent="0.15">
      <c r="A33" s="30"/>
      <c r="B33" s="470"/>
      <c r="C33" s="471"/>
      <c r="D33" s="472"/>
      <c r="E33" s="394"/>
      <c r="F33" s="58" t="s">
        <v>4</v>
      </c>
      <c r="G33" s="38">
        <f>SUM(G29:G32)</f>
        <v>72400</v>
      </c>
      <c r="H33" s="120"/>
      <c r="I33" s="299"/>
      <c r="J33" s="299"/>
      <c r="K33" s="190">
        <f>SUM(K29:K32)</f>
        <v>67420</v>
      </c>
      <c r="L33" s="190">
        <f>SUM(L29:L32)</f>
        <v>72371.039999999994</v>
      </c>
      <c r="M33" s="190"/>
    </row>
    <row r="34" spans="1:13" ht="18" customHeight="1" x14ac:dyDescent="0.15">
      <c r="A34" s="30"/>
      <c r="B34" s="470"/>
      <c r="C34" s="471"/>
      <c r="D34" s="472"/>
      <c r="E34" s="394"/>
      <c r="F34" s="172"/>
      <c r="G34" s="172"/>
      <c r="H34" s="120"/>
      <c r="I34" s="299"/>
      <c r="J34" s="299"/>
      <c r="K34" s="190"/>
      <c r="L34" s="190"/>
      <c r="M34" s="190"/>
    </row>
    <row r="35" spans="1:13" ht="18" customHeight="1" x14ac:dyDescent="0.15">
      <c r="A35" s="30"/>
      <c r="B35" s="505"/>
      <c r="C35" s="506"/>
      <c r="D35" s="507"/>
      <c r="E35" s="156"/>
      <c r="F35" s="58" t="s">
        <v>4</v>
      </c>
      <c r="G35" s="38">
        <f>SUM(G15+G19+G21+G23+G25+G27+G33)</f>
        <v>390400</v>
      </c>
      <c r="H35" s="48"/>
      <c r="I35" s="299">
        <f>G35*0.9</f>
        <v>351360</v>
      </c>
      <c r="J35" s="277">
        <f>SUM(J11:J11)</f>
        <v>0</v>
      </c>
      <c r="K35" s="190"/>
      <c r="L35" s="190"/>
      <c r="M35" s="190"/>
    </row>
    <row r="36" spans="1:13" ht="18" customHeight="1" x14ac:dyDescent="0.15">
      <c r="A36" s="30"/>
      <c r="B36" s="505"/>
      <c r="C36" s="506"/>
      <c r="D36" s="507"/>
      <c r="E36" s="118"/>
      <c r="F36" s="44"/>
      <c r="G36" s="38"/>
      <c r="H36" s="204"/>
      <c r="I36" s="299">
        <f>G36*0.9</f>
        <v>0</v>
      </c>
      <c r="J36" s="277">
        <f>SUM(J12:J12)</f>
        <v>0</v>
      </c>
      <c r="K36" s="190"/>
      <c r="L36" s="190"/>
      <c r="M36" s="190"/>
    </row>
    <row r="37" spans="1:13" ht="18" customHeight="1" x14ac:dyDescent="0.15">
      <c r="A37" s="30"/>
      <c r="B37" s="505"/>
      <c r="C37" s="506"/>
      <c r="D37" s="507"/>
      <c r="E37" s="156"/>
      <c r="F37" s="500" t="s">
        <v>2</v>
      </c>
      <c r="G37" s="501"/>
      <c r="H37" s="120"/>
      <c r="I37" s="299"/>
      <c r="J37" s="299"/>
      <c r="K37" s="190"/>
      <c r="L37" s="190"/>
      <c r="M37" s="190"/>
    </row>
    <row r="38" spans="1:13" ht="18" customHeight="1" x14ac:dyDescent="0.15">
      <c r="A38" s="30"/>
      <c r="B38" s="505"/>
      <c r="C38" s="506"/>
      <c r="D38" s="507"/>
      <c r="E38" s="107"/>
      <c r="F38" s="58" t="s">
        <v>4</v>
      </c>
      <c r="G38" s="58">
        <v>350000</v>
      </c>
      <c r="H38" s="204"/>
      <c r="I38" s="299"/>
      <c r="J38" s="277"/>
      <c r="K38" s="190"/>
      <c r="L38" s="190"/>
      <c r="M38" s="190"/>
    </row>
    <row r="39" spans="1:13" ht="18" customHeight="1" x14ac:dyDescent="0.15">
      <c r="A39" s="30"/>
      <c r="B39" s="505"/>
      <c r="C39" s="506"/>
      <c r="D39" s="507"/>
      <c r="E39" s="394"/>
      <c r="F39" s="33"/>
      <c r="G39" s="40" t="s">
        <v>1</v>
      </c>
      <c r="H39" s="120"/>
      <c r="I39" s="299"/>
      <c r="K39" s="190"/>
      <c r="L39" s="190"/>
      <c r="M39" s="190"/>
    </row>
    <row r="40" spans="1:13" ht="18" customHeight="1" x14ac:dyDescent="0.15">
      <c r="A40" s="30"/>
      <c r="B40" s="505"/>
      <c r="C40" s="506"/>
      <c r="D40" s="507"/>
      <c r="E40" s="29"/>
      <c r="F40" s="28"/>
      <c r="G40" s="27"/>
      <c r="H40" s="26"/>
    </row>
    <row r="41" spans="1:13" ht="18" customHeight="1" x14ac:dyDescent="0.15">
      <c r="A41" s="495" t="s">
        <v>64</v>
      </c>
      <c r="B41" s="496"/>
      <c r="C41" s="496"/>
      <c r="D41" s="496"/>
      <c r="E41" s="496"/>
      <c r="F41" s="496"/>
      <c r="G41" s="496"/>
      <c r="H41" s="497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8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8" customHeight="1" x14ac:dyDescent="0.15">
      <c r="A45" s="498"/>
      <c r="B45" s="499"/>
      <c r="C45" s="499"/>
      <c r="D45" s="499"/>
      <c r="E45" s="3"/>
      <c r="F45" s="3"/>
      <c r="G45" s="3"/>
      <c r="H45" s="2"/>
    </row>
  </sheetData>
  <mergeCells count="37">
    <mergeCell ref="A45:D45"/>
    <mergeCell ref="B31:D31"/>
    <mergeCell ref="B32:D32"/>
    <mergeCell ref="B30:D30"/>
    <mergeCell ref="B39:D39"/>
    <mergeCell ref="B40:D40"/>
    <mergeCell ref="A41:H41"/>
    <mergeCell ref="B38:D38"/>
    <mergeCell ref="A29:D29"/>
    <mergeCell ref="B35:D35"/>
    <mergeCell ref="B36:D36"/>
    <mergeCell ref="B37:D37"/>
    <mergeCell ref="F37:G37"/>
    <mergeCell ref="A28:D28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704C-B67A-4E84-B373-E30D16BFA05B}">
  <sheetPr>
    <pageSetUpPr fitToPage="1"/>
  </sheetPr>
  <dimension ref="A1:M43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730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695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672</v>
      </c>
      <c r="B14" s="487"/>
      <c r="C14" s="487"/>
      <c r="D14" s="488"/>
      <c r="E14" s="107"/>
      <c r="F14" s="130"/>
      <c r="G14" s="130"/>
      <c r="H14" s="204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483" t="s">
        <v>43</v>
      </c>
      <c r="B15" s="484"/>
      <c r="C15" s="484"/>
      <c r="D15" s="485"/>
      <c r="E15" s="394">
        <v>1</v>
      </c>
      <c r="F15" s="172">
        <v>131000</v>
      </c>
      <c r="G15" s="172">
        <f>F15*E15</f>
        <v>131000</v>
      </c>
      <c r="H15" s="120"/>
      <c r="I15" s="299"/>
      <c r="J15" s="299"/>
      <c r="K15" s="190"/>
      <c r="L15" s="190"/>
      <c r="M15" s="190"/>
    </row>
    <row r="16" spans="1:13" ht="18" customHeight="1" x14ac:dyDescent="0.15">
      <c r="A16" s="486" t="s">
        <v>495</v>
      </c>
      <c r="B16" s="487"/>
      <c r="C16" s="487"/>
      <c r="D16" s="488"/>
      <c r="E16" s="107"/>
      <c r="F16" s="130"/>
      <c r="G16" s="130"/>
      <c r="H16" s="204"/>
      <c r="I16" s="299"/>
      <c r="J16" s="299"/>
      <c r="K16" s="190"/>
      <c r="L16" s="190"/>
      <c r="M16" s="190"/>
    </row>
    <row r="17" spans="1:13" ht="18" customHeight="1" x14ac:dyDescent="0.15">
      <c r="A17" s="483" t="s">
        <v>43</v>
      </c>
      <c r="B17" s="484"/>
      <c r="C17" s="484"/>
      <c r="D17" s="485"/>
      <c r="E17" s="156">
        <v>1</v>
      </c>
      <c r="F17" s="172">
        <v>0</v>
      </c>
      <c r="G17" s="172">
        <f>F17*E17</f>
        <v>0</v>
      </c>
      <c r="H17" s="204"/>
      <c r="I17" s="299"/>
      <c r="J17" s="299"/>
      <c r="K17" s="190"/>
      <c r="L17" s="190"/>
      <c r="M17" s="190"/>
    </row>
    <row r="18" spans="1:13" ht="18" customHeight="1" x14ac:dyDescent="0.15">
      <c r="A18" s="486" t="s">
        <v>481</v>
      </c>
      <c r="B18" s="487"/>
      <c r="C18" s="487"/>
      <c r="D18" s="488"/>
      <c r="E18" s="107"/>
      <c r="F18" s="130"/>
      <c r="G18" s="130"/>
      <c r="H18" s="204"/>
      <c r="I18" s="299"/>
      <c r="J18" s="299"/>
      <c r="K18" s="190"/>
      <c r="L18" s="190"/>
      <c r="M18" s="190"/>
    </row>
    <row r="19" spans="1:13" ht="18" customHeight="1" x14ac:dyDescent="0.15">
      <c r="A19" s="483" t="s">
        <v>43</v>
      </c>
      <c r="B19" s="484"/>
      <c r="C19" s="484"/>
      <c r="D19" s="485"/>
      <c r="E19" s="394">
        <v>1</v>
      </c>
      <c r="F19" s="172">
        <v>53000</v>
      </c>
      <c r="G19" s="172">
        <f>F19*E19</f>
        <v>53000</v>
      </c>
      <c r="H19" s="120"/>
      <c r="I19" s="299"/>
      <c r="J19" s="299"/>
      <c r="K19" s="190"/>
      <c r="L19" s="190"/>
      <c r="M19" s="190"/>
    </row>
    <row r="20" spans="1:13" ht="18" customHeight="1" x14ac:dyDescent="0.15">
      <c r="A20" s="486" t="s">
        <v>722</v>
      </c>
      <c r="B20" s="487"/>
      <c r="C20" s="487"/>
      <c r="D20" s="488"/>
      <c r="E20" s="107"/>
      <c r="F20" s="130"/>
      <c r="G20" s="130"/>
      <c r="H20" s="204"/>
      <c r="I20" s="299"/>
      <c r="J20" s="299"/>
      <c r="K20" s="190"/>
      <c r="L20" s="190"/>
      <c r="M20" s="190"/>
    </row>
    <row r="21" spans="1:13" ht="18" customHeight="1" x14ac:dyDescent="0.15">
      <c r="A21" s="483" t="s">
        <v>43</v>
      </c>
      <c r="B21" s="484"/>
      <c r="C21" s="484"/>
      <c r="D21" s="485"/>
      <c r="E21" s="394">
        <v>1</v>
      </c>
      <c r="F21" s="172">
        <v>53000</v>
      </c>
      <c r="G21" s="172">
        <f>F21*E21</f>
        <v>53000</v>
      </c>
      <c r="H21" s="120"/>
      <c r="I21" s="299"/>
      <c r="J21" s="299"/>
      <c r="K21" s="190"/>
      <c r="L21" s="190"/>
      <c r="M21" s="190"/>
    </row>
    <row r="22" spans="1:13" ht="18" customHeight="1" x14ac:dyDescent="0.15">
      <c r="A22" s="486" t="s">
        <v>411</v>
      </c>
      <c r="B22" s="487"/>
      <c r="C22" s="487"/>
      <c r="D22" s="488"/>
      <c r="E22" s="107"/>
      <c r="F22" s="130"/>
      <c r="G22" s="130"/>
      <c r="H22" s="204"/>
      <c r="I22" s="299">
        <f>G22*0.9</f>
        <v>0</v>
      </c>
      <c r="J22" s="299"/>
      <c r="K22" s="190"/>
      <c r="L22" s="190"/>
      <c r="M22" s="190"/>
    </row>
    <row r="23" spans="1:13" ht="18" customHeight="1" x14ac:dyDescent="0.15">
      <c r="A23" s="483" t="s">
        <v>43</v>
      </c>
      <c r="B23" s="484"/>
      <c r="C23" s="484"/>
      <c r="D23" s="485"/>
      <c r="E23" s="394">
        <v>1</v>
      </c>
      <c r="F23" s="172">
        <v>53000</v>
      </c>
      <c r="G23" s="172">
        <f>F23*E23</f>
        <v>53000</v>
      </c>
      <c r="H23" s="120"/>
      <c r="I23" s="299"/>
      <c r="J23" s="299"/>
      <c r="K23" s="190"/>
      <c r="L23" s="190"/>
      <c r="M23" s="190"/>
    </row>
    <row r="24" spans="1:13" ht="18" customHeight="1" x14ac:dyDescent="0.15">
      <c r="A24" s="486" t="s">
        <v>736</v>
      </c>
      <c r="B24" s="487"/>
      <c r="C24" s="487"/>
      <c r="D24" s="488"/>
      <c r="E24" s="107"/>
      <c r="F24" s="130"/>
      <c r="G24" s="130"/>
      <c r="H24" s="204"/>
      <c r="I24" s="299"/>
      <c r="J24" s="299"/>
      <c r="K24" s="190"/>
      <c r="L24" s="190"/>
      <c r="M24" s="190"/>
    </row>
    <row r="25" spans="1:13" ht="18" customHeight="1" x14ac:dyDescent="0.15">
      <c r="A25" s="483" t="s">
        <v>43</v>
      </c>
      <c r="B25" s="484"/>
      <c r="C25" s="484"/>
      <c r="D25" s="485"/>
      <c r="E25" s="394">
        <v>1</v>
      </c>
      <c r="F25" s="172">
        <v>0</v>
      </c>
      <c r="G25" s="172">
        <f>F25*E25</f>
        <v>0</v>
      </c>
      <c r="H25" s="120"/>
      <c r="I25" s="299"/>
      <c r="J25" s="299"/>
      <c r="K25" s="190"/>
      <c r="L25" s="190"/>
      <c r="M25" s="190"/>
    </row>
    <row r="26" spans="1:13" ht="18" customHeight="1" x14ac:dyDescent="0.15">
      <c r="A26" s="486" t="s">
        <v>737</v>
      </c>
      <c r="B26" s="487"/>
      <c r="C26" s="487"/>
      <c r="D26" s="488"/>
      <c r="E26" s="107"/>
      <c r="F26" s="130"/>
      <c r="G26" s="130"/>
      <c r="H26" s="204"/>
      <c r="I26" s="299"/>
      <c r="J26" s="299"/>
      <c r="K26" s="190"/>
      <c r="L26" s="190"/>
      <c r="M26" s="190"/>
    </row>
    <row r="27" spans="1:13" ht="18" customHeight="1" x14ac:dyDescent="0.15">
      <c r="A27" s="483" t="s">
        <v>43</v>
      </c>
      <c r="B27" s="484"/>
      <c r="C27" s="484"/>
      <c r="D27" s="485"/>
      <c r="E27" s="394">
        <v>1</v>
      </c>
      <c r="F27" s="172">
        <v>53000</v>
      </c>
      <c r="G27" s="172">
        <f>F27*E27</f>
        <v>53000</v>
      </c>
      <c r="H27" s="120"/>
      <c r="I27" s="299"/>
      <c r="J27" s="299"/>
      <c r="K27" s="190"/>
      <c r="L27" s="190"/>
      <c r="M27" s="190"/>
    </row>
    <row r="28" spans="1:13" ht="18" customHeight="1" x14ac:dyDescent="0.15">
      <c r="A28" s="486" t="s">
        <v>738</v>
      </c>
      <c r="B28" s="487"/>
      <c r="C28" s="487"/>
      <c r="D28" s="488"/>
      <c r="E28" s="107"/>
      <c r="F28" s="130"/>
      <c r="G28" s="130"/>
      <c r="H28" s="204"/>
      <c r="I28" s="299">
        <f>G28*0.9</f>
        <v>0</v>
      </c>
      <c r="J28" s="299"/>
      <c r="K28" s="190"/>
      <c r="L28" s="190"/>
      <c r="M28" s="190"/>
    </row>
    <row r="29" spans="1:13" ht="18" customHeight="1" x14ac:dyDescent="0.15">
      <c r="A29" s="483" t="s">
        <v>43</v>
      </c>
      <c r="B29" s="484"/>
      <c r="C29" s="484"/>
      <c r="D29" s="485"/>
      <c r="E29" s="394">
        <v>1</v>
      </c>
      <c r="F29" s="172">
        <v>53000</v>
      </c>
      <c r="G29" s="172">
        <f>F29*E29</f>
        <v>53000</v>
      </c>
      <c r="H29" s="120"/>
      <c r="I29" s="299"/>
      <c r="J29" s="299"/>
      <c r="K29" s="190"/>
      <c r="L29" s="190"/>
      <c r="M29" s="190"/>
    </row>
    <row r="30" spans="1:13" ht="18" customHeight="1" x14ac:dyDescent="0.15">
      <c r="A30" s="30"/>
      <c r="B30" s="505"/>
      <c r="C30" s="506"/>
      <c r="D30" s="507"/>
      <c r="E30" s="156"/>
      <c r="F30" s="58" t="s">
        <v>4</v>
      </c>
      <c r="G30" s="38">
        <f>SUM(G15+G19+G21+G23+G25+G27+G29)</f>
        <v>396000</v>
      </c>
      <c r="H30" s="48"/>
      <c r="I30" s="299">
        <f>G30*0.9</f>
        <v>356400</v>
      </c>
      <c r="J30" s="277">
        <f>SUM(J11:J11)</f>
        <v>0</v>
      </c>
      <c r="K30" s="190"/>
      <c r="L30" s="190"/>
      <c r="M30" s="190"/>
    </row>
    <row r="31" spans="1:13" ht="18" customHeight="1" x14ac:dyDescent="0.15">
      <c r="A31" s="30"/>
      <c r="B31" s="505"/>
      <c r="C31" s="506"/>
      <c r="D31" s="507"/>
      <c r="E31" s="118"/>
      <c r="F31" s="44"/>
      <c r="G31" s="38"/>
      <c r="H31" s="204"/>
      <c r="I31" s="299">
        <f>G31*0.9</f>
        <v>0</v>
      </c>
      <c r="J31" s="277">
        <f>SUM(J12:J12)</f>
        <v>0</v>
      </c>
      <c r="K31" s="190"/>
      <c r="L31" s="190"/>
      <c r="M31" s="190"/>
    </row>
    <row r="32" spans="1:13" ht="18" customHeight="1" x14ac:dyDescent="0.15">
      <c r="A32" s="30"/>
      <c r="B32" s="505"/>
      <c r="C32" s="506"/>
      <c r="D32" s="507"/>
      <c r="E32" s="156"/>
      <c r="F32" s="500" t="s">
        <v>2</v>
      </c>
      <c r="G32" s="501"/>
      <c r="H32" s="120"/>
      <c r="I32" s="299"/>
      <c r="J32" s="299"/>
      <c r="K32" s="190"/>
      <c r="L32" s="190"/>
      <c r="M32" s="190"/>
    </row>
    <row r="33" spans="1:13" ht="18" customHeight="1" x14ac:dyDescent="0.15">
      <c r="A33" s="30"/>
      <c r="B33" s="505"/>
      <c r="C33" s="506"/>
      <c r="D33" s="507"/>
      <c r="E33" s="107"/>
      <c r="F33" s="58" t="s">
        <v>4</v>
      </c>
      <c r="G33" s="58">
        <v>350000</v>
      </c>
      <c r="H33" s="204"/>
      <c r="I33" s="299"/>
      <c r="J33" s="277"/>
      <c r="K33" s="190"/>
      <c r="L33" s="190"/>
      <c r="M33" s="190"/>
    </row>
    <row r="34" spans="1:13" ht="18" customHeight="1" x14ac:dyDescent="0.15">
      <c r="A34" s="30"/>
      <c r="B34" s="505"/>
      <c r="C34" s="506"/>
      <c r="D34" s="507"/>
      <c r="E34" s="394"/>
      <c r="F34" s="33"/>
      <c r="G34" s="40" t="s">
        <v>1</v>
      </c>
      <c r="H34" s="120"/>
      <c r="I34" s="299"/>
      <c r="K34" s="190"/>
      <c r="L34" s="190"/>
      <c r="M34" s="190"/>
    </row>
    <row r="35" spans="1:13" ht="18" customHeight="1" x14ac:dyDescent="0.15">
      <c r="A35" s="30"/>
      <c r="B35" s="505"/>
      <c r="C35" s="506"/>
      <c r="D35" s="507"/>
      <c r="E35" s="107"/>
      <c r="F35" s="58"/>
      <c r="G35" s="58"/>
      <c r="H35" s="204"/>
      <c r="I35" s="47"/>
      <c r="K35" s="190"/>
      <c r="L35" s="190"/>
      <c r="M35" s="190"/>
    </row>
    <row r="36" spans="1:13" ht="18" customHeight="1" x14ac:dyDescent="0.15">
      <c r="A36" s="30"/>
      <c r="B36" s="505"/>
      <c r="C36" s="506"/>
      <c r="D36" s="507"/>
      <c r="E36" s="156"/>
      <c r="F36" s="33"/>
      <c r="G36" s="40"/>
      <c r="H36" s="204"/>
      <c r="I36" s="277"/>
    </row>
    <row r="37" spans="1:13" ht="18" customHeight="1" x14ac:dyDescent="0.15">
      <c r="A37" s="30"/>
      <c r="B37" s="505"/>
      <c r="C37" s="506"/>
      <c r="D37" s="507"/>
      <c r="E37" s="107"/>
      <c r="F37" s="130"/>
      <c r="G37" s="130"/>
      <c r="H37" s="204"/>
      <c r="I37" s="47">
        <f>G37*0.9</f>
        <v>0</v>
      </c>
      <c r="J37" s="47"/>
    </row>
    <row r="38" spans="1:13" ht="18" customHeight="1" x14ac:dyDescent="0.15">
      <c r="A38" s="30"/>
      <c r="B38" s="505"/>
      <c r="C38" s="506"/>
      <c r="D38" s="507"/>
      <c r="E38" s="29"/>
      <c r="F38" s="28"/>
      <c r="G38" s="27"/>
      <c r="H38" s="26"/>
    </row>
    <row r="39" spans="1:13" ht="18" customHeight="1" x14ac:dyDescent="0.15">
      <c r="A39" s="495" t="s">
        <v>64</v>
      </c>
      <c r="B39" s="496"/>
      <c r="C39" s="496"/>
      <c r="D39" s="496"/>
      <c r="E39" s="496"/>
      <c r="F39" s="496"/>
      <c r="G39" s="496"/>
      <c r="H39" s="497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498"/>
      <c r="B43" s="499"/>
      <c r="C43" s="499"/>
      <c r="D43" s="499"/>
      <c r="E43" s="3"/>
      <c r="F43" s="3"/>
      <c r="G43" s="3"/>
      <c r="H43" s="2"/>
    </row>
  </sheetData>
  <mergeCells count="37">
    <mergeCell ref="A43:D43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A39:H39"/>
    <mergeCell ref="F32:G32"/>
    <mergeCell ref="A29:D29"/>
    <mergeCell ref="A17:D17"/>
    <mergeCell ref="A18:D18"/>
    <mergeCell ref="A19:D19"/>
    <mergeCell ref="A23:D23"/>
    <mergeCell ref="A20:D20"/>
    <mergeCell ref="A21:D21"/>
    <mergeCell ref="A22:D22"/>
    <mergeCell ref="A24:D24"/>
    <mergeCell ref="A25:D25"/>
    <mergeCell ref="A26:D26"/>
    <mergeCell ref="A27:D27"/>
    <mergeCell ref="A28:D28"/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C781-BA58-465F-8FEE-EDC51028DCC1}">
  <sheetPr>
    <pageSetUpPr fitToPage="1"/>
  </sheetPr>
  <dimension ref="A1:M44"/>
  <sheetViews>
    <sheetView topLeftCell="A5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729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695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425</v>
      </c>
      <c r="B14" s="487"/>
      <c r="C14" s="487"/>
      <c r="D14" s="488"/>
      <c r="E14" s="107"/>
      <c r="F14" s="130"/>
      <c r="G14" s="130"/>
      <c r="H14" s="204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483" t="s">
        <v>43</v>
      </c>
      <c r="B15" s="484"/>
      <c r="C15" s="484"/>
      <c r="D15" s="485"/>
      <c r="E15" s="394">
        <v>1</v>
      </c>
      <c r="F15" s="172">
        <v>53000</v>
      </c>
      <c r="G15" s="172">
        <f>F15*E15</f>
        <v>53000</v>
      </c>
      <c r="H15" s="120"/>
      <c r="I15" s="299"/>
      <c r="J15" s="299"/>
      <c r="K15" s="190"/>
      <c r="L15" s="190"/>
      <c r="M15" s="190"/>
    </row>
    <row r="16" spans="1:13" ht="18" customHeight="1" x14ac:dyDescent="0.15">
      <c r="A16" s="257"/>
      <c r="B16" s="258"/>
      <c r="C16" s="258"/>
      <c r="D16" s="259"/>
      <c r="E16" s="394"/>
      <c r="F16" s="172"/>
      <c r="G16" s="172"/>
      <c r="H16" s="120"/>
      <c r="I16" s="299"/>
      <c r="J16" s="299"/>
      <c r="K16" s="190"/>
      <c r="L16" s="190"/>
      <c r="M16" s="190"/>
    </row>
    <row r="17" spans="1:13" ht="18" customHeight="1" x14ac:dyDescent="0.15">
      <c r="A17" s="486" t="s">
        <v>675</v>
      </c>
      <c r="B17" s="487"/>
      <c r="C17" s="487"/>
      <c r="D17" s="488"/>
      <c r="E17" s="107"/>
      <c r="F17" s="130"/>
      <c r="G17" s="130"/>
      <c r="H17" s="204"/>
      <c r="I17" s="299"/>
      <c r="J17" s="299"/>
      <c r="K17" s="190"/>
      <c r="L17" s="190"/>
      <c r="M17" s="190"/>
    </row>
    <row r="18" spans="1:13" ht="18" customHeight="1" x14ac:dyDescent="0.15">
      <c r="A18" s="483" t="s">
        <v>43</v>
      </c>
      <c r="B18" s="484"/>
      <c r="C18" s="484"/>
      <c r="D18" s="485"/>
      <c r="E18" s="394">
        <v>1</v>
      </c>
      <c r="F18" s="172">
        <v>53000</v>
      </c>
      <c r="G18" s="172">
        <f>F18*E18</f>
        <v>53000</v>
      </c>
      <c r="H18" s="120"/>
      <c r="I18" s="299"/>
      <c r="J18" s="299"/>
      <c r="K18" s="190"/>
      <c r="L18" s="190"/>
      <c r="M18" s="190"/>
    </row>
    <row r="19" spans="1:13" ht="18" customHeight="1" x14ac:dyDescent="0.15">
      <c r="A19" s="492" t="s">
        <v>725</v>
      </c>
      <c r="B19" s="493"/>
      <c r="C19" s="493"/>
      <c r="D19" s="494"/>
      <c r="E19" s="118"/>
      <c r="F19" s="118"/>
      <c r="G19" s="118"/>
      <c r="H19" s="48"/>
      <c r="I19" s="299"/>
      <c r="J19" s="299"/>
      <c r="K19" s="190"/>
      <c r="L19" s="190"/>
      <c r="M19" s="190"/>
    </row>
    <row r="20" spans="1:13" ht="18" customHeight="1" x14ac:dyDescent="0.15">
      <c r="A20" s="483" t="s">
        <v>43</v>
      </c>
      <c r="B20" s="484"/>
      <c r="C20" s="484"/>
      <c r="D20" s="485"/>
      <c r="E20" s="156">
        <v>1</v>
      </c>
      <c r="F20" s="172">
        <v>140000</v>
      </c>
      <c r="G20" s="172">
        <f>F20*E20</f>
        <v>140000</v>
      </c>
      <c r="H20" s="48"/>
      <c r="I20" s="299"/>
      <c r="J20" s="299"/>
      <c r="K20" s="190"/>
      <c r="L20" s="190"/>
      <c r="M20" s="190"/>
    </row>
    <row r="21" spans="1:13" ht="18" customHeight="1" x14ac:dyDescent="0.15">
      <c r="A21" s="35" t="s">
        <v>86</v>
      </c>
      <c r="B21" s="480" t="s">
        <v>85</v>
      </c>
      <c r="C21" s="481"/>
      <c r="D21" s="482"/>
      <c r="E21" s="94">
        <v>1</v>
      </c>
      <c r="F21" s="164">
        <v>228800</v>
      </c>
      <c r="G21" s="168">
        <f>E21*F21</f>
        <v>228800</v>
      </c>
      <c r="H21" s="114" t="s">
        <v>233</v>
      </c>
      <c r="I21" s="299"/>
      <c r="J21" s="299"/>
      <c r="K21" s="190"/>
      <c r="L21" s="190"/>
      <c r="M21" s="190"/>
    </row>
    <row r="22" spans="1:13" ht="18" customHeight="1" x14ac:dyDescent="0.15">
      <c r="A22" s="42" t="s">
        <v>84</v>
      </c>
      <c r="B22" s="480" t="s">
        <v>83</v>
      </c>
      <c r="C22" s="481"/>
      <c r="D22" s="481"/>
      <c r="E22" s="94">
        <v>1</v>
      </c>
      <c r="F22" s="465">
        <v>35200</v>
      </c>
      <c r="G22" s="168">
        <f>E22*F22</f>
        <v>35200</v>
      </c>
      <c r="H22" s="467" t="s">
        <v>485</v>
      </c>
      <c r="I22" s="299"/>
      <c r="J22" s="299"/>
      <c r="K22" s="190"/>
      <c r="L22" s="190"/>
      <c r="M22" s="190"/>
    </row>
    <row r="23" spans="1:13" ht="18" customHeight="1" x14ac:dyDescent="0.15">
      <c r="A23" s="257"/>
      <c r="B23" s="258"/>
      <c r="C23" s="258"/>
      <c r="D23" s="259"/>
      <c r="E23" s="156"/>
      <c r="F23" s="183" t="s">
        <v>4</v>
      </c>
      <c r="G23" s="38">
        <f>SUM(G18:G22)</f>
        <v>457000</v>
      </c>
      <c r="H23" s="48"/>
      <c r="I23" s="299">
        <f>G23*0.9</f>
        <v>411300</v>
      </c>
      <c r="J23" s="299"/>
      <c r="K23" s="190"/>
      <c r="L23" s="190"/>
      <c r="M23" s="190"/>
    </row>
    <row r="24" spans="1:13" ht="18" customHeight="1" x14ac:dyDescent="0.15">
      <c r="A24" s="492" t="s">
        <v>726</v>
      </c>
      <c r="B24" s="493"/>
      <c r="C24" s="493"/>
      <c r="D24" s="494"/>
      <c r="E24" s="118"/>
      <c r="F24" s="118"/>
      <c r="G24" s="118"/>
      <c r="H24" s="48"/>
      <c r="I24" s="299"/>
      <c r="J24" s="299"/>
      <c r="K24" s="190"/>
      <c r="L24" s="190"/>
      <c r="M24" s="190"/>
    </row>
    <row r="25" spans="1:13" ht="18" customHeight="1" x14ac:dyDescent="0.15">
      <c r="A25" s="483" t="s">
        <v>43</v>
      </c>
      <c r="B25" s="484"/>
      <c r="C25" s="484"/>
      <c r="D25" s="485"/>
      <c r="E25" s="156">
        <v>1</v>
      </c>
      <c r="F25" s="172">
        <v>140000</v>
      </c>
      <c r="G25" s="172">
        <f>F25*E25</f>
        <v>140000</v>
      </c>
      <c r="H25" s="48"/>
      <c r="I25" s="299"/>
      <c r="J25" s="299"/>
      <c r="K25" s="190"/>
      <c r="L25" s="190"/>
      <c r="M25" s="190"/>
    </row>
    <row r="26" spans="1:13" ht="18" customHeight="1" x14ac:dyDescent="0.15">
      <c r="A26" s="486" t="s">
        <v>727</v>
      </c>
      <c r="B26" s="487"/>
      <c r="C26" s="487"/>
      <c r="D26" s="488"/>
      <c r="E26" s="107"/>
      <c r="F26" s="130"/>
      <c r="G26" s="130"/>
      <c r="H26" s="204"/>
      <c r="I26" s="299"/>
      <c r="J26" s="299"/>
      <c r="K26" s="190"/>
      <c r="L26" s="190"/>
      <c r="M26" s="190"/>
    </row>
    <row r="27" spans="1:13" ht="18" customHeight="1" x14ac:dyDescent="0.15">
      <c r="A27" s="483" t="s">
        <v>43</v>
      </c>
      <c r="B27" s="484"/>
      <c r="C27" s="484"/>
      <c r="D27" s="485"/>
      <c r="E27" s="156">
        <v>1</v>
      </c>
      <c r="F27" s="172">
        <v>53000</v>
      </c>
      <c r="G27" s="172">
        <f>F27*E27</f>
        <v>53000</v>
      </c>
      <c r="H27" s="204"/>
      <c r="I27" s="299"/>
      <c r="J27" s="299"/>
      <c r="K27" s="190"/>
      <c r="L27" s="190"/>
      <c r="M27" s="190"/>
    </row>
    <row r="28" spans="1:13" ht="18" customHeight="1" x14ac:dyDescent="0.15">
      <c r="A28" s="30"/>
      <c r="B28" s="505"/>
      <c r="C28" s="506"/>
      <c r="D28" s="507"/>
      <c r="E28" s="156"/>
      <c r="F28" s="172"/>
      <c r="G28" s="172"/>
      <c r="H28" s="48"/>
      <c r="I28" s="299"/>
      <c r="J28" s="299"/>
      <c r="K28" s="190"/>
      <c r="L28" s="190"/>
      <c r="M28" s="190"/>
    </row>
    <row r="29" spans="1:13" ht="18" customHeight="1" x14ac:dyDescent="0.15">
      <c r="A29" s="30"/>
      <c r="B29" s="505"/>
      <c r="C29" s="506"/>
      <c r="D29" s="507"/>
      <c r="E29" s="156"/>
      <c r="F29" s="58" t="s">
        <v>4</v>
      </c>
      <c r="G29" s="38">
        <f>G15+G18+G23+G25+G27</f>
        <v>756000</v>
      </c>
      <c r="H29" s="48"/>
      <c r="I29" s="299">
        <f>G29*0.9</f>
        <v>680400</v>
      </c>
      <c r="J29" s="299"/>
      <c r="K29" s="190"/>
      <c r="L29" s="190"/>
      <c r="M29" s="190"/>
    </row>
    <row r="30" spans="1:13" ht="18" customHeight="1" x14ac:dyDescent="0.15">
      <c r="A30" s="30"/>
      <c r="B30" s="505"/>
      <c r="C30" s="506"/>
      <c r="D30" s="507"/>
      <c r="E30" s="156"/>
      <c r="F30" s="44"/>
      <c r="G30" s="38"/>
      <c r="H30" s="48"/>
      <c r="I30" s="299"/>
      <c r="J30" s="299"/>
      <c r="K30" s="190"/>
      <c r="L30" s="190"/>
      <c r="M30" s="190"/>
    </row>
    <row r="31" spans="1:13" ht="18" customHeight="1" x14ac:dyDescent="0.15">
      <c r="A31" s="30"/>
      <c r="B31" s="505"/>
      <c r="C31" s="506"/>
      <c r="D31" s="507"/>
      <c r="E31" s="156"/>
      <c r="F31" s="500" t="s">
        <v>2</v>
      </c>
      <c r="G31" s="501"/>
      <c r="H31" s="48"/>
      <c r="I31" s="299"/>
      <c r="J31" s="299"/>
      <c r="K31" s="190"/>
      <c r="L31" s="190"/>
      <c r="M31" s="190"/>
    </row>
    <row r="32" spans="1:13" ht="18" customHeight="1" x14ac:dyDescent="0.15">
      <c r="A32" s="30"/>
      <c r="B32" s="505"/>
      <c r="C32" s="506"/>
      <c r="D32" s="507"/>
      <c r="E32" s="118"/>
      <c r="F32" s="58" t="s">
        <v>4</v>
      </c>
      <c r="G32" s="58">
        <v>680000</v>
      </c>
      <c r="H32" s="204"/>
      <c r="I32" s="299"/>
      <c r="J32" s="299"/>
      <c r="K32" s="190"/>
      <c r="L32" s="190"/>
      <c r="M32" s="190"/>
    </row>
    <row r="33" spans="1:13" ht="18" customHeight="1" x14ac:dyDescent="0.15">
      <c r="A33" s="30"/>
      <c r="B33" s="505"/>
      <c r="C33" s="506"/>
      <c r="D33" s="507"/>
      <c r="E33" s="156"/>
      <c r="F33" s="33"/>
      <c r="G33" s="40" t="s">
        <v>1</v>
      </c>
      <c r="H33" s="120"/>
      <c r="I33" s="299"/>
      <c r="J33" s="299"/>
      <c r="K33" s="190"/>
      <c r="L33" s="190"/>
      <c r="M33" s="190"/>
    </row>
    <row r="34" spans="1:13" ht="18" customHeight="1" x14ac:dyDescent="0.15">
      <c r="A34" s="30"/>
      <c r="B34" s="505"/>
      <c r="C34" s="506"/>
      <c r="D34" s="507"/>
      <c r="E34" s="107"/>
      <c r="F34" s="130"/>
      <c r="G34" s="130"/>
      <c r="H34" s="204"/>
      <c r="I34" s="299">
        <f>G34*0.9</f>
        <v>0</v>
      </c>
      <c r="J34" s="277">
        <f>SUM(J14:J14)</f>
        <v>126000</v>
      </c>
      <c r="K34" s="190"/>
      <c r="L34" s="190"/>
      <c r="M34" s="190"/>
    </row>
    <row r="35" spans="1:13" ht="18" customHeight="1" x14ac:dyDescent="0.15">
      <c r="A35" s="30"/>
      <c r="B35" s="505"/>
      <c r="C35" s="506"/>
      <c r="D35" s="507"/>
      <c r="E35" s="394"/>
      <c r="F35" s="172"/>
      <c r="G35" s="172"/>
      <c r="H35" s="120"/>
      <c r="I35" s="299"/>
      <c r="K35" s="190"/>
      <c r="L35" s="190"/>
      <c r="M35" s="190"/>
    </row>
    <row r="36" spans="1:13" ht="18" customHeight="1" x14ac:dyDescent="0.15">
      <c r="A36" s="30"/>
      <c r="B36" s="505"/>
      <c r="C36" s="506"/>
      <c r="D36" s="507"/>
      <c r="E36" s="107"/>
      <c r="F36" s="58"/>
      <c r="G36" s="58"/>
      <c r="H36" s="204"/>
      <c r="I36" s="47"/>
      <c r="K36" s="190"/>
      <c r="L36" s="190"/>
      <c r="M36" s="190"/>
    </row>
    <row r="37" spans="1:13" ht="18" customHeight="1" x14ac:dyDescent="0.15">
      <c r="A37" s="30"/>
      <c r="B37" s="505"/>
      <c r="C37" s="506"/>
      <c r="D37" s="507"/>
      <c r="E37" s="156"/>
      <c r="F37" s="33"/>
      <c r="G37" s="40"/>
      <c r="H37" s="204"/>
      <c r="I37" s="277"/>
    </row>
    <row r="38" spans="1:13" ht="18" customHeight="1" x14ac:dyDescent="0.15">
      <c r="A38" s="30"/>
      <c r="B38" s="505"/>
      <c r="C38" s="506"/>
      <c r="D38" s="507"/>
      <c r="E38" s="107"/>
      <c r="F38" s="130"/>
      <c r="G38" s="130"/>
      <c r="H38" s="204"/>
      <c r="I38" s="47">
        <f>G38*0.9</f>
        <v>0</v>
      </c>
      <c r="J38" s="47"/>
    </row>
    <row r="39" spans="1:13" ht="18" customHeight="1" x14ac:dyDescent="0.15">
      <c r="A39" s="30"/>
      <c r="B39" s="505"/>
      <c r="C39" s="506"/>
      <c r="D39" s="507"/>
      <c r="E39" s="29"/>
      <c r="F39" s="28"/>
      <c r="G39" s="27"/>
      <c r="H39" s="26"/>
    </row>
    <row r="40" spans="1:13" ht="18" customHeight="1" x14ac:dyDescent="0.15">
      <c r="A40" s="495" t="s">
        <v>64</v>
      </c>
      <c r="B40" s="496"/>
      <c r="C40" s="496"/>
      <c r="D40" s="496"/>
      <c r="E40" s="496"/>
      <c r="F40" s="496"/>
      <c r="G40" s="496"/>
      <c r="H40" s="497"/>
    </row>
    <row r="41" spans="1:13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8" customHeight="1" x14ac:dyDescent="0.15">
      <c r="A44" s="498"/>
      <c r="B44" s="499"/>
      <c r="C44" s="499"/>
      <c r="D44" s="499"/>
      <c r="E44" s="3"/>
      <c r="F44" s="3"/>
      <c r="G44" s="3"/>
      <c r="H44" s="2"/>
    </row>
  </sheetData>
  <mergeCells count="36">
    <mergeCell ref="A44:D44"/>
    <mergeCell ref="B31:D31"/>
    <mergeCell ref="F31:G31"/>
    <mergeCell ref="B32:D32"/>
    <mergeCell ref="B33:D33"/>
    <mergeCell ref="B34:D34"/>
    <mergeCell ref="B35:D35"/>
    <mergeCell ref="B36:D36"/>
    <mergeCell ref="B37:D37"/>
    <mergeCell ref="B38:D38"/>
    <mergeCell ref="B39:D39"/>
    <mergeCell ref="A40:H40"/>
    <mergeCell ref="B30:D30"/>
    <mergeCell ref="A18:D18"/>
    <mergeCell ref="A19:D19"/>
    <mergeCell ref="A20:D20"/>
    <mergeCell ref="B21:D21"/>
    <mergeCell ref="B22:D22"/>
    <mergeCell ref="A24:D24"/>
    <mergeCell ref="A25:D25"/>
    <mergeCell ref="A26:D26"/>
    <mergeCell ref="A27:D27"/>
    <mergeCell ref="B28:D28"/>
    <mergeCell ref="B29:D29"/>
    <mergeCell ref="A17:D17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1423-F466-4A63-B1A9-4A3D54356482}">
  <sheetPr>
    <pageSetUpPr fitToPage="1"/>
  </sheetPr>
  <dimension ref="A1:M43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728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695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724</v>
      </c>
      <c r="B14" s="487"/>
      <c r="C14" s="487"/>
      <c r="D14" s="488"/>
      <c r="E14" s="107"/>
      <c r="F14" s="130"/>
      <c r="G14" s="130"/>
      <c r="H14" s="204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483" t="s">
        <v>43</v>
      </c>
      <c r="B15" s="484"/>
      <c r="C15" s="484"/>
      <c r="D15" s="485"/>
      <c r="E15" s="394">
        <v>1</v>
      </c>
      <c r="F15" s="172">
        <v>53000</v>
      </c>
      <c r="G15" s="172">
        <f>F15*E15</f>
        <v>53000</v>
      </c>
      <c r="H15" s="120"/>
      <c r="I15" s="299"/>
      <c r="J15" s="299"/>
      <c r="K15" s="190"/>
      <c r="L15" s="190"/>
      <c r="M15" s="190"/>
    </row>
    <row r="16" spans="1:13" ht="18" customHeight="1" x14ac:dyDescent="0.15">
      <c r="A16" s="486" t="s">
        <v>675</v>
      </c>
      <c r="B16" s="487"/>
      <c r="C16" s="487"/>
      <c r="D16" s="488"/>
      <c r="E16" s="107"/>
      <c r="F16" s="130"/>
      <c r="G16" s="130"/>
      <c r="H16" s="204"/>
      <c r="I16" s="299"/>
      <c r="J16" s="299"/>
      <c r="K16" s="190"/>
      <c r="L16" s="190"/>
      <c r="M16" s="190"/>
    </row>
    <row r="17" spans="1:13" ht="18" customHeight="1" x14ac:dyDescent="0.15">
      <c r="A17" s="483" t="s">
        <v>43</v>
      </c>
      <c r="B17" s="484"/>
      <c r="C17" s="484"/>
      <c r="D17" s="485"/>
      <c r="E17" s="394">
        <v>1</v>
      </c>
      <c r="F17" s="172">
        <v>53000</v>
      </c>
      <c r="G17" s="172">
        <f>F17*E17</f>
        <v>53000</v>
      </c>
      <c r="H17" s="120"/>
      <c r="I17" s="299"/>
      <c r="J17" s="299"/>
      <c r="K17" s="190"/>
      <c r="L17" s="190"/>
      <c r="M17" s="190"/>
    </row>
    <row r="18" spans="1:13" ht="18" customHeight="1" x14ac:dyDescent="0.15">
      <c r="A18" s="492" t="s">
        <v>725</v>
      </c>
      <c r="B18" s="493"/>
      <c r="C18" s="493"/>
      <c r="D18" s="494"/>
      <c r="E18" s="118"/>
      <c r="F18" s="118"/>
      <c r="G18" s="118"/>
      <c r="H18" s="48"/>
      <c r="I18" s="299"/>
      <c r="J18" s="299"/>
      <c r="K18" s="190"/>
      <c r="L18" s="190"/>
      <c r="M18" s="190"/>
    </row>
    <row r="19" spans="1:13" ht="18" customHeight="1" x14ac:dyDescent="0.15">
      <c r="A19" s="483" t="s">
        <v>43</v>
      </c>
      <c r="B19" s="484"/>
      <c r="C19" s="484"/>
      <c r="D19" s="485"/>
      <c r="E19" s="156">
        <v>1</v>
      </c>
      <c r="F19" s="172">
        <v>140000</v>
      </c>
      <c r="G19" s="172">
        <f>F19*E19</f>
        <v>140000</v>
      </c>
      <c r="H19" s="48"/>
      <c r="I19" s="299"/>
      <c r="J19" s="299"/>
      <c r="K19" s="190"/>
      <c r="L19" s="190"/>
      <c r="M19" s="190"/>
    </row>
    <row r="20" spans="1:13" ht="18" customHeight="1" x14ac:dyDescent="0.15">
      <c r="A20" s="35" t="s">
        <v>86</v>
      </c>
      <c r="B20" s="480" t="s">
        <v>85</v>
      </c>
      <c r="C20" s="481"/>
      <c r="D20" s="482"/>
      <c r="E20" s="94">
        <v>1</v>
      </c>
      <c r="F20" s="164">
        <v>228800</v>
      </c>
      <c r="G20" s="168">
        <f>E20*F20</f>
        <v>228800</v>
      </c>
      <c r="H20" s="114" t="s">
        <v>233</v>
      </c>
      <c r="I20" s="299"/>
      <c r="J20" s="299"/>
      <c r="K20" s="190"/>
      <c r="L20" s="190"/>
      <c r="M20" s="190"/>
    </row>
    <row r="21" spans="1:13" ht="18" customHeight="1" x14ac:dyDescent="0.15">
      <c r="A21" s="42" t="s">
        <v>84</v>
      </c>
      <c r="B21" s="480" t="s">
        <v>83</v>
      </c>
      <c r="C21" s="481"/>
      <c r="D21" s="481"/>
      <c r="E21" s="94">
        <v>1</v>
      </c>
      <c r="F21" s="465">
        <v>35200</v>
      </c>
      <c r="G21" s="168">
        <f>E21*F21</f>
        <v>35200</v>
      </c>
      <c r="H21" s="467" t="s">
        <v>485</v>
      </c>
      <c r="I21" s="299"/>
      <c r="J21" s="299"/>
      <c r="K21" s="190"/>
      <c r="L21" s="190"/>
      <c r="M21" s="190"/>
    </row>
    <row r="22" spans="1:13" ht="18" customHeight="1" x14ac:dyDescent="0.15">
      <c r="A22" s="257"/>
      <c r="B22" s="258"/>
      <c r="C22" s="258"/>
      <c r="D22" s="259"/>
      <c r="E22" s="156"/>
      <c r="F22" s="183" t="s">
        <v>4</v>
      </c>
      <c r="G22" s="38">
        <f>SUM(G17:G21)</f>
        <v>457000</v>
      </c>
      <c r="H22" s="48"/>
      <c r="I22" s="299">
        <f>G22*0.9</f>
        <v>411300</v>
      </c>
      <c r="J22" s="299"/>
      <c r="K22" s="190"/>
      <c r="L22" s="190"/>
      <c r="M22" s="190"/>
    </row>
    <row r="23" spans="1:13" ht="18" customHeight="1" x14ac:dyDescent="0.15">
      <c r="A23" s="492" t="s">
        <v>726</v>
      </c>
      <c r="B23" s="493"/>
      <c r="C23" s="493"/>
      <c r="D23" s="494"/>
      <c r="E23" s="118"/>
      <c r="F23" s="118"/>
      <c r="G23" s="118"/>
      <c r="H23" s="48"/>
      <c r="I23" s="299"/>
      <c r="J23" s="299"/>
      <c r="K23" s="190"/>
      <c r="L23" s="190"/>
      <c r="M23" s="190"/>
    </row>
    <row r="24" spans="1:13" ht="18" customHeight="1" x14ac:dyDescent="0.15">
      <c r="A24" s="483" t="s">
        <v>43</v>
      </c>
      <c r="B24" s="484"/>
      <c r="C24" s="484"/>
      <c r="D24" s="485"/>
      <c r="E24" s="156">
        <v>1</v>
      </c>
      <c r="F24" s="172">
        <v>140000</v>
      </c>
      <c r="G24" s="172">
        <f>F24*E24</f>
        <v>140000</v>
      </c>
      <c r="H24" s="48"/>
      <c r="I24" s="299"/>
      <c r="J24" s="299"/>
      <c r="K24" s="190"/>
      <c r="L24" s="190"/>
      <c r="M24" s="190"/>
    </row>
    <row r="25" spans="1:13" ht="18" customHeight="1" x14ac:dyDescent="0.15">
      <c r="A25" s="486" t="s">
        <v>727</v>
      </c>
      <c r="B25" s="487"/>
      <c r="C25" s="487"/>
      <c r="D25" s="488"/>
      <c r="E25" s="107"/>
      <c r="F25" s="130"/>
      <c r="G25" s="130"/>
      <c r="H25" s="204"/>
      <c r="I25" s="299"/>
      <c r="J25" s="299"/>
      <c r="K25" s="190"/>
      <c r="L25" s="190"/>
      <c r="M25" s="190"/>
    </row>
    <row r="26" spans="1:13" ht="18" customHeight="1" x14ac:dyDescent="0.15">
      <c r="A26" s="483" t="s">
        <v>43</v>
      </c>
      <c r="B26" s="484"/>
      <c r="C26" s="484"/>
      <c r="D26" s="485"/>
      <c r="E26" s="156">
        <v>1</v>
      </c>
      <c r="F26" s="172">
        <v>53000</v>
      </c>
      <c r="G26" s="172">
        <f>F26*E26</f>
        <v>53000</v>
      </c>
      <c r="H26" s="204"/>
      <c r="I26" s="299"/>
      <c r="J26" s="299"/>
      <c r="K26" s="190"/>
      <c r="L26" s="190"/>
      <c r="M26" s="190"/>
    </row>
    <row r="27" spans="1:13" ht="18" customHeight="1" x14ac:dyDescent="0.15">
      <c r="A27" s="30"/>
      <c r="B27" s="505"/>
      <c r="C27" s="506"/>
      <c r="D27" s="507"/>
      <c r="E27" s="156"/>
      <c r="F27" s="172"/>
      <c r="G27" s="172"/>
      <c r="H27" s="48"/>
      <c r="I27" s="299"/>
      <c r="J27" s="299"/>
      <c r="K27" s="190"/>
      <c r="L27" s="190"/>
      <c r="M27" s="190"/>
    </row>
    <row r="28" spans="1:13" ht="18" customHeight="1" x14ac:dyDescent="0.15">
      <c r="A28" s="30"/>
      <c r="B28" s="505"/>
      <c r="C28" s="506"/>
      <c r="D28" s="507"/>
      <c r="E28" s="156"/>
      <c r="F28" s="58" t="s">
        <v>4</v>
      </c>
      <c r="G28" s="38">
        <f>G15+G17+G22+G24+G26</f>
        <v>756000</v>
      </c>
      <c r="H28" s="48"/>
      <c r="I28" s="299">
        <f>G28*0.9</f>
        <v>680400</v>
      </c>
      <c r="J28" s="299"/>
      <c r="K28" s="190"/>
      <c r="L28" s="190"/>
      <c r="M28" s="190"/>
    </row>
    <row r="29" spans="1:13" ht="18" customHeight="1" x14ac:dyDescent="0.15">
      <c r="A29" s="30"/>
      <c r="B29" s="505"/>
      <c r="C29" s="506"/>
      <c r="D29" s="507"/>
      <c r="E29" s="156"/>
      <c r="F29" s="44"/>
      <c r="G29" s="38"/>
      <c r="H29" s="48"/>
      <c r="I29" s="299"/>
      <c r="J29" s="299"/>
      <c r="K29" s="190"/>
      <c r="L29" s="190"/>
      <c r="M29" s="190"/>
    </row>
    <row r="30" spans="1:13" ht="18" customHeight="1" x14ac:dyDescent="0.15">
      <c r="A30" s="30"/>
      <c r="B30" s="505"/>
      <c r="C30" s="506"/>
      <c r="D30" s="507"/>
      <c r="E30" s="156"/>
      <c r="F30" s="500" t="s">
        <v>2</v>
      </c>
      <c r="G30" s="501"/>
      <c r="H30" s="48"/>
      <c r="I30" s="299"/>
      <c r="J30" s="299"/>
      <c r="K30" s="190"/>
      <c r="L30" s="190"/>
      <c r="M30" s="190"/>
    </row>
    <row r="31" spans="1:13" ht="18" customHeight="1" x14ac:dyDescent="0.15">
      <c r="A31" s="30"/>
      <c r="B31" s="505"/>
      <c r="C31" s="506"/>
      <c r="D31" s="507"/>
      <c r="E31" s="118"/>
      <c r="F31" s="58" t="s">
        <v>4</v>
      </c>
      <c r="G31" s="58">
        <v>680000</v>
      </c>
      <c r="H31" s="204"/>
      <c r="I31" s="299"/>
      <c r="J31" s="299"/>
      <c r="K31" s="190"/>
      <c r="L31" s="190"/>
      <c r="M31" s="190"/>
    </row>
    <row r="32" spans="1:13" ht="18" customHeight="1" x14ac:dyDescent="0.15">
      <c r="A32" s="30"/>
      <c r="B32" s="505"/>
      <c r="C32" s="506"/>
      <c r="D32" s="507"/>
      <c r="E32" s="156"/>
      <c r="F32" s="33"/>
      <c r="G32" s="40" t="s">
        <v>1</v>
      </c>
      <c r="H32" s="120"/>
      <c r="I32" s="299"/>
      <c r="J32" s="299"/>
      <c r="K32" s="190"/>
      <c r="L32" s="190"/>
      <c r="M32" s="190"/>
    </row>
    <row r="33" spans="1:13" ht="18" customHeight="1" x14ac:dyDescent="0.15">
      <c r="A33" s="30"/>
      <c r="B33" s="505"/>
      <c r="C33" s="506"/>
      <c r="D33" s="507"/>
      <c r="E33" s="107"/>
      <c r="F33" s="130"/>
      <c r="G33" s="130"/>
      <c r="H33" s="204"/>
      <c r="I33" s="299">
        <f>G33*0.9</f>
        <v>0</v>
      </c>
      <c r="J33" s="277">
        <f>SUM(J14:J14)</f>
        <v>126000</v>
      </c>
      <c r="K33" s="190"/>
      <c r="L33" s="190"/>
      <c r="M33" s="190"/>
    </row>
    <row r="34" spans="1:13" ht="18" customHeight="1" x14ac:dyDescent="0.15">
      <c r="A34" s="30"/>
      <c r="B34" s="505"/>
      <c r="C34" s="506"/>
      <c r="D34" s="507"/>
      <c r="E34" s="394"/>
      <c r="F34" s="172"/>
      <c r="G34" s="172"/>
      <c r="H34" s="120"/>
      <c r="I34" s="299"/>
      <c r="K34" s="190"/>
      <c r="L34" s="190"/>
      <c r="M34" s="190"/>
    </row>
    <row r="35" spans="1:13" ht="18" customHeight="1" x14ac:dyDescent="0.15">
      <c r="A35" s="30"/>
      <c r="B35" s="505"/>
      <c r="C35" s="506"/>
      <c r="D35" s="507"/>
      <c r="E35" s="107"/>
      <c r="F35" s="58"/>
      <c r="G35" s="58"/>
      <c r="H35" s="204"/>
      <c r="I35" s="47"/>
      <c r="K35" s="190"/>
      <c r="L35" s="190"/>
      <c r="M35" s="190"/>
    </row>
    <row r="36" spans="1:13" ht="18" customHeight="1" x14ac:dyDescent="0.15">
      <c r="A36" s="30"/>
      <c r="B36" s="505"/>
      <c r="C36" s="506"/>
      <c r="D36" s="507"/>
      <c r="E36" s="156"/>
      <c r="F36" s="33"/>
      <c r="G36" s="40"/>
      <c r="H36" s="204"/>
      <c r="I36" s="277"/>
    </row>
    <row r="37" spans="1:13" ht="18" customHeight="1" x14ac:dyDescent="0.15">
      <c r="A37" s="30"/>
      <c r="B37" s="505"/>
      <c r="C37" s="506"/>
      <c r="D37" s="507"/>
      <c r="E37" s="107"/>
      <c r="F37" s="130"/>
      <c r="G37" s="130"/>
      <c r="H37" s="204"/>
      <c r="I37" s="47">
        <f>G37*0.9</f>
        <v>0</v>
      </c>
      <c r="J37" s="47"/>
    </row>
    <row r="38" spans="1:13" ht="18" customHeight="1" x14ac:dyDescent="0.15">
      <c r="A38" s="30"/>
      <c r="B38" s="505"/>
      <c r="C38" s="506"/>
      <c r="D38" s="507"/>
      <c r="E38" s="29"/>
      <c r="F38" s="28"/>
      <c r="G38" s="27"/>
      <c r="H38" s="26"/>
    </row>
    <row r="39" spans="1:13" ht="18" customHeight="1" x14ac:dyDescent="0.15">
      <c r="A39" s="495" t="s">
        <v>64</v>
      </c>
      <c r="B39" s="496"/>
      <c r="C39" s="496"/>
      <c r="D39" s="496"/>
      <c r="E39" s="496"/>
      <c r="F39" s="496"/>
      <c r="G39" s="496"/>
      <c r="H39" s="497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498"/>
      <c r="B43" s="499"/>
      <c r="C43" s="499"/>
      <c r="D43" s="499"/>
      <c r="E43" s="3"/>
      <c r="F43" s="3"/>
      <c r="G43" s="3"/>
      <c r="H43" s="2"/>
    </row>
  </sheetData>
  <mergeCells count="36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A15:D15"/>
    <mergeCell ref="B38:D38"/>
    <mergeCell ref="A39:H39"/>
    <mergeCell ref="A43:D43"/>
    <mergeCell ref="A16:D16"/>
    <mergeCell ref="A17:D17"/>
    <mergeCell ref="A18:D18"/>
    <mergeCell ref="A19:D19"/>
    <mergeCell ref="B35:D35"/>
    <mergeCell ref="B36:D36"/>
    <mergeCell ref="B37:D37"/>
    <mergeCell ref="B20:D20"/>
    <mergeCell ref="B21:D21"/>
    <mergeCell ref="A23:D23"/>
    <mergeCell ref="A24:D24"/>
    <mergeCell ref="F30:G30"/>
    <mergeCell ref="B27:D27"/>
    <mergeCell ref="B33:D33"/>
    <mergeCell ref="B34:D34"/>
    <mergeCell ref="A25:D25"/>
    <mergeCell ref="A26:D26"/>
    <mergeCell ref="B28:D28"/>
    <mergeCell ref="B29:D29"/>
    <mergeCell ref="B30:D30"/>
    <mergeCell ref="B31:D31"/>
    <mergeCell ref="B32:D32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E784-E88E-4AE6-981F-31DF0B1C2DD2}">
  <sheetPr>
    <pageSetUpPr fitToPage="1"/>
  </sheetPr>
  <dimension ref="A1:M39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723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695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295</v>
      </c>
      <c r="B14" s="487"/>
      <c r="C14" s="487"/>
      <c r="D14" s="488"/>
      <c r="E14" s="118"/>
      <c r="F14" s="130"/>
      <c r="G14" s="130"/>
      <c r="H14" s="48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131000</v>
      </c>
      <c r="G15" s="172">
        <f>F15*E15</f>
        <v>131000</v>
      </c>
      <c r="H15" s="48"/>
      <c r="I15" s="299">
        <f>G15*0.9</f>
        <v>117900</v>
      </c>
      <c r="J15" s="299"/>
      <c r="K15" s="190"/>
      <c r="L15" s="190"/>
      <c r="M15" s="190"/>
    </row>
    <row r="16" spans="1:13" ht="18" customHeight="1" x14ac:dyDescent="0.15">
      <c r="A16" s="486" t="s">
        <v>721</v>
      </c>
      <c r="B16" s="487"/>
      <c r="C16" s="487"/>
      <c r="D16" s="488"/>
      <c r="E16" s="118"/>
      <c r="F16" s="130"/>
      <c r="G16" s="130"/>
      <c r="H16" s="204"/>
      <c r="I16" s="299"/>
      <c r="J16" s="299"/>
      <c r="K16" s="190"/>
      <c r="L16" s="190"/>
      <c r="M16" s="190"/>
    </row>
    <row r="17" spans="1:13" ht="18" customHeight="1" x14ac:dyDescent="0.15">
      <c r="A17" s="483" t="s">
        <v>43</v>
      </c>
      <c r="B17" s="484"/>
      <c r="C17" s="484"/>
      <c r="D17" s="485"/>
      <c r="E17" s="156">
        <v>1</v>
      </c>
      <c r="F17" s="172">
        <v>131000</v>
      </c>
      <c r="G17" s="172">
        <f>F17*E17</f>
        <v>131000</v>
      </c>
      <c r="H17" s="120"/>
      <c r="I17" s="299"/>
      <c r="J17" s="299"/>
      <c r="K17" s="190"/>
      <c r="L17" s="190"/>
      <c r="M17" s="190"/>
    </row>
    <row r="18" spans="1:13" ht="18" customHeight="1" x14ac:dyDescent="0.15">
      <c r="A18" s="486" t="s">
        <v>722</v>
      </c>
      <c r="B18" s="487"/>
      <c r="C18" s="487"/>
      <c r="D18" s="488"/>
      <c r="E18" s="107"/>
      <c r="F18" s="130"/>
      <c r="G18" s="130"/>
      <c r="H18" s="204"/>
      <c r="I18" s="299">
        <f>G18*0.9</f>
        <v>0</v>
      </c>
      <c r="J18" s="277">
        <f>SUM(J14:J14)</f>
        <v>126000</v>
      </c>
      <c r="K18" s="190"/>
      <c r="L18" s="190"/>
      <c r="M18" s="190"/>
    </row>
    <row r="19" spans="1:13" ht="18" customHeight="1" x14ac:dyDescent="0.15">
      <c r="A19" s="483" t="s">
        <v>43</v>
      </c>
      <c r="B19" s="484"/>
      <c r="C19" s="484"/>
      <c r="D19" s="485"/>
      <c r="E19" s="394">
        <v>1</v>
      </c>
      <c r="F19" s="172">
        <v>53000</v>
      </c>
      <c r="G19" s="172">
        <f>F19*E19</f>
        <v>53000</v>
      </c>
      <c r="H19" s="120"/>
      <c r="I19" s="299"/>
      <c r="K19" s="190"/>
      <c r="L19" s="190"/>
      <c r="M19" s="190"/>
    </row>
    <row r="20" spans="1:13" ht="18" customHeight="1" x14ac:dyDescent="0.15">
      <c r="A20" s="30"/>
      <c r="B20" s="505"/>
      <c r="C20" s="506"/>
      <c r="D20" s="507"/>
      <c r="E20" s="107"/>
      <c r="F20" s="463"/>
      <c r="G20" s="40"/>
      <c r="H20" s="204"/>
      <c r="I20" s="299">
        <f>G20*0.9</f>
        <v>0</v>
      </c>
      <c r="K20" s="190"/>
      <c r="L20" s="190"/>
      <c r="M20" s="190"/>
    </row>
    <row r="21" spans="1:13" s="36" customFormat="1" ht="18" customHeight="1" x14ac:dyDescent="0.15">
      <c r="A21" s="30"/>
      <c r="B21" s="505"/>
      <c r="C21" s="506"/>
      <c r="D21" s="507"/>
      <c r="E21" s="156"/>
      <c r="F21" s="58" t="s">
        <v>4</v>
      </c>
      <c r="G21" s="38">
        <f>G15+G17+G19</f>
        <v>315000</v>
      </c>
      <c r="H21" s="204"/>
      <c r="I21" s="324">
        <f>G21*0.9</f>
        <v>283500</v>
      </c>
      <c r="K21" s="193"/>
      <c r="L21" s="190"/>
      <c r="M21" s="190"/>
    </row>
    <row r="22" spans="1:13" ht="18" customHeight="1" x14ac:dyDescent="0.15">
      <c r="A22" s="30"/>
      <c r="B22" s="505"/>
      <c r="C22" s="506"/>
      <c r="D22" s="507"/>
      <c r="E22" s="107"/>
      <c r="F22" s="44"/>
      <c r="G22" s="38"/>
      <c r="H22" s="204"/>
      <c r="I22" s="299">
        <v>4400</v>
      </c>
      <c r="J22" s="299">
        <f>I22*1.3</f>
        <v>5720</v>
      </c>
      <c r="K22" s="299">
        <f>J22*1.112</f>
        <v>6360.64</v>
      </c>
      <c r="L22" s="190"/>
      <c r="M22" s="190"/>
    </row>
    <row r="23" spans="1:13" ht="18" customHeight="1" x14ac:dyDescent="0.15">
      <c r="A23" s="30"/>
      <c r="B23" s="505"/>
      <c r="C23" s="506"/>
      <c r="D23" s="507"/>
      <c r="E23" s="156"/>
      <c r="F23" s="500" t="s">
        <v>2</v>
      </c>
      <c r="G23" s="501"/>
      <c r="H23" s="204"/>
      <c r="I23" s="299">
        <v>3300</v>
      </c>
      <c r="J23" s="299">
        <f>I23*1.3</f>
        <v>4290</v>
      </c>
      <c r="K23" s="299">
        <f>J23*1.112</f>
        <v>4770.4800000000005</v>
      </c>
      <c r="L23" s="190"/>
      <c r="M23" s="190"/>
    </row>
    <row r="24" spans="1:13" ht="18" customHeight="1" x14ac:dyDescent="0.15">
      <c r="A24" s="30"/>
      <c r="B24" s="505"/>
      <c r="C24" s="506"/>
      <c r="D24" s="507"/>
      <c r="E24" s="107"/>
      <c r="F24" s="58" t="s">
        <v>4</v>
      </c>
      <c r="G24" s="58">
        <v>213000</v>
      </c>
      <c r="H24" s="204"/>
      <c r="I24" s="47"/>
      <c r="K24" s="190"/>
      <c r="L24" s="190"/>
      <c r="M24" s="190"/>
    </row>
    <row r="25" spans="1:13" ht="18" customHeight="1" x14ac:dyDescent="0.15">
      <c r="A25" s="30"/>
      <c r="B25" s="505"/>
      <c r="C25" s="506"/>
      <c r="D25" s="507"/>
      <c r="E25" s="156"/>
      <c r="F25" s="33"/>
      <c r="G25" s="40" t="s">
        <v>1</v>
      </c>
      <c r="H25" s="204"/>
      <c r="I25" s="277"/>
    </row>
    <row r="26" spans="1:13" ht="18" customHeight="1" x14ac:dyDescent="0.15">
      <c r="A26" s="30"/>
      <c r="B26" s="505"/>
      <c r="C26" s="506"/>
      <c r="D26" s="507"/>
      <c r="E26" s="107"/>
      <c r="F26" s="130"/>
      <c r="G26" s="130"/>
      <c r="H26" s="204"/>
      <c r="I26" s="47">
        <f>G26*0.9</f>
        <v>0</v>
      </c>
      <c r="J26" s="47"/>
    </row>
    <row r="27" spans="1:13" ht="18" customHeight="1" x14ac:dyDescent="0.15">
      <c r="A27" s="30"/>
      <c r="B27" s="505"/>
      <c r="C27" s="506"/>
      <c r="D27" s="507"/>
      <c r="E27" s="156"/>
      <c r="F27" s="172"/>
      <c r="G27" s="172"/>
      <c r="H27" s="204"/>
      <c r="J27" s="47"/>
    </row>
    <row r="28" spans="1:13" ht="18" customHeight="1" x14ac:dyDescent="0.15">
      <c r="A28" s="30"/>
      <c r="B28" s="505"/>
      <c r="C28" s="506"/>
      <c r="D28" s="507"/>
      <c r="E28" s="107"/>
      <c r="F28" s="463"/>
      <c r="G28" s="40"/>
      <c r="H28" s="204"/>
      <c r="J28" s="47"/>
    </row>
    <row r="29" spans="1:13" ht="18" customHeight="1" x14ac:dyDescent="0.15">
      <c r="A29" s="30"/>
      <c r="B29" s="505"/>
      <c r="C29" s="506"/>
      <c r="D29" s="507"/>
      <c r="E29" s="156"/>
      <c r="F29" s="58"/>
      <c r="G29" s="38"/>
      <c r="H29" s="204"/>
      <c r="I29" s="47">
        <f>G29*0.9</f>
        <v>0</v>
      </c>
      <c r="J29" s="47"/>
    </row>
    <row r="30" spans="1:13" ht="18" customHeight="1" x14ac:dyDescent="0.15">
      <c r="A30" s="30"/>
      <c r="B30" s="505"/>
      <c r="C30" s="506"/>
      <c r="D30" s="507"/>
      <c r="E30" s="156"/>
      <c r="F30" s="44"/>
      <c r="G30" s="38"/>
      <c r="H30" s="204"/>
      <c r="J30" s="47"/>
    </row>
    <row r="31" spans="1:13" ht="18" customHeight="1" x14ac:dyDescent="0.15">
      <c r="A31" s="30"/>
      <c r="B31" s="505"/>
      <c r="C31" s="506"/>
      <c r="D31" s="507"/>
      <c r="E31" s="156"/>
      <c r="F31" s="58"/>
      <c r="G31" s="38"/>
      <c r="H31" s="204"/>
      <c r="J31" s="47"/>
    </row>
    <row r="32" spans="1:13" ht="18" customHeight="1" x14ac:dyDescent="0.15">
      <c r="A32" s="30"/>
      <c r="B32" s="505"/>
      <c r="C32" s="506"/>
      <c r="D32" s="507"/>
      <c r="E32" s="34"/>
      <c r="F32" s="44"/>
      <c r="G32" s="38"/>
      <c r="H32" s="48"/>
    </row>
    <row r="33" spans="1:8" ht="18" customHeight="1" x14ac:dyDescent="0.15">
      <c r="A33" s="188"/>
      <c r="B33" s="480"/>
      <c r="C33" s="481"/>
      <c r="D33" s="482"/>
      <c r="E33" s="34"/>
      <c r="F33" s="33"/>
      <c r="G33" s="40"/>
      <c r="H33" s="31"/>
    </row>
    <row r="34" spans="1:8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8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98"/>
      <c r="B39" s="499"/>
      <c r="C39" s="499"/>
      <c r="D39" s="499"/>
      <c r="E39" s="3"/>
      <c r="F39" s="3"/>
      <c r="G39" s="3"/>
      <c r="H39" s="2"/>
    </row>
  </sheetData>
  <mergeCells count="33"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B25:D25"/>
    <mergeCell ref="B26:D26"/>
    <mergeCell ref="A17:D17"/>
    <mergeCell ref="A18:D18"/>
    <mergeCell ref="A19:D19"/>
    <mergeCell ref="B34:D34"/>
    <mergeCell ref="A35:H35"/>
    <mergeCell ref="A39:D39"/>
    <mergeCell ref="F23:G23"/>
    <mergeCell ref="B20:D20"/>
    <mergeCell ref="B21:D21"/>
    <mergeCell ref="B22:D22"/>
    <mergeCell ref="B23:D23"/>
    <mergeCell ref="B24:D24"/>
    <mergeCell ref="B27:D27"/>
    <mergeCell ref="B29:D29"/>
    <mergeCell ref="B30:D30"/>
    <mergeCell ref="B31:D31"/>
    <mergeCell ref="B32:D32"/>
    <mergeCell ref="B33:D33"/>
    <mergeCell ref="B28:D28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CFE7E-F71E-4557-9092-0072011D2E2A}">
  <sheetPr>
    <pageSetUpPr fitToPage="1"/>
  </sheetPr>
  <dimension ref="A1:M39"/>
  <sheetViews>
    <sheetView topLeftCell="A2" zoomScale="90" zoomScaleNormal="90" workbookViewId="0">
      <selection activeCell="J35" sqref="J35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720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695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92" t="s">
        <v>719</v>
      </c>
      <c r="B14" s="493"/>
      <c r="C14" s="493"/>
      <c r="D14" s="494"/>
      <c r="E14" s="118"/>
      <c r="F14" s="118"/>
      <c r="G14" s="118"/>
      <c r="H14" s="48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140000</v>
      </c>
      <c r="G15" s="172">
        <f>F15*E15</f>
        <v>140000</v>
      </c>
      <c r="H15" s="48"/>
      <c r="I15" s="299"/>
      <c r="J15" s="299"/>
      <c r="K15" s="190"/>
      <c r="L15" s="190"/>
      <c r="M15" s="190"/>
    </row>
    <row r="16" spans="1:13" ht="18" customHeight="1" x14ac:dyDescent="0.15">
      <c r="A16" s="492" t="s">
        <v>703</v>
      </c>
      <c r="B16" s="493"/>
      <c r="C16" s="493"/>
      <c r="D16" s="494"/>
      <c r="E16" s="118"/>
      <c r="F16" s="118"/>
      <c r="G16" s="118"/>
      <c r="H16" s="204"/>
      <c r="I16" s="299"/>
      <c r="J16" s="299"/>
      <c r="K16" s="190"/>
      <c r="L16" s="190"/>
      <c r="M16" s="190"/>
    </row>
    <row r="17" spans="1:13" ht="18" customHeight="1" x14ac:dyDescent="0.15">
      <c r="A17" s="483" t="s">
        <v>43</v>
      </c>
      <c r="B17" s="484"/>
      <c r="C17" s="484"/>
      <c r="D17" s="485"/>
      <c r="E17" s="156">
        <v>1</v>
      </c>
      <c r="F17" s="172">
        <v>140000</v>
      </c>
      <c r="G17" s="172">
        <f>F17*E17</f>
        <v>140000</v>
      </c>
      <c r="H17" s="120"/>
      <c r="I17" s="299"/>
      <c r="J17" s="299"/>
      <c r="K17" s="190"/>
      <c r="L17" s="190"/>
      <c r="M17" s="190"/>
    </row>
    <row r="18" spans="1:13" ht="18" customHeight="1" x14ac:dyDescent="0.15">
      <c r="A18" s="486" t="s">
        <v>444</v>
      </c>
      <c r="B18" s="487"/>
      <c r="C18" s="487"/>
      <c r="D18" s="488"/>
      <c r="E18" s="107"/>
      <c r="F18" s="130"/>
      <c r="G18" s="130"/>
      <c r="H18" s="204"/>
      <c r="I18" s="299">
        <f>G18*0.9</f>
        <v>0</v>
      </c>
      <c r="J18" s="277">
        <f>SUM(J14:J14)</f>
        <v>126000</v>
      </c>
      <c r="K18" s="190"/>
      <c r="L18" s="190"/>
      <c r="M18" s="190"/>
    </row>
    <row r="19" spans="1:13" ht="18" customHeight="1" x14ac:dyDescent="0.15">
      <c r="A19" s="508" t="s">
        <v>219</v>
      </c>
      <c r="B19" s="509"/>
      <c r="C19" s="509"/>
      <c r="D19" s="510"/>
      <c r="E19" s="394">
        <v>1</v>
      </c>
      <c r="F19" s="331">
        <v>0</v>
      </c>
      <c r="G19" s="115">
        <f>E19*F19</f>
        <v>0</v>
      </c>
      <c r="H19" s="120" t="s">
        <v>216</v>
      </c>
      <c r="I19" s="299"/>
      <c r="K19" s="190"/>
      <c r="L19" s="190"/>
      <c r="M19" s="190"/>
    </row>
    <row r="20" spans="1:13" ht="18" customHeight="1" x14ac:dyDescent="0.15">
      <c r="A20" s="486" t="s">
        <v>495</v>
      </c>
      <c r="B20" s="487"/>
      <c r="C20" s="487"/>
      <c r="D20" s="488"/>
      <c r="E20" s="107"/>
      <c r="F20" s="130"/>
      <c r="G20" s="130"/>
      <c r="H20" s="204"/>
      <c r="I20" s="299">
        <f>G20*0.9</f>
        <v>0</v>
      </c>
      <c r="K20" s="190"/>
      <c r="L20" s="190"/>
      <c r="M20" s="190"/>
    </row>
    <row r="21" spans="1:13" s="36" customFormat="1" ht="18" customHeight="1" x14ac:dyDescent="0.15">
      <c r="A21" s="483" t="s">
        <v>43</v>
      </c>
      <c r="B21" s="484"/>
      <c r="C21" s="484"/>
      <c r="D21" s="485"/>
      <c r="E21" s="156">
        <v>1</v>
      </c>
      <c r="F21" s="172">
        <v>53000</v>
      </c>
      <c r="G21" s="172">
        <f>F21*E21</f>
        <v>53000</v>
      </c>
      <c r="H21" s="204"/>
      <c r="I21" s="324"/>
      <c r="K21" s="193"/>
      <c r="L21" s="190"/>
      <c r="M21" s="190"/>
    </row>
    <row r="22" spans="1:13" ht="18" customHeight="1" x14ac:dyDescent="0.15">
      <c r="A22" s="30"/>
      <c r="B22" s="505"/>
      <c r="C22" s="506"/>
      <c r="D22" s="507"/>
      <c r="E22" s="107"/>
      <c r="F22" s="130"/>
      <c r="G22" s="130"/>
      <c r="H22" s="204"/>
      <c r="I22" s="47">
        <f>G22*0.9</f>
        <v>0</v>
      </c>
      <c r="J22" s="299">
        <f>I22*1.3</f>
        <v>0</v>
      </c>
      <c r="K22" s="299">
        <f>J22*1.112</f>
        <v>0</v>
      </c>
      <c r="L22" s="190"/>
      <c r="M22" s="190"/>
    </row>
    <row r="23" spans="1:13" ht="18" customHeight="1" x14ac:dyDescent="0.15">
      <c r="A23" s="30"/>
      <c r="B23" s="505"/>
      <c r="C23" s="506"/>
      <c r="D23" s="507"/>
      <c r="E23" s="156"/>
      <c r="F23" s="58" t="s">
        <v>4</v>
      </c>
      <c r="G23" s="38">
        <f>G15+G17+G21</f>
        <v>333000</v>
      </c>
      <c r="H23" s="204"/>
      <c r="I23" s="47">
        <f>G23*0.9</f>
        <v>299700</v>
      </c>
      <c r="J23" s="299">
        <f>I23*1.3</f>
        <v>389610</v>
      </c>
      <c r="K23" s="299">
        <f>J23*1.112</f>
        <v>433246.32000000007</v>
      </c>
      <c r="L23" s="190"/>
      <c r="M23" s="190"/>
    </row>
    <row r="24" spans="1:13" ht="18" customHeight="1" x14ac:dyDescent="0.15">
      <c r="A24" s="30"/>
      <c r="B24" s="505"/>
      <c r="C24" s="506"/>
      <c r="D24" s="507"/>
      <c r="E24" s="107"/>
      <c r="F24" s="44"/>
      <c r="G24" s="38"/>
      <c r="H24" s="204"/>
      <c r="I24" s="47"/>
      <c r="K24" s="190"/>
      <c r="L24" s="190"/>
      <c r="M24" s="190"/>
    </row>
    <row r="25" spans="1:13" ht="18" customHeight="1" x14ac:dyDescent="0.15">
      <c r="A25" s="30"/>
      <c r="B25" s="505"/>
      <c r="C25" s="506"/>
      <c r="D25" s="507"/>
      <c r="E25" s="156"/>
      <c r="F25" s="500" t="s">
        <v>2</v>
      </c>
      <c r="G25" s="501"/>
      <c r="H25" s="204"/>
      <c r="I25" s="277"/>
    </row>
    <row r="26" spans="1:13" ht="18" customHeight="1" x14ac:dyDescent="0.15">
      <c r="A26" s="30"/>
      <c r="B26" s="505"/>
      <c r="C26" s="506"/>
      <c r="D26" s="507"/>
      <c r="E26" s="107"/>
      <c r="F26" s="58" t="s">
        <v>4</v>
      </c>
      <c r="G26" s="58">
        <v>300000</v>
      </c>
      <c r="H26" s="204"/>
      <c r="I26" s="47">
        <f>G26*0.9</f>
        <v>270000</v>
      </c>
      <c r="J26" s="47"/>
    </row>
    <row r="27" spans="1:13" ht="18" customHeight="1" x14ac:dyDescent="0.15">
      <c r="A27" s="30"/>
      <c r="B27" s="505"/>
      <c r="C27" s="506"/>
      <c r="D27" s="507"/>
      <c r="E27" s="156"/>
      <c r="F27" s="33"/>
      <c r="G27" s="40" t="s">
        <v>1</v>
      </c>
      <c r="H27" s="204"/>
      <c r="J27" s="47"/>
    </row>
    <row r="28" spans="1:13" ht="18" customHeight="1" x14ac:dyDescent="0.15">
      <c r="A28" s="30"/>
      <c r="B28" s="505"/>
      <c r="C28" s="506"/>
      <c r="D28" s="507"/>
      <c r="E28" s="107"/>
      <c r="F28" s="463"/>
      <c r="G28" s="40"/>
      <c r="H28" s="204"/>
      <c r="J28" s="47"/>
    </row>
    <row r="29" spans="1:13" ht="18" customHeight="1" x14ac:dyDescent="0.15">
      <c r="A29" s="30"/>
      <c r="B29" s="505"/>
      <c r="C29" s="506"/>
      <c r="D29" s="507"/>
      <c r="E29" s="156"/>
      <c r="F29" s="58"/>
      <c r="G29" s="38"/>
      <c r="H29" s="204"/>
      <c r="I29" s="47">
        <f>G29*0.9</f>
        <v>0</v>
      </c>
      <c r="J29" s="47"/>
    </row>
    <row r="30" spans="1:13" ht="18" customHeight="1" x14ac:dyDescent="0.15">
      <c r="A30" s="30"/>
      <c r="B30" s="505"/>
      <c r="C30" s="506"/>
      <c r="D30" s="507"/>
      <c r="E30" s="156"/>
      <c r="F30" s="44"/>
      <c r="G30" s="38"/>
      <c r="H30" s="204"/>
      <c r="J30" s="47"/>
    </row>
    <row r="31" spans="1:13" ht="18" customHeight="1" x14ac:dyDescent="0.15">
      <c r="A31" s="30"/>
      <c r="B31" s="505"/>
      <c r="C31" s="506"/>
      <c r="D31" s="507"/>
      <c r="E31" s="156"/>
      <c r="F31" s="33"/>
      <c r="G31" s="40"/>
      <c r="H31" s="204"/>
      <c r="J31" s="47"/>
    </row>
    <row r="32" spans="1:13" ht="18" customHeight="1" x14ac:dyDescent="0.15">
      <c r="A32" s="30"/>
      <c r="B32" s="505"/>
      <c r="C32" s="506"/>
      <c r="D32" s="507"/>
      <c r="E32" s="34"/>
      <c r="F32" s="58"/>
      <c r="G32" s="58"/>
      <c r="H32" s="48"/>
    </row>
    <row r="33" spans="1:8" ht="18" customHeight="1" x14ac:dyDescent="0.15">
      <c r="A33" s="188"/>
      <c r="B33" s="480"/>
      <c r="C33" s="481"/>
      <c r="D33" s="482"/>
      <c r="E33" s="34"/>
      <c r="F33" s="33"/>
      <c r="G33" s="40"/>
      <c r="H33" s="31"/>
    </row>
    <row r="34" spans="1:8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8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98"/>
      <c r="B39" s="499"/>
      <c r="C39" s="499"/>
      <c r="D39" s="499"/>
      <c r="E39" s="3"/>
      <c r="F39" s="3"/>
      <c r="G39" s="3"/>
      <c r="H39" s="2"/>
    </row>
  </sheetData>
  <mergeCells count="33"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F25:G25"/>
    <mergeCell ref="A17:D17"/>
    <mergeCell ref="A18:D18"/>
    <mergeCell ref="A19:D19"/>
    <mergeCell ref="B22:D22"/>
    <mergeCell ref="A39:D39"/>
    <mergeCell ref="A20:D20"/>
    <mergeCell ref="A21:D21"/>
    <mergeCell ref="B30:D30"/>
    <mergeCell ref="B31:D31"/>
    <mergeCell ref="B32:D32"/>
    <mergeCell ref="B33:D33"/>
    <mergeCell ref="B34:D34"/>
    <mergeCell ref="A35:H35"/>
    <mergeCell ref="B28:D28"/>
    <mergeCell ref="B29:D29"/>
    <mergeCell ref="B23:D23"/>
    <mergeCell ref="B24:D24"/>
    <mergeCell ref="B25:D25"/>
    <mergeCell ref="B26:D26"/>
    <mergeCell ref="B27:D27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DEB7-0989-4C4F-ACCC-4D1C4B3F3923}">
  <sheetPr>
    <pageSetUpPr fitToPage="1"/>
  </sheetPr>
  <dimension ref="A1:M50"/>
  <sheetViews>
    <sheetView topLeftCell="A2" zoomScale="90" zoomScaleNormal="90" workbookViewId="0">
      <selection activeCell="K32" sqref="K32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709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695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92" t="s">
        <v>710</v>
      </c>
      <c r="B14" s="493"/>
      <c r="C14" s="493"/>
      <c r="D14" s="494"/>
      <c r="E14" s="118"/>
      <c r="F14" s="118"/>
      <c r="G14" s="118"/>
      <c r="H14" s="48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140000</v>
      </c>
      <c r="G15" s="172">
        <f>F15*E15</f>
        <v>140000</v>
      </c>
      <c r="H15" s="48"/>
      <c r="I15" s="299">
        <f>G15*0.9</f>
        <v>126000</v>
      </c>
      <c r="J15" s="299"/>
      <c r="K15" s="190"/>
      <c r="L15" s="190"/>
      <c r="M15" s="190"/>
    </row>
    <row r="16" spans="1:13" ht="18" customHeight="1" x14ac:dyDescent="0.15">
      <c r="A16" s="486" t="s">
        <v>711</v>
      </c>
      <c r="B16" s="487"/>
      <c r="C16" s="487"/>
      <c r="D16" s="488"/>
      <c r="E16" s="107"/>
      <c r="F16" s="130"/>
      <c r="G16" s="130"/>
      <c r="H16" s="204"/>
      <c r="I16" s="299">
        <f t="shared" ref="I16:I38" si="0">G16*0.9</f>
        <v>0</v>
      </c>
      <c r="J16" s="299"/>
      <c r="K16" s="190"/>
      <c r="L16" s="190"/>
      <c r="M16" s="190"/>
    </row>
    <row r="17" spans="1:13" ht="18" customHeight="1" x14ac:dyDescent="0.15">
      <c r="A17" s="508" t="s">
        <v>219</v>
      </c>
      <c r="B17" s="509"/>
      <c r="C17" s="509"/>
      <c r="D17" s="510"/>
      <c r="E17" s="394">
        <v>3</v>
      </c>
      <c r="F17" s="331">
        <v>0</v>
      </c>
      <c r="G17" s="115">
        <f>E17*F17</f>
        <v>0</v>
      </c>
      <c r="H17" s="120" t="s">
        <v>216</v>
      </c>
      <c r="I17" s="299">
        <f t="shared" si="0"/>
        <v>0</v>
      </c>
      <c r="J17" s="299"/>
      <c r="K17" s="190"/>
      <c r="L17" s="190"/>
      <c r="M17" s="190"/>
    </row>
    <row r="18" spans="1:13" ht="18" customHeight="1" x14ac:dyDescent="0.15">
      <c r="A18" s="486" t="s">
        <v>712</v>
      </c>
      <c r="B18" s="487"/>
      <c r="C18" s="487"/>
      <c r="D18" s="488"/>
      <c r="E18" s="107"/>
      <c r="F18" s="130"/>
      <c r="G18" s="130"/>
      <c r="H18" s="204"/>
      <c r="I18" s="299">
        <f t="shared" si="0"/>
        <v>0</v>
      </c>
      <c r="J18" s="277">
        <f>SUM(J14:J14)</f>
        <v>126000</v>
      </c>
      <c r="K18" s="190"/>
      <c r="L18" s="190"/>
      <c r="M18" s="190"/>
    </row>
    <row r="19" spans="1:13" ht="18" customHeight="1" x14ac:dyDescent="0.15">
      <c r="A19" s="483" t="s">
        <v>43</v>
      </c>
      <c r="B19" s="484"/>
      <c r="C19" s="484"/>
      <c r="D19" s="485"/>
      <c r="E19" s="156">
        <v>1</v>
      </c>
      <c r="F19" s="172">
        <v>53000</v>
      </c>
      <c r="G19" s="172">
        <f>F19*E19</f>
        <v>53000</v>
      </c>
      <c r="H19" s="204"/>
      <c r="I19" s="299">
        <f t="shared" si="0"/>
        <v>47700</v>
      </c>
      <c r="K19" s="190"/>
      <c r="L19" s="190"/>
      <c r="M19" s="190"/>
    </row>
    <row r="20" spans="1:13" ht="18" customHeight="1" x14ac:dyDescent="0.15">
      <c r="A20" s="486" t="s">
        <v>713</v>
      </c>
      <c r="B20" s="487"/>
      <c r="C20" s="487"/>
      <c r="D20" s="488"/>
      <c r="E20" s="107"/>
      <c r="F20" s="130"/>
      <c r="G20" s="130"/>
      <c r="H20" s="204"/>
      <c r="I20" s="299">
        <f t="shared" si="0"/>
        <v>0</v>
      </c>
      <c r="K20" s="190"/>
      <c r="L20" s="190"/>
      <c r="M20" s="190"/>
    </row>
    <row r="21" spans="1:13" s="36" customFormat="1" ht="18" customHeight="1" x14ac:dyDescent="0.15">
      <c r="A21" s="483" t="s">
        <v>43</v>
      </c>
      <c r="B21" s="484"/>
      <c r="C21" s="484"/>
      <c r="D21" s="485"/>
      <c r="E21" s="156">
        <v>1</v>
      </c>
      <c r="F21" s="172">
        <v>53000</v>
      </c>
      <c r="G21" s="172">
        <f>F21*E21</f>
        <v>53000</v>
      </c>
      <c r="H21" s="204"/>
      <c r="I21" s="299">
        <f t="shared" si="0"/>
        <v>47700</v>
      </c>
      <c r="K21" s="193"/>
      <c r="L21" s="190"/>
      <c r="M21" s="190"/>
    </row>
    <row r="22" spans="1:13" ht="18" customHeight="1" x14ac:dyDescent="0.15">
      <c r="A22" s="486" t="s">
        <v>715</v>
      </c>
      <c r="B22" s="487"/>
      <c r="C22" s="487"/>
      <c r="D22" s="488"/>
      <c r="E22" s="107"/>
      <c r="F22" s="130"/>
      <c r="G22" s="130"/>
      <c r="H22" s="204"/>
      <c r="I22" s="299">
        <f t="shared" si="0"/>
        <v>0</v>
      </c>
      <c r="J22" s="299">
        <v>4400</v>
      </c>
      <c r="K22" s="299">
        <f>J22*1.3</f>
        <v>5720</v>
      </c>
      <c r="L22" s="299">
        <f>K22*1.112</f>
        <v>6360.64</v>
      </c>
      <c r="M22" s="190"/>
    </row>
    <row r="23" spans="1:13" ht="18" customHeight="1" x14ac:dyDescent="0.15">
      <c r="A23" s="483" t="s">
        <v>43</v>
      </c>
      <c r="B23" s="484"/>
      <c r="C23" s="484"/>
      <c r="D23" s="485"/>
      <c r="E23" s="156">
        <v>2</v>
      </c>
      <c r="F23" s="172">
        <v>53000</v>
      </c>
      <c r="G23" s="172">
        <f>F23*E23</f>
        <v>106000</v>
      </c>
      <c r="H23" s="204"/>
      <c r="I23" s="299">
        <f t="shared" si="0"/>
        <v>95400</v>
      </c>
      <c r="J23" s="299">
        <v>3300</v>
      </c>
      <c r="K23" s="299">
        <f>J23*1.3</f>
        <v>4290</v>
      </c>
      <c r="L23" s="299">
        <f>K23*1.112</f>
        <v>4770.4800000000005</v>
      </c>
      <c r="M23" s="190"/>
    </row>
    <row r="24" spans="1:13" ht="18" customHeight="1" x14ac:dyDescent="0.15">
      <c r="A24" s="486" t="s">
        <v>716</v>
      </c>
      <c r="B24" s="487"/>
      <c r="C24" s="487"/>
      <c r="D24" s="488"/>
      <c r="E24" s="107"/>
      <c r="F24" s="130"/>
      <c r="G24" s="130"/>
      <c r="H24" s="204"/>
      <c r="I24" s="299">
        <f t="shared" si="0"/>
        <v>0</v>
      </c>
      <c r="K24" s="190"/>
      <c r="L24" s="190"/>
      <c r="M24" s="190"/>
    </row>
    <row r="25" spans="1:13" ht="18" customHeight="1" x14ac:dyDescent="0.15">
      <c r="A25" s="483" t="s">
        <v>43</v>
      </c>
      <c r="B25" s="484"/>
      <c r="C25" s="484"/>
      <c r="D25" s="485"/>
      <c r="E25" s="156">
        <v>2</v>
      </c>
      <c r="F25" s="172">
        <v>53000</v>
      </c>
      <c r="G25" s="172">
        <f>F25*E25</f>
        <v>106000</v>
      </c>
      <c r="H25" s="204"/>
      <c r="I25" s="299">
        <f t="shared" si="0"/>
        <v>95400</v>
      </c>
    </row>
    <row r="26" spans="1:13" ht="18" customHeight="1" x14ac:dyDescent="0.15">
      <c r="A26" s="486" t="s">
        <v>714</v>
      </c>
      <c r="B26" s="487"/>
      <c r="C26" s="487"/>
      <c r="D26" s="488"/>
      <c r="E26" s="107"/>
      <c r="F26" s="130"/>
      <c r="G26" s="130"/>
      <c r="H26" s="204"/>
      <c r="I26" s="299">
        <f t="shared" si="0"/>
        <v>0</v>
      </c>
      <c r="J26" s="47"/>
    </row>
    <row r="27" spans="1:13" ht="18" customHeight="1" x14ac:dyDescent="0.15">
      <c r="A27" s="483" t="s">
        <v>43</v>
      </c>
      <c r="B27" s="484"/>
      <c r="C27" s="484"/>
      <c r="D27" s="485"/>
      <c r="E27" s="156">
        <v>1</v>
      </c>
      <c r="F27" s="172">
        <v>131000</v>
      </c>
      <c r="G27" s="172">
        <f>F27*E27</f>
        <v>131000</v>
      </c>
      <c r="H27" s="204"/>
      <c r="I27" s="299">
        <f t="shared" si="0"/>
        <v>117900</v>
      </c>
      <c r="J27" s="47"/>
    </row>
    <row r="28" spans="1:13" ht="18" customHeight="1" x14ac:dyDescent="0.15">
      <c r="A28" s="189" t="s">
        <v>702</v>
      </c>
      <c r="B28" s="512" t="s">
        <v>701</v>
      </c>
      <c r="C28" s="512"/>
      <c r="D28" s="513"/>
      <c r="E28" s="156">
        <v>1</v>
      </c>
      <c r="F28" s="172">
        <v>18300</v>
      </c>
      <c r="G28" s="172">
        <f>F28*E28</f>
        <v>18300</v>
      </c>
      <c r="H28" s="204"/>
      <c r="I28" s="299">
        <f t="shared" si="0"/>
        <v>16470</v>
      </c>
      <c r="J28" s="47"/>
    </row>
    <row r="29" spans="1:13" ht="18" customHeight="1" x14ac:dyDescent="0.15">
      <c r="A29" s="30"/>
      <c r="B29" s="505"/>
      <c r="C29" s="506"/>
      <c r="D29" s="507"/>
      <c r="E29" s="156"/>
      <c r="F29" s="183" t="s">
        <v>4</v>
      </c>
      <c r="G29" s="38">
        <f>SUM(G26:G28)</f>
        <v>149300</v>
      </c>
      <c r="H29" s="204"/>
      <c r="I29" s="299">
        <f t="shared" si="0"/>
        <v>134370</v>
      </c>
      <c r="J29" s="47"/>
    </row>
    <row r="30" spans="1:13" ht="18" customHeight="1" x14ac:dyDescent="0.15">
      <c r="A30" s="492" t="s">
        <v>717</v>
      </c>
      <c r="B30" s="493"/>
      <c r="C30" s="493"/>
      <c r="D30" s="494"/>
      <c r="E30" s="118"/>
      <c r="F30" s="118"/>
      <c r="G30" s="118"/>
      <c r="H30" s="48"/>
      <c r="I30" s="299">
        <f t="shared" si="0"/>
        <v>0</v>
      </c>
      <c r="J30" s="47"/>
    </row>
    <row r="31" spans="1:13" ht="18" customHeight="1" x14ac:dyDescent="0.15">
      <c r="A31" s="483" t="s">
        <v>43</v>
      </c>
      <c r="B31" s="484"/>
      <c r="C31" s="484"/>
      <c r="D31" s="485"/>
      <c r="E31" s="156">
        <v>1</v>
      </c>
      <c r="F31" s="172">
        <v>140000</v>
      </c>
      <c r="G31" s="172">
        <f>F31*E31</f>
        <v>140000</v>
      </c>
      <c r="H31" s="48"/>
      <c r="I31" s="299">
        <f t="shared" si="0"/>
        <v>126000</v>
      </c>
      <c r="J31" s="47"/>
    </row>
    <row r="32" spans="1:13" ht="18" customHeight="1" x14ac:dyDescent="0.15">
      <c r="A32" s="35" t="s">
        <v>86</v>
      </c>
      <c r="B32" s="480" t="s">
        <v>85</v>
      </c>
      <c r="C32" s="481"/>
      <c r="D32" s="482"/>
      <c r="E32" s="94">
        <v>1</v>
      </c>
      <c r="F32" s="164">
        <v>228800</v>
      </c>
      <c r="G32" s="168">
        <f>E32*F32</f>
        <v>228800</v>
      </c>
      <c r="H32" s="114" t="s">
        <v>233</v>
      </c>
      <c r="I32" s="299">
        <f t="shared" si="0"/>
        <v>205920</v>
      </c>
      <c r="J32" s="47"/>
    </row>
    <row r="33" spans="1:10" ht="18" customHeight="1" x14ac:dyDescent="0.15">
      <c r="A33" s="42" t="s">
        <v>84</v>
      </c>
      <c r="B33" s="480" t="s">
        <v>83</v>
      </c>
      <c r="C33" s="481"/>
      <c r="D33" s="481"/>
      <c r="E33" s="94">
        <v>1</v>
      </c>
      <c r="F33" s="465">
        <v>35200</v>
      </c>
      <c r="G33" s="168">
        <f>E33*F33</f>
        <v>35200</v>
      </c>
      <c r="H33" s="467" t="s">
        <v>485</v>
      </c>
      <c r="I33" s="299">
        <f t="shared" si="0"/>
        <v>31680</v>
      </c>
      <c r="J33" s="47"/>
    </row>
    <row r="34" spans="1:10" ht="18" customHeight="1" x14ac:dyDescent="0.15">
      <c r="A34" s="42" t="s">
        <v>234</v>
      </c>
      <c r="B34" s="480">
        <v>266255</v>
      </c>
      <c r="C34" s="481"/>
      <c r="D34" s="482"/>
      <c r="E34" s="97">
        <v>1</v>
      </c>
      <c r="F34" s="469">
        <v>2460</v>
      </c>
      <c r="G34" s="168">
        <f>E34*F34</f>
        <v>2460</v>
      </c>
      <c r="H34" s="467" t="s">
        <v>235</v>
      </c>
      <c r="I34" s="299">
        <f t="shared" si="0"/>
        <v>2214</v>
      </c>
      <c r="J34" s="47"/>
    </row>
    <row r="35" spans="1:10" ht="18" customHeight="1" x14ac:dyDescent="0.15">
      <c r="A35" s="468" t="s">
        <v>718</v>
      </c>
      <c r="B35" s="511">
        <v>207316</v>
      </c>
      <c r="C35" s="512"/>
      <c r="D35" s="513"/>
      <c r="E35" s="34">
        <v>1</v>
      </c>
      <c r="F35" s="463">
        <v>29100</v>
      </c>
      <c r="G35" s="168">
        <f>E35*F35</f>
        <v>29100</v>
      </c>
      <c r="H35" s="48"/>
      <c r="I35" s="299">
        <f t="shared" si="0"/>
        <v>26190</v>
      </c>
      <c r="J35" s="47"/>
    </row>
    <row r="36" spans="1:10" ht="18" customHeight="1" x14ac:dyDescent="0.15">
      <c r="A36" s="468"/>
      <c r="B36" s="225"/>
      <c r="C36" s="225"/>
      <c r="D36" s="224"/>
      <c r="E36" s="34"/>
      <c r="F36" s="183" t="s">
        <v>4</v>
      </c>
      <c r="G36" s="38">
        <f>SUM(G31:G35)</f>
        <v>435560</v>
      </c>
      <c r="H36" s="48"/>
      <c r="I36" s="299">
        <f t="shared" si="0"/>
        <v>392004</v>
      </c>
      <c r="J36" s="47"/>
    </row>
    <row r="37" spans="1:10" ht="18" customHeight="1" x14ac:dyDescent="0.15">
      <c r="A37" s="492" t="s">
        <v>696</v>
      </c>
      <c r="B37" s="493"/>
      <c r="C37" s="493"/>
      <c r="D37" s="494"/>
      <c r="E37" s="118"/>
      <c r="F37" s="118"/>
      <c r="G37" s="118"/>
      <c r="H37" s="48"/>
      <c r="I37" s="299">
        <f t="shared" si="0"/>
        <v>0</v>
      </c>
      <c r="J37" s="47"/>
    </row>
    <row r="38" spans="1:10" ht="18" customHeight="1" x14ac:dyDescent="0.15">
      <c r="A38" s="483" t="s">
        <v>43</v>
      </c>
      <c r="B38" s="484"/>
      <c r="C38" s="484"/>
      <c r="D38" s="485"/>
      <c r="E38" s="156">
        <v>1</v>
      </c>
      <c r="F38" s="172">
        <v>140000</v>
      </c>
      <c r="G38" s="172">
        <f>F38*E38</f>
        <v>140000</v>
      </c>
      <c r="H38" s="48"/>
      <c r="I38" s="299">
        <f t="shared" si="0"/>
        <v>126000</v>
      </c>
      <c r="J38" s="47"/>
    </row>
    <row r="39" spans="1:10" ht="18" customHeight="1" x14ac:dyDescent="0.15">
      <c r="A39" s="30"/>
      <c r="B39" s="505"/>
      <c r="C39" s="506"/>
      <c r="D39" s="507"/>
      <c r="E39" s="107"/>
      <c r="F39" s="463"/>
      <c r="G39" s="40"/>
      <c r="H39" s="204"/>
      <c r="J39" s="47"/>
    </row>
    <row r="40" spans="1:10" ht="18" customHeight="1" x14ac:dyDescent="0.15">
      <c r="A40" s="30"/>
      <c r="B40" s="505"/>
      <c r="C40" s="506"/>
      <c r="D40" s="507"/>
      <c r="E40" s="156"/>
      <c r="F40" s="58" t="s">
        <v>4</v>
      </c>
      <c r="G40" s="38">
        <f>G15+G19+G21+G23+G25+G29+G36+G38</f>
        <v>1182860</v>
      </c>
      <c r="H40" s="204"/>
      <c r="I40" s="47">
        <f>G40*0.9</f>
        <v>1064574</v>
      </c>
      <c r="J40" s="47"/>
    </row>
    <row r="41" spans="1:10" ht="18" customHeight="1" x14ac:dyDescent="0.15">
      <c r="A41" s="30"/>
      <c r="B41" s="505"/>
      <c r="C41" s="506"/>
      <c r="D41" s="507"/>
      <c r="E41" s="156"/>
      <c r="F41" s="44"/>
      <c r="G41" s="38"/>
      <c r="H41" s="204"/>
      <c r="J41" s="47"/>
    </row>
    <row r="42" spans="1:10" ht="18" customHeight="1" x14ac:dyDescent="0.15">
      <c r="A42" s="30"/>
      <c r="B42" s="505"/>
      <c r="C42" s="506"/>
      <c r="D42" s="507"/>
      <c r="E42" s="156"/>
      <c r="F42" s="500" t="s">
        <v>2</v>
      </c>
      <c r="G42" s="501"/>
      <c r="H42" s="204"/>
      <c r="J42" s="47"/>
    </row>
    <row r="43" spans="1:10" ht="18" customHeight="1" x14ac:dyDescent="0.15">
      <c r="A43" s="30"/>
      <c r="B43" s="505"/>
      <c r="C43" s="506"/>
      <c r="D43" s="507"/>
      <c r="E43" s="34"/>
      <c r="F43" s="58" t="s">
        <v>4</v>
      </c>
      <c r="G43" s="58">
        <v>1064000</v>
      </c>
      <c r="H43" s="48"/>
    </row>
    <row r="44" spans="1:10" ht="18" customHeight="1" x14ac:dyDescent="0.15">
      <c r="A44" s="188"/>
      <c r="B44" s="480"/>
      <c r="C44" s="481"/>
      <c r="D44" s="482"/>
      <c r="E44" s="34"/>
      <c r="F44" s="33"/>
      <c r="G44" s="40" t="s">
        <v>1</v>
      </c>
      <c r="H44" s="31"/>
    </row>
    <row r="45" spans="1:10" ht="18" customHeight="1" x14ac:dyDescent="0.15">
      <c r="A45" s="30"/>
      <c r="B45" s="505"/>
      <c r="C45" s="506"/>
      <c r="D45" s="507"/>
      <c r="E45" s="29"/>
      <c r="F45" s="28"/>
      <c r="G45" s="27"/>
      <c r="H45" s="26"/>
    </row>
    <row r="46" spans="1:10" ht="18" customHeight="1" x14ac:dyDescent="0.15">
      <c r="A46" s="495" t="s">
        <v>64</v>
      </c>
      <c r="B46" s="496"/>
      <c r="C46" s="496"/>
      <c r="D46" s="496"/>
      <c r="E46" s="496"/>
      <c r="F46" s="496"/>
      <c r="G46" s="496"/>
      <c r="H46" s="497"/>
    </row>
    <row r="47" spans="1:10" ht="18" customHeight="1" x14ac:dyDescent="0.15">
      <c r="A47" s="7"/>
      <c r="B47" s="5"/>
      <c r="C47" s="5"/>
      <c r="D47" s="5"/>
      <c r="E47" s="5"/>
      <c r="F47" s="5"/>
      <c r="G47" s="5"/>
      <c r="H47" s="4"/>
    </row>
    <row r="48" spans="1:10" ht="18" customHeight="1" x14ac:dyDescent="0.15">
      <c r="A48" s="7"/>
      <c r="B48" s="5"/>
      <c r="C48" s="5"/>
      <c r="D48" s="5"/>
      <c r="E48" s="5"/>
      <c r="F48" s="5"/>
      <c r="G48" s="5"/>
      <c r="H48" s="4"/>
    </row>
    <row r="49" spans="1:8" ht="18" customHeight="1" x14ac:dyDescent="0.15">
      <c r="A49" s="7"/>
      <c r="B49" s="5"/>
      <c r="C49" s="5"/>
      <c r="D49" s="5"/>
      <c r="E49" s="5"/>
      <c r="F49" s="5"/>
      <c r="G49" s="5"/>
      <c r="H49" s="4"/>
    </row>
    <row r="50" spans="1:8" ht="18" customHeight="1" x14ac:dyDescent="0.15">
      <c r="A50" s="498"/>
      <c r="B50" s="499"/>
      <c r="C50" s="499"/>
      <c r="D50" s="499"/>
      <c r="E50" s="3"/>
      <c r="F50" s="3"/>
      <c r="G50" s="3"/>
      <c r="H50" s="2"/>
    </row>
  </sheetData>
  <mergeCells count="43"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B28:D28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B29:D29"/>
    <mergeCell ref="A30:D30"/>
    <mergeCell ref="A31:D31"/>
    <mergeCell ref="B39:D39"/>
    <mergeCell ref="B40:D40"/>
    <mergeCell ref="F42:G42"/>
    <mergeCell ref="B43:D43"/>
    <mergeCell ref="B44:D44"/>
    <mergeCell ref="B45:D45"/>
    <mergeCell ref="A46:H46"/>
    <mergeCell ref="A50:D50"/>
    <mergeCell ref="A37:D37"/>
    <mergeCell ref="A38:D38"/>
    <mergeCell ref="B32:D32"/>
    <mergeCell ref="B33:D33"/>
    <mergeCell ref="B34:D34"/>
    <mergeCell ref="B35:D35"/>
    <mergeCell ref="B42:D42"/>
    <mergeCell ref="B41:D41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8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D9F7-FF00-4BC0-BCE9-6E81D4349C5E}">
  <sheetPr>
    <pageSetUpPr fitToPage="1"/>
  </sheetPr>
  <dimension ref="A1:M43"/>
  <sheetViews>
    <sheetView topLeftCell="A2" zoomScale="90" zoomScaleNormal="90" workbookViewId="0">
      <selection activeCell="B13" sqref="B13:D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709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695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92" t="s">
        <v>710</v>
      </c>
      <c r="B14" s="493"/>
      <c r="C14" s="493"/>
      <c r="D14" s="494"/>
      <c r="E14" s="118"/>
      <c r="F14" s="118"/>
      <c r="G14" s="118"/>
      <c r="H14" s="48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140000</v>
      </c>
      <c r="G15" s="172">
        <f>F15*E15</f>
        <v>140000</v>
      </c>
      <c r="H15" s="48"/>
      <c r="I15" s="299"/>
      <c r="J15" s="299"/>
      <c r="K15" s="190"/>
      <c r="L15" s="190"/>
      <c r="M15" s="190"/>
    </row>
    <row r="16" spans="1:13" ht="18" customHeight="1" x14ac:dyDescent="0.15">
      <c r="A16" s="486" t="s">
        <v>711</v>
      </c>
      <c r="B16" s="487"/>
      <c r="C16" s="487"/>
      <c r="D16" s="488"/>
      <c r="E16" s="107"/>
      <c r="F16" s="130"/>
      <c r="G16" s="130"/>
      <c r="H16" s="204"/>
      <c r="I16" s="299"/>
      <c r="J16" s="299"/>
      <c r="K16" s="190"/>
      <c r="L16" s="190"/>
      <c r="M16" s="190"/>
    </row>
    <row r="17" spans="1:13" ht="18" customHeight="1" x14ac:dyDescent="0.15">
      <c r="A17" s="508" t="s">
        <v>219</v>
      </c>
      <c r="B17" s="509"/>
      <c r="C17" s="509"/>
      <c r="D17" s="510"/>
      <c r="E17" s="394">
        <v>3</v>
      </c>
      <c r="F17" s="331">
        <v>0</v>
      </c>
      <c r="G17" s="115">
        <f>E17*F17</f>
        <v>0</v>
      </c>
      <c r="H17" s="120" t="s">
        <v>216</v>
      </c>
      <c r="I17" s="299"/>
      <c r="J17" s="299"/>
      <c r="K17" s="190"/>
      <c r="L17" s="190"/>
      <c r="M17" s="190"/>
    </row>
    <row r="18" spans="1:13" ht="18" customHeight="1" x14ac:dyDescent="0.15">
      <c r="A18" s="486" t="s">
        <v>712</v>
      </c>
      <c r="B18" s="487"/>
      <c r="C18" s="487"/>
      <c r="D18" s="488"/>
      <c r="E18" s="107"/>
      <c r="F18" s="130"/>
      <c r="G18" s="130"/>
      <c r="H18" s="204"/>
      <c r="I18" s="299">
        <f>G18*0.9</f>
        <v>0</v>
      </c>
      <c r="J18" s="277">
        <f>SUM(J14:J14)</f>
        <v>126000</v>
      </c>
      <c r="K18" s="190"/>
      <c r="L18" s="190"/>
      <c r="M18" s="190"/>
    </row>
    <row r="19" spans="1:13" ht="18" customHeight="1" x14ac:dyDescent="0.15">
      <c r="A19" s="483" t="s">
        <v>43</v>
      </c>
      <c r="B19" s="484"/>
      <c r="C19" s="484"/>
      <c r="D19" s="485"/>
      <c r="E19" s="156">
        <v>1</v>
      </c>
      <c r="F19" s="172">
        <v>53000</v>
      </c>
      <c r="G19" s="172">
        <f>F19*E19</f>
        <v>53000</v>
      </c>
      <c r="H19" s="204"/>
      <c r="I19" s="299"/>
      <c r="K19" s="190"/>
      <c r="L19" s="190"/>
      <c r="M19" s="190"/>
    </row>
    <row r="20" spans="1:13" ht="18" customHeight="1" x14ac:dyDescent="0.15">
      <c r="A20" s="30"/>
      <c r="B20" s="505"/>
      <c r="C20" s="506"/>
      <c r="D20" s="507"/>
      <c r="E20" s="12"/>
      <c r="F20" s="33"/>
      <c r="G20" s="40"/>
      <c r="H20" s="48"/>
      <c r="I20" s="299">
        <f>G20*0.9</f>
        <v>0</v>
      </c>
      <c r="K20" s="190"/>
      <c r="L20" s="190"/>
      <c r="M20" s="190"/>
    </row>
    <row r="21" spans="1:13" s="36" customFormat="1" ht="18" customHeight="1" x14ac:dyDescent="0.15">
      <c r="A21" s="30"/>
      <c r="B21" s="505"/>
      <c r="C21" s="506"/>
      <c r="D21" s="507"/>
      <c r="E21" s="12"/>
      <c r="F21" s="58" t="s">
        <v>4</v>
      </c>
      <c r="G21" s="38">
        <f>G15+G19</f>
        <v>193000</v>
      </c>
      <c r="H21" s="48"/>
      <c r="I21" s="324">
        <f>G21*0.9</f>
        <v>173700</v>
      </c>
      <c r="K21" s="193"/>
      <c r="L21" s="190"/>
      <c r="M21" s="190"/>
    </row>
    <row r="22" spans="1:13" ht="18" customHeight="1" x14ac:dyDescent="0.15">
      <c r="A22" s="30"/>
      <c r="B22" s="505"/>
      <c r="C22" s="506"/>
      <c r="D22" s="507"/>
      <c r="E22" s="12"/>
      <c r="F22" s="44"/>
      <c r="G22" s="38"/>
      <c r="H22" s="48"/>
      <c r="I22" s="299">
        <v>4400</v>
      </c>
      <c r="J22" s="299">
        <f>I22*1.3</f>
        <v>5720</v>
      </c>
      <c r="K22" s="299">
        <f>J22*1.112</f>
        <v>6360.64</v>
      </c>
      <c r="L22" s="190"/>
      <c r="M22" s="190"/>
    </row>
    <row r="23" spans="1:13" ht="18" customHeight="1" x14ac:dyDescent="0.15">
      <c r="A23" s="30"/>
      <c r="B23" s="505"/>
      <c r="C23" s="506"/>
      <c r="D23" s="507"/>
      <c r="E23" s="12"/>
      <c r="F23" s="500" t="s">
        <v>2</v>
      </c>
      <c r="G23" s="501"/>
      <c r="H23" s="48"/>
      <c r="I23" s="299">
        <v>3300</v>
      </c>
      <c r="J23" s="299">
        <f>I23*1.3</f>
        <v>4290</v>
      </c>
      <c r="K23" s="299">
        <f>J23*1.112</f>
        <v>4770.4800000000005</v>
      </c>
      <c r="L23" s="190"/>
      <c r="M23" s="190"/>
    </row>
    <row r="24" spans="1:13" ht="18" customHeight="1" x14ac:dyDescent="0.15">
      <c r="A24" s="297"/>
      <c r="B24" s="514"/>
      <c r="C24" s="515"/>
      <c r="D24" s="516"/>
      <c r="E24" s="178"/>
      <c r="F24" s="58" t="s">
        <v>4</v>
      </c>
      <c r="G24" s="58">
        <v>173000</v>
      </c>
      <c r="H24" s="466"/>
      <c r="I24" s="47"/>
      <c r="K24" s="190"/>
      <c r="L24" s="190"/>
      <c r="M24" s="190"/>
    </row>
    <row r="25" spans="1:13" ht="18" customHeight="1" x14ac:dyDescent="0.15">
      <c r="A25" s="188"/>
      <c r="B25" s="480"/>
      <c r="C25" s="481"/>
      <c r="D25" s="482"/>
      <c r="E25" s="118"/>
      <c r="F25" s="33"/>
      <c r="G25" s="40" t="s">
        <v>1</v>
      </c>
      <c r="H25" s="48"/>
      <c r="I25" s="277"/>
    </row>
    <row r="26" spans="1:13" ht="18" customHeight="1" x14ac:dyDescent="0.15">
      <c r="A26" s="30"/>
      <c r="B26" s="505"/>
      <c r="C26" s="506"/>
      <c r="D26" s="507"/>
      <c r="E26" s="156"/>
      <c r="F26" s="32"/>
      <c r="G26" s="153"/>
      <c r="H26" s="48"/>
      <c r="I26" s="47">
        <f>G26*0.9</f>
        <v>0</v>
      </c>
      <c r="J26" s="47"/>
    </row>
    <row r="27" spans="1:13" ht="18" customHeight="1" x14ac:dyDescent="0.15">
      <c r="A27" s="188"/>
      <c r="B27" s="505"/>
      <c r="C27" s="506"/>
      <c r="D27" s="507"/>
      <c r="E27" s="156"/>
      <c r="F27" s="58"/>
      <c r="G27" s="32"/>
      <c r="H27" s="48"/>
      <c r="J27" s="47"/>
    </row>
    <row r="28" spans="1:13" ht="18" customHeight="1" x14ac:dyDescent="0.15">
      <c r="A28" s="30"/>
      <c r="B28" s="505"/>
      <c r="C28" s="506"/>
      <c r="D28" s="507"/>
      <c r="E28" s="107"/>
      <c r="F28" s="463"/>
      <c r="G28" s="40"/>
      <c r="H28" s="204"/>
      <c r="J28" s="47"/>
    </row>
    <row r="29" spans="1:13" ht="18" customHeight="1" x14ac:dyDescent="0.15">
      <c r="A29" s="188"/>
      <c r="B29" s="505"/>
      <c r="C29" s="506"/>
      <c r="D29" s="507"/>
      <c r="E29" s="156"/>
      <c r="F29" s="58"/>
      <c r="G29" s="32"/>
      <c r="H29" s="204"/>
      <c r="J29" s="47"/>
    </row>
    <row r="30" spans="1:13" ht="18" customHeight="1" x14ac:dyDescent="0.15">
      <c r="A30" s="30"/>
      <c r="B30" s="505"/>
      <c r="C30" s="506"/>
      <c r="D30" s="507"/>
      <c r="E30" s="107"/>
      <c r="F30" s="33"/>
      <c r="G30" s="40"/>
      <c r="H30" s="204" t="s">
        <v>211</v>
      </c>
      <c r="J30" s="47"/>
    </row>
    <row r="31" spans="1:13" ht="18" customHeight="1" x14ac:dyDescent="0.15">
      <c r="A31" s="188"/>
      <c r="B31" s="505"/>
      <c r="C31" s="506"/>
      <c r="D31" s="507"/>
      <c r="E31" s="156"/>
      <c r="F31" s="32"/>
      <c r="G31" s="153"/>
      <c r="H31" s="204"/>
      <c r="J31" s="47"/>
    </row>
    <row r="32" spans="1:13" ht="18" customHeight="1" x14ac:dyDescent="0.15">
      <c r="A32" s="30"/>
      <c r="B32" s="505"/>
      <c r="C32" s="506"/>
      <c r="D32" s="507"/>
      <c r="E32" s="107"/>
      <c r="F32" s="463"/>
      <c r="G32" s="40"/>
      <c r="H32" s="204"/>
      <c r="J32" s="47"/>
    </row>
    <row r="33" spans="1:10" ht="18" customHeight="1" x14ac:dyDescent="0.15">
      <c r="A33" s="30"/>
      <c r="B33" s="505"/>
      <c r="C33" s="506"/>
      <c r="D33" s="507"/>
      <c r="E33" s="156"/>
      <c r="F33" s="463"/>
      <c r="G33" s="40"/>
      <c r="H33" s="204"/>
      <c r="J33" s="47"/>
    </row>
    <row r="34" spans="1:10" ht="18" customHeight="1" x14ac:dyDescent="0.15">
      <c r="A34" s="30"/>
      <c r="B34" s="505"/>
      <c r="C34" s="506"/>
      <c r="D34" s="507"/>
      <c r="E34" s="156"/>
      <c r="F34" s="463"/>
      <c r="G34" s="40"/>
      <c r="H34" s="204"/>
      <c r="J34" s="47"/>
    </row>
    <row r="35" spans="1:10" ht="18" customHeight="1" x14ac:dyDescent="0.15">
      <c r="A35" s="30"/>
      <c r="B35" s="505"/>
      <c r="C35" s="506"/>
      <c r="D35" s="507"/>
      <c r="E35" s="156"/>
      <c r="F35" s="463"/>
      <c r="G35" s="40"/>
      <c r="H35" s="204"/>
      <c r="J35" s="47"/>
    </row>
    <row r="36" spans="1:10" ht="18" customHeight="1" x14ac:dyDescent="0.15">
      <c r="A36" s="30"/>
      <c r="B36" s="505"/>
      <c r="C36" s="506"/>
      <c r="D36" s="507"/>
      <c r="E36" s="34"/>
      <c r="F36" s="150"/>
      <c r="G36" s="58"/>
      <c r="H36" s="48"/>
    </row>
    <row r="37" spans="1:10" ht="18" customHeight="1" x14ac:dyDescent="0.15">
      <c r="A37" s="188"/>
      <c r="B37" s="480"/>
      <c r="C37" s="481"/>
      <c r="D37" s="482"/>
      <c r="E37" s="34"/>
      <c r="F37" s="150"/>
      <c r="G37" s="58"/>
      <c r="H37" s="31"/>
    </row>
    <row r="38" spans="1:10" ht="18" customHeight="1" x14ac:dyDescent="0.15">
      <c r="A38" s="30"/>
      <c r="B38" s="505"/>
      <c r="C38" s="506"/>
      <c r="D38" s="507"/>
      <c r="E38" s="29"/>
      <c r="F38" s="28"/>
      <c r="G38" s="27"/>
      <c r="H38" s="26"/>
    </row>
    <row r="39" spans="1:10" ht="18" customHeight="1" x14ac:dyDescent="0.15">
      <c r="A39" s="495" t="s">
        <v>64</v>
      </c>
      <c r="B39" s="496"/>
      <c r="C39" s="496"/>
      <c r="D39" s="496"/>
      <c r="E39" s="496"/>
      <c r="F39" s="496"/>
      <c r="G39" s="496"/>
      <c r="H39" s="497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0" ht="18" customHeight="1" x14ac:dyDescent="0.15">
      <c r="A43" s="498"/>
      <c r="B43" s="499"/>
      <c r="C43" s="499"/>
      <c r="D43" s="499"/>
      <c r="E43" s="3"/>
      <c r="F43" s="3"/>
      <c r="G43" s="3"/>
      <c r="H43" s="2"/>
    </row>
  </sheetData>
  <mergeCells count="37">
    <mergeCell ref="E6:H6"/>
    <mergeCell ref="A2:H2"/>
    <mergeCell ref="B3:C3"/>
    <mergeCell ref="F3:H4"/>
    <mergeCell ref="A4:C4"/>
    <mergeCell ref="E5:H5"/>
    <mergeCell ref="A17:D17"/>
    <mergeCell ref="A18:D18"/>
    <mergeCell ref="A19:D19"/>
    <mergeCell ref="B22:D22"/>
    <mergeCell ref="E7:H7"/>
    <mergeCell ref="E8:H8"/>
    <mergeCell ref="B13:D13"/>
    <mergeCell ref="A14:D14"/>
    <mergeCell ref="A15:D15"/>
    <mergeCell ref="A16:D16"/>
    <mergeCell ref="B24:D24"/>
    <mergeCell ref="B25:D25"/>
    <mergeCell ref="B26:D26"/>
    <mergeCell ref="B27:D27"/>
    <mergeCell ref="B28:D28"/>
    <mergeCell ref="A43:D43"/>
    <mergeCell ref="B20:D20"/>
    <mergeCell ref="B21:D21"/>
    <mergeCell ref="F23:G23"/>
    <mergeCell ref="B34:D34"/>
    <mergeCell ref="B35:D35"/>
    <mergeCell ref="B36:D36"/>
    <mergeCell ref="B37:D37"/>
    <mergeCell ref="B38:D38"/>
    <mergeCell ref="A39:H39"/>
    <mergeCell ref="B29:D29"/>
    <mergeCell ref="B30:D30"/>
    <mergeCell ref="B31:D31"/>
    <mergeCell ref="B32:D32"/>
    <mergeCell ref="B33:D33"/>
    <mergeCell ref="B23:D23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2BA6-FD08-4CC3-887B-EEC355F00237}">
  <sheetPr>
    <pageSetUpPr fitToPage="1"/>
  </sheetPr>
  <dimension ref="A1:M43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708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695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92" t="s">
        <v>703</v>
      </c>
      <c r="B14" s="493"/>
      <c r="C14" s="493"/>
      <c r="D14" s="494"/>
      <c r="E14" s="118"/>
      <c r="F14" s="118"/>
      <c r="G14" s="118"/>
      <c r="H14" s="48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140000</v>
      </c>
      <c r="G15" s="172">
        <f>F15*E15</f>
        <v>140000</v>
      </c>
      <c r="H15" s="48"/>
      <c r="I15" s="299"/>
      <c r="J15" s="299"/>
      <c r="K15" s="190"/>
      <c r="L15" s="190"/>
      <c r="M15" s="190"/>
    </row>
    <row r="16" spans="1:13" ht="18" customHeight="1" x14ac:dyDescent="0.15">
      <c r="A16" s="492" t="s">
        <v>697</v>
      </c>
      <c r="B16" s="493"/>
      <c r="C16" s="493"/>
      <c r="D16" s="494"/>
      <c r="E16" s="118"/>
      <c r="F16" s="118"/>
      <c r="G16" s="118"/>
      <c r="H16" s="48"/>
      <c r="I16" s="299"/>
      <c r="J16" s="299"/>
      <c r="K16" s="190"/>
      <c r="L16" s="190"/>
      <c r="M16" s="190"/>
    </row>
    <row r="17" spans="1:13" ht="18" customHeight="1" x14ac:dyDescent="0.15">
      <c r="A17" s="483" t="s">
        <v>43</v>
      </c>
      <c r="B17" s="484"/>
      <c r="C17" s="484"/>
      <c r="D17" s="485"/>
      <c r="E17" s="156">
        <v>1</v>
      </c>
      <c r="F17" s="172">
        <v>140000</v>
      </c>
      <c r="G17" s="172">
        <f>F17*E17</f>
        <v>140000</v>
      </c>
      <c r="H17" s="48"/>
      <c r="I17" s="299"/>
      <c r="J17" s="299"/>
      <c r="K17" s="190"/>
      <c r="L17" s="190"/>
      <c r="M17" s="190"/>
    </row>
    <row r="18" spans="1:13" ht="18" customHeight="1" x14ac:dyDescent="0.15">
      <c r="A18" s="486" t="s">
        <v>380</v>
      </c>
      <c r="B18" s="487"/>
      <c r="C18" s="487"/>
      <c r="D18" s="488"/>
      <c r="E18" s="107"/>
      <c r="F18" s="130"/>
      <c r="G18" s="130"/>
      <c r="H18" s="204"/>
      <c r="I18" s="299">
        <f>G18*0.9</f>
        <v>0</v>
      </c>
      <c r="J18" s="277">
        <f>SUM(J14:J14)</f>
        <v>126000</v>
      </c>
      <c r="K18" s="190"/>
      <c r="L18" s="190"/>
      <c r="M18" s="190"/>
    </row>
    <row r="19" spans="1:13" ht="18" customHeight="1" x14ac:dyDescent="0.15">
      <c r="A19" s="483" t="s">
        <v>43</v>
      </c>
      <c r="B19" s="484"/>
      <c r="C19" s="484"/>
      <c r="D19" s="485"/>
      <c r="E19" s="156">
        <v>1</v>
      </c>
      <c r="F19" s="172">
        <v>53000</v>
      </c>
      <c r="G19" s="172">
        <f>F19*E19</f>
        <v>53000</v>
      </c>
      <c r="H19" s="204"/>
      <c r="I19" s="299"/>
      <c r="K19" s="190"/>
      <c r="L19" s="190"/>
      <c r="M19" s="190"/>
    </row>
    <row r="20" spans="1:13" ht="18" customHeight="1" x14ac:dyDescent="0.15">
      <c r="A20" s="517" t="s">
        <v>387</v>
      </c>
      <c r="B20" s="518"/>
      <c r="C20" s="518"/>
      <c r="D20" s="519"/>
      <c r="E20" s="12"/>
      <c r="F20" s="33"/>
      <c r="G20" s="40"/>
      <c r="H20" s="48"/>
      <c r="I20" s="299">
        <f>G20*0.9</f>
        <v>0</v>
      </c>
      <c r="K20" s="190"/>
      <c r="L20" s="190"/>
      <c r="M20" s="190"/>
    </row>
    <row r="21" spans="1:13" s="36" customFormat="1" ht="18" customHeight="1" x14ac:dyDescent="0.15">
      <c r="A21" s="520" t="s">
        <v>17</v>
      </c>
      <c r="B21" s="521"/>
      <c r="C21" s="521"/>
      <c r="D21" s="522"/>
      <c r="E21" s="12">
        <v>1</v>
      </c>
      <c r="F21" s="44">
        <v>53000</v>
      </c>
      <c r="G21" s="38">
        <f t="shared" ref="G21:G23" si="0">F21*E21</f>
        <v>53000</v>
      </c>
      <c r="H21" s="48"/>
      <c r="I21" s="324"/>
      <c r="K21" s="193"/>
      <c r="L21" s="190"/>
      <c r="M21" s="190"/>
    </row>
    <row r="22" spans="1:13" ht="18" customHeight="1" x14ac:dyDescent="0.15">
      <c r="A22" s="30" t="s">
        <v>705</v>
      </c>
      <c r="B22" s="505" t="s">
        <v>707</v>
      </c>
      <c r="C22" s="506"/>
      <c r="D22" s="507"/>
      <c r="E22" s="12">
        <v>1</v>
      </c>
      <c r="F22" s="44">
        <v>6400</v>
      </c>
      <c r="G22" s="38">
        <f t="shared" si="0"/>
        <v>6400</v>
      </c>
      <c r="H22" s="48"/>
      <c r="I22" s="299">
        <v>4400</v>
      </c>
      <c r="J22" s="299">
        <f>I22*1.3</f>
        <v>5720</v>
      </c>
      <c r="K22" s="299">
        <f>J22*1.112</f>
        <v>6360.64</v>
      </c>
      <c r="L22" s="190"/>
      <c r="M22" s="190"/>
    </row>
    <row r="23" spans="1:13" ht="18" customHeight="1" x14ac:dyDescent="0.15">
      <c r="A23" s="30" t="s">
        <v>705</v>
      </c>
      <c r="B23" s="505" t="s">
        <v>706</v>
      </c>
      <c r="C23" s="506"/>
      <c r="D23" s="507"/>
      <c r="E23" s="12">
        <v>1</v>
      </c>
      <c r="F23" s="44">
        <v>4800</v>
      </c>
      <c r="G23" s="38">
        <f t="shared" si="0"/>
        <v>4800</v>
      </c>
      <c r="H23" s="48"/>
      <c r="I23" s="299">
        <v>3300</v>
      </c>
      <c r="J23" s="299">
        <f>I23*1.3</f>
        <v>4290</v>
      </c>
      <c r="K23" s="299">
        <f>J23*1.112</f>
        <v>4770.4800000000005</v>
      </c>
      <c r="L23" s="190"/>
      <c r="M23" s="190"/>
    </row>
    <row r="24" spans="1:13" ht="18" customHeight="1" x14ac:dyDescent="0.15">
      <c r="A24" s="297"/>
      <c r="B24" s="514"/>
      <c r="C24" s="515"/>
      <c r="D24" s="516"/>
      <c r="E24" s="178"/>
      <c r="F24" s="183" t="s">
        <v>4</v>
      </c>
      <c r="G24" s="38">
        <f>SUM(G21:G23)</f>
        <v>64200</v>
      </c>
      <c r="H24" s="466"/>
      <c r="I24" s="47"/>
      <c r="K24" s="190"/>
      <c r="L24" s="190"/>
      <c r="M24" s="190"/>
    </row>
    <row r="25" spans="1:13" ht="18" customHeight="1" x14ac:dyDescent="0.15">
      <c r="A25" s="188"/>
      <c r="B25" s="480"/>
      <c r="C25" s="481"/>
      <c r="D25" s="482"/>
      <c r="E25" s="118"/>
      <c r="F25" s="118"/>
      <c r="G25" s="118"/>
      <c r="H25" s="48"/>
      <c r="I25" s="277"/>
    </row>
    <row r="26" spans="1:13" ht="18" customHeight="1" x14ac:dyDescent="0.15">
      <c r="A26" s="30"/>
      <c r="B26" s="505"/>
      <c r="C26" s="506"/>
      <c r="D26" s="507"/>
      <c r="E26" s="156"/>
      <c r="F26" s="58" t="s">
        <v>4</v>
      </c>
      <c r="G26" s="38">
        <f>G15+G17+G19+G24</f>
        <v>397200</v>
      </c>
      <c r="H26" s="48"/>
      <c r="I26" s="47">
        <f>G26*0.9</f>
        <v>357480</v>
      </c>
      <c r="J26" s="47"/>
    </row>
    <row r="27" spans="1:13" ht="18" customHeight="1" x14ac:dyDescent="0.15">
      <c r="A27" s="188"/>
      <c r="B27" s="505"/>
      <c r="C27" s="506"/>
      <c r="D27" s="507"/>
      <c r="E27" s="156"/>
      <c r="F27" s="58"/>
      <c r="G27" s="32"/>
      <c r="H27" s="48"/>
      <c r="J27" s="47"/>
    </row>
    <row r="28" spans="1:13" ht="18" customHeight="1" x14ac:dyDescent="0.15">
      <c r="A28" s="30"/>
      <c r="B28" s="505"/>
      <c r="C28" s="506"/>
      <c r="D28" s="507"/>
      <c r="E28" s="107"/>
      <c r="F28" s="500" t="s">
        <v>2</v>
      </c>
      <c r="G28" s="501"/>
      <c r="H28" s="204"/>
      <c r="J28" s="47"/>
    </row>
    <row r="29" spans="1:13" ht="18" customHeight="1" x14ac:dyDescent="0.15">
      <c r="A29" s="188"/>
      <c r="B29" s="505"/>
      <c r="C29" s="506"/>
      <c r="D29" s="507"/>
      <c r="E29" s="156"/>
      <c r="F29" s="58" t="s">
        <v>4</v>
      </c>
      <c r="G29" s="58">
        <v>357000</v>
      </c>
      <c r="H29" s="204"/>
      <c r="J29" s="47"/>
    </row>
    <row r="30" spans="1:13" ht="18" customHeight="1" x14ac:dyDescent="0.15">
      <c r="A30" s="30"/>
      <c r="B30" s="505"/>
      <c r="C30" s="506"/>
      <c r="D30" s="507"/>
      <c r="E30" s="107"/>
      <c r="F30" s="33"/>
      <c r="G30" s="40" t="s">
        <v>1</v>
      </c>
      <c r="H30" s="204" t="s">
        <v>211</v>
      </c>
      <c r="J30" s="47"/>
    </row>
    <row r="31" spans="1:13" ht="18" customHeight="1" x14ac:dyDescent="0.15">
      <c r="A31" s="188"/>
      <c r="B31" s="505"/>
      <c r="C31" s="506"/>
      <c r="D31" s="507"/>
      <c r="E31" s="156"/>
      <c r="F31" s="32"/>
      <c r="G31" s="153"/>
      <c r="H31" s="204"/>
      <c r="J31" s="47"/>
    </row>
    <row r="32" spans="1:13" ht="18" customHeight="1" x14ac:dyDescent="0.15">
      <c r="A32" s="30"/>
      <c r="B32" s="505"/>
      <c r="C32" s="506"/>
      <c r="D32" s="507"/>
      <c r="E32" s="107"/>
      <c r="F32" s="463"/>
      <c r="G32" s="40"/>
      <c r="H32" s="204"/>
      <c r="J32" s="47"/>
    </row>
    <row r="33" spans="1:10" ht="18" customHeight="1" x14ac:dyDescent="0.15">
      <c r="A33" s="30"/>
      <c r="B33" s="505"/>
      <c r="C33" s="506"/>
      <c r="D33" s="507"/>
      <c r="E33" s="156"/>
      <c r="F33" s="463"/>
      <c r="G33" s="40"/>
      <c r="H33" s="204"/>
      <c r="J33" s="47"/>
    </row>
    <row r="34" spans="1:10" ht="18" customHeight="1" x14ac:dyDescent="0.15">
      <c r="A34" s="30"/>
      <c r="B34" s="505"/>
      <c r="C34" s="506"/>
      <c r="D34" s="507"/>
      <c r="E34" s="156"/>
      <c r="F34" s="463"/>
      <c r="G34" s="40"/>
      <c r="H34" s="204"/>
      <c r="J34" s="47"/>
    </row>
    <row r="35" spans="1:10" ht="18" customHeight="1" x14ac:dyDescent="0.15">
      <c r="A35" s="30"/>
      <c r="B35" s="505"/>
      <c r="C35" s="506"/>
      <c r="D35" s="507"/>
      <c r="E35" s="156"/>
      <c r="F35" s="463"/>
      <c r="G35" s="40"/>
      <c r="H35" s="204"/>
      <c r="J35" s="47"/>
    </row>
    <row r="36" spans="1:10" ht="18" customHeight="1" x14ac:dyDescent="0.15">
      <c r="A36" s="30"/>
      <c r="B36" s="505"/>
      <c r="C36" s="506"/>
      <c r="D36" s="507"/>
      <c r="E36" s="34"/>
      <c r="F36" s="150"/>
      <c r="G36" s="58"/>
      <c r="H36" s="48"/>
    </row>
    <row r="37" spans="1:10" ht="18" customHeight="1" x14ac:dyDescent="0.15">
      <c r="A37" s="188"/>
      <c r="B37" s="480"/>
      <c r="C37" s="481"/>
      <c r="D37" s="482"/>
      <c r="E37" s="34"/>
      <c r="F37" s="150"/>
      <c r="G37" s="58"/>
      <c r="H37" s="31"/>
    </row>
    <row r="38" spans="1:10" ht="18" customHeight="1" x14ac:dyDescent="0.15">
      <c r="A38" s="30"/>
      <c r="B38" s="505"/>
      <c r="C38" s="506"/>
      <c r="D38" s="507"/>
      <c r="E38" s="29"/>
      <c r="F38" s="28"/>
      <c r="G38" s="27"/>
      <c r="H38" s="26"/>
    </row>
    <row r="39" spans="1:10" ht="18" customHeight="1" x14ac:dyDescent="0.15">
      <c r="A39" s="495" t="s">
        <v>64</v>
      </c>
      <c r="B39" s="496"/>
      <c r="C39" s="496"/>
      <c r="D39" s="496"/>
      <c r="E39" s="496"/>
      <c r="F39" s="496"/>
      <c r="G39" s="496"/>
      <c r="H39" s="497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0" ht="18" customHeight="1" x14ac:dyDescent="0.15">
      <c r="A43" s="498"/>
      <c r="B43" s="499"/>
      <c r="C43" s="499"/>
      <c r="D43" s="499"/>
      <c r="E43" s="3"/>
      <c r="F43" s="3"/>
      <c r="G43" s="3"/>
      <c r="H43" s="2"/>
    </row>
  </sheetData>
  <mergeCells count="37">
    <mergeCell ref="E6:H6"/>
    <mergeCell ref="A2:H2"/>
    <mergeCell ref="B3:C3"/>
    <mergeCell ref="F3:H4"/>
    <mergeCell ref="A4:C4"/>
    <mergeCell ref="E5:H5"/>
    <mergeCell ref="B22:D22"/>
    <mergeCell ref="E7:H7"/>
    <mergeCell ref="E8:H8"/>
    <mergeCell ref="B13:D13"/>
    <mergeCell ref="A14:D14"/>
    <mergeCell ref="A15:D15"/>
    <mergeCell ref="A16:D16"/>
    <mergeCell ref="A17:D17"/>
    <mergeCell ref="A18:D18"/>
    <mergeCell ref="A19:D19"/>
    <mergeCell ref="A20:D20"/>
    <mergeCell ref="A21:D21"/>
    <mergeCell ref="B33:D33"/>
    <mergeCell ref="B23:D23"/>
    <mergeCell ref="B24:D24"/>
    <mergeCell ref="B25:D25"/>
    <mergeCell ref="B26:D26"/>
    <mergeCell ref="B27:D27"/>
    <mergeCell ref="B28:D28"/>
    <mergeCell ref="F28:G28"/>
    <mergeCell ref="B29:D29"/>
    <mergeCell ref="B30:D30"/>
    <mergeCell ref="B31:D31"/>
    <mergeCell ref="B32:D32"/>
    <mergeCell ref="A43:D43"/>
    <mergeCell ref="B34:D34"/>
    <mergeCell ref="B35:D35"/>
    <mergeCell ref="B36:D36"/>
    <mergeCell ref="B37:D37"/>
    <mergeCell ref="B38:D38"/>
    <mergeCell ref="A39:H39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ED5B-1CC5-4F69-A1D5-9506FEB3F4CB}">
  <sheetPr>
    <pageSetUpPr fitToPage="1"/>
  </sheetPr>
  <dimension ref="A1:M43"/>
  <sheetViews>
    <sheetView topLeftCell="A2" zoomScale="90" zoomScaleNormal="90" workbookViewId="0">
      <selection activeCell="K25" sqref="K25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694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695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92" t="s">
        <v>703</v>
      </c>
      <c r="B14" s="493"/>
      <c r="C14" s="493"/>
      <c r="D14" s="494"/>
      <c r="E14" s="118"/>
      <c r="F14" s="118"/>
      <c r="G14" s="118"/>
      <c r="H14" s="48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140000</v>
      </c>
      <c r="G15" s="172">
        <f>F15*E15</f>
        <v>140000</v>
      </c>
      <c r="H15" s="48"/>
      <c r="I15" s="299">
        <f>G15*0.9</f>
        <v>126000</v>
      </c>
      <c r="J15" s="299"/>
      <c r="K15" s="190"/>
      <c r="L15" s="190"/>
      <c r="M15" s="190"/>
    </row>
    <row r="16" spans="1:13" ht="18" customHeight="1" x14ac:dyDescent="0.15">
      <c r="A16" s="492" t="s">
        <v>704</v>
      </c>
      <c r="B16" s="493"/>
      <c r="C16" s="493"/>
      <c r="D16" s="494"/>
      <c r="E16" s="118"/>
      <c r="F16" s="118"/>
      <c r="G16" s="118"/>
      <c r="H16" s="48"/>
      <c r="I16" s="299">
        <f t="shared" ref="I16:I24" si="0">G16*0.9</f>
        <v>0</v>
      </c>
      <c r="J16" s="299"/>
      <c r="K16" s="190"/>
      <c r="L16" s="190"/>
      <c r="M16" s="190"/>
    </row>
    <row r="17" spans="1:13" ht="18" customHeight="1" x14ac:dyDescent="0.15">
      <c r="A17" s="483" t="s">
        <v>43</v>
      </c>
      <c r="B17" s="484"/>
      <c r="C17" s="484"/>
      <c r="D17" s="485"/>
      <c r="E17" s="156">
        <v>1</v>
      </c>
      <c r="F17" s="172">
        <v>140000</v>
      </c>
      <c r="G17" s="172">
        <f>F17*E17</f>
        <v>140000</v>
      </c>
      <c r="H17" s="48"/>
      <c r="I17" s="299">
        <f t="shared" si="0"/>
        <v>126000</v>
      </c>
      <c r="J17" s="299"/>
      <c r="K17" s="190"/>
      <c r="L17" s="190"/>
      <c r="M17" s="190"/>
    </row>
    <row r="18" spans="1:13" ht="18" customHeight="1" x14ac:dyDescent="0.15">
      <c r="A18" s="486" t="s">
        <v>380</v>
      </c>
      <c r="B18" s="487"/>
      <c r="C18" s="487"/>
      <c r="D18" s="488"/>
      <c r="E18" s="107"/>
      <c r="F18" s="130"/>
      <c r="G18" s="130"/>
      <c r="H18" s="204"/>
      <c r="I18" s="299">
        <f t="shared" si="0"/>
        <v>0</v>
      </c>
      <c r="J18" s="277">
        <f>SUM(J14:J14)</f>
        <v>126000</v>
      </c>
      <c r="K18" s="190"/>
      <c r="L18" s="190"/>
      <c r="M18" s="190"/>
    </row>
    <row r="19" spans="1:13" ht="18" customHeight="1" x14ac:dyDescent="0.15">
      <c r="A19" s="483" t="s">
        <v>43</v>
      </c>
      <c r="B19" s="484"/>
      <c r="C19" s="484"/>
      <c r="D19" s="485"/>
      <c r="E19" s="156">
        <v>1</v>
      </c>
      <c r="F19" s="172">
        <v>53000</v>
      </c>
      <c r="G19" s="172">
        <f>F19*E19</f>
        <v>53000</v>
      </c>
      <c r="H19" s="204"/>
      <c r="I19" s="299">
        <f t="shared" si="0"/>
        <v>47700</v>
      </c>
      <c r="K19" s="190"/>
      <c r="L19" s="190"/>
      <c r="M19" s="190"/>
    </row>
    <row r="20" spans="1:13" ht="18" customHeight="1" x14ac:dyDescent="0.15">
      <c r="A20" s="517" t="s">
        <v>387</v>
      </c>
      <c r="B20" s="518"/>
      <c r="C20" s="518"/>
      <c r="D20" s="519"/>
      <c r="E20" s="12"/>
      <c r="F20" s="33"/>
      <c r="G20" s="40"/>
      <c r="H20" s="48"/>
      <c r="I20" s="299">
        <f t="shared" si="0"/>
        <v>0</v>
      </c>
      <c r="K20" s="190"/>
      <c r="L20" s="190"/>
      <c r="M20" s="190"/>
    </row>
    <row r="21" spans="1:13" s="36" customFormat="1" ht="18" customHeight="1" x14ac:dyDescent="0.15">
      <c r="A21" s="520" t="s">
        <v>17</v>
      </c>
      <c r="B21" s="521"/>
      <c r="C21" s="521"/>
      <c r="D21" s="522"/>
      <c r="E21" s="12">
        <v>1</v>
      </c>
      <c r="F21" s="44">
        <v>53000</v>
      </c>
      <c r="G21" s="38">
        <f t="shared" ref="G21:G22" si="1">F21*E21</f>
        <v>53000</v>
      </c>
      <c r="H21" s="48"/>
      <c r="I21" s="299">
        <f t="shared" si="0"/>
        <v>47700</v>
      </c>
      <c r="K21" s="193"/>
      <c r="L21" s="190"/>
      <c r="M21" s="190"/>
    </row>
    <row r="22" spans="1:13" ht="18" customHeight="1" x14ac:dyDescent="0.15">
      <c r="A22" s="30" t="s">
        <v>705</v>
      </c>
      <c r="B22" s="505" t="s">
        <v>707</v>
      </c>
      <c r="C22" s="506"/>
      <c r="D22" s="507"/>
      <c r="E22" s="12">
        <v>1</v>
      </c>
      <c r="F22" s="44">
        <v>6400</v>
      </c>
      <c r="G22" s="38">
        <f t="shared" si="1"/>
        <v>6400</v>
      </c>
      <c r="H22" s="48"/>
      <c r="I22" s="299">
        <f t="shared" si="0"/>
        <v>5760</v>
      </c>
      <c r="J22" s="299">
        <v>4400</v>
      </c>
      <c r="K22" s="299">
        <f>J22*1.3</f>
        <v>5720</v>
      </c>
      <c r="L22" s="299">
        <f>K22*1.112</f>
        <v>6360.64</v>
      </c>
      <c r="M22" s="190"/>
    </row>
    <row r="23" spans="1:13" ht="18" customHeight="1" x14ac:dyDescent="0.15">
      <c r="A23" s="30" t="s">
        <v>705</v>
      </c>
      <c r="B23" s="505" t="s">
        <v>706</v>
      </c>
      <c r="C23" s="506"/>
      <c r="D23" s="507"/>
      <c r="E23" s="12">
        <v>1</v>
      </c>
      <c r="F23" s="44">
        <v>4800</v>
      </c>
      <c r="G23" s="38">
        <f t="shared" ref="G23" si="2">F23*E23</f>
        <v>4800</v>
      </c>
      <c r="H23" s="48"/>
      <c r="I23" s="299">
        <f t="shared" si="0"/>
        <v>4320</v>
      </c>
      <c r="J23" s="299">
        <v>3300</v>
      </c>
      <c r="K23" s="299">
        <f>J23*1.3</f>
        <v>4290</v>
      </c>
      <c r="L23" s="299">
        <f>K23*1.112</f>
        <v>4770.4800000000005</v>
      </c>
      <c r="M23" s="190"/>
    </row>
    <row r="24" spans="1:13" ht="18" customHeight="1" x14ac:dyDescent="0.15">
      <c r="A24" s="297"/>
      <c r="B24" s="514"/>
      <c r="C24" s="515"/>
      <c r="D24" s="516"/>
      <c r="E24" s="178"/>
      <c r="F24" s="183" t="s">
        <v>4</v>
      </c>
      <c r="G24" s="38">
        <f>SUM(G21:G23)</f>
        <v>64200</v>
      </c>
      <c r="H24" s="466"/>
      <c r="I24" s="299">
        <f t="shared" si="0"/>
        <v>57780</v>
      </c>
      <c r="K24" s="190"/>
      <c r="L24" s="190"/>
      <c r="M24" s="190"/>
    </row>
    <row r="25" spans="1:13" ht="18" customHeight="1" x14ac:dyDescent="0.15">
      <c r="A25" s="188"/>
      <c r="B25" s="480"/>
      <c r="C25" s="481"/>
      <c r="D25" s="482"/>
      <c r="E25" s="118"/>
      <c r="F25" s="118"/>
      <c r="G25" s="118"/>
      <c r="H25" s="48"/>
      <c r="I25" s="277"/>
    </row>
    <row r="26" spans="1:13" ht="18" customHeight="1" x14ac:dyDescent="0.15">
      <c r="A26" s="30"/>
      <c r="B26" s="505"/>
      <c r="C26" s="506"/>
      <c r="D26" s="507"/>
      <c r="E26" s="156"/>
      <c r="F26" s="58" t="s">
        <v>4</v>
      </c>
      <c r="G26" s="38">
        <f>G15+G17+G19+G24</f>
        <v>397200</v>
      </c>
      <c r="H26" s="48"/>
      <c r="I26" s="47">
        <f>G26*0.9</f>
        <v>357480</v>
      </c>
      <c r="J26" s="47"/>
    </row>
    <row r="27" spans="1:13" ht="18" customHeight="1" x14ac:dyDescent="0.15">
      <c r="A27" s="188"/>
      <c r="B27" s="505"/>
      <c r="C27" s="506"/>
      <c r="D27" s="507"/>
      <c r="E27" s="156"/>
      <c r="F27" s="58"/>
      <c r="G27" s="32"/>
      <c r="H27" s="48"/>
      <c r="J27" s="47"/>
    </row>
    <row r="28" spans="1:13" ht="18" customHeight="1" x14ac:dyDescent="0.15">
      <c r="A28" s="30"/>
      <c r="B28" s="505"/>
      <c r="C28" s="506"/>
      <c r="D28" s="507"/>
      <c r="E28" s="107"/>
      <c r="F28" s="500" t="s">
        <v>2</v>
      </c>
      <c r="G28" s="501"/>
      <c r="H28" s="204"/>
      <c r="J28" s="47"/>
    </row>
    <row r="29" spans="1:13" ht="18" customHeight="1" x14ac:dyDescent="0.15">
      <c r="A29" s="188"/>
      <c r="B29" s="505"/>
      <c r="C29" s="506"/>
      <c r="D29" s="507"/>
      <c r="E29" s="156"/>
      <c r="F29" s="58" t="s">
        <v>4</v>
      </c>
      <c r="G29" s="58">
        <v>357000</v>
      </c>
      <c r="H29" s="204"/>
      <c r="J29" s="47"/>
    </row>
    <row r="30" spans="1:13" ht="18" customHeight="1" x14ac:dyDescent="0.15">
      <c r="A30" s="30"/>
      <c r="B30" s="505"/>
      <c r="C30" s="506"/>
      <c r="D30" s="507"/>
      <c r="E30" s="107"/>
      <c r="F30" s="33"/>
      <c r="G30" s="40" t="s">
        <v>1</v>
      </c>
      <c r="H30" s="204" t="s">
        <v>211</v>
      </c>
      <c r="J30" s="47"/>
    </row>
    <row r="31" spans="1:13" ht="18" customHeight="1" x14ac:dyDescent="0.15">
      <c r="A31" s="188"/>
      <c r="B31" s="505"/>
      <c r="C31" s="506"/>
      <c r="D31" s="507"/>
      <c r="E31" s="156"/>
      <c r="F31" s="32"/>
      <c r="G31" s="153"/>
      <c r="H31" s="204"/>
      <c r="J31" s="47"/>
    </row>
    <row r="32" spans="1:13" ht="18" customHeight="1" x14ac:dyDescent="0.15">
      <c r="A32" s="30"/>
      <c r="B32" s="505"/>
      <c r="C32" s="506"/>
      <c r="D32" s="507"/>
      <c r="E32" s="107"/>
      <c r="F32" s="463"/>
      <c r="G32" s="40"/>
      <c r="H32" s="204"/>
      <c r="J32" s="47"/>
    </row>
    <row r="33" spans="1:10" ht="18" customHeight="1" x14ac:dyDescent="0.15">
      <c r="A33" s="30"/>
      <c r="B33" s="505"/>
      <c r="C33" s="506"/>
      <c r="D33" s="507"/>
      <c r="E33" s="156"/>
      <c r="F33" s="463"/>
      <c r="G33" s="40"/>
      <c r="H33" s="204"/>
      <c r="J33" s="47"/>
    </row>
    <row r="34" spans="1:10" ht="18" customHeight="1" x14ac:dyDescent="0.15">
      <c r="A34" s="30"/>
      <c r="B34" s="505"/>
      <c r="C34" s="506"/>
      <c r="D34" s="507"/>
      <c r="E34" s="156"/>
      <c r="F34" s="463"/>
      <c r="G34" s="40"/>
      <c r="H34" s="204"/>
      <c r="J34" s="47"/>
    </row>
    <row r="35" spans="1:10" ht="18" customHeight="1" x14ac:dyDescent="0.15">
      <c r="A35" s="30"/>
      <c r="B35" s="505"/>
      <c r="C35" s="506"/>
      <c r="D35" s="507"/>
      <c r="E35" s="156"/>
      <c r="F35" s="463"/>
      <c r="G35" s="40"/>
      <c r="H35" s="204"/>
      <c r="J35" s="47"/>
    </row>
    <row r="36" spans="1:10" ht="18" customHeight="1" x14ac:dyDescent="0.15">
      <c r="A36" s="30"/>
      <c r="B36" s="505"/>
      <c r="C36" s="506"/>
      <c r="D36" s="507"/>
      <c r="E36" s="34"/>
      <c r="F36" s="150"/>
      <c r="G36" s="58"/>
      <c r="H36" s="48"/>
    </row>
    <row r="37" spans="1:10" ht="18" customHeight="1" x14ac:dyDescent="0.15">
      <c r="A37" s="188"/>
      <c r="B37" s="480"/>
      <c r="C37" s="481"/>
      <c r="D37" s="482"/>
      <c r="E37" s="34"/>
      <c r="F37" s="150"/>
      <c r="G37" s="58"/>
      <c r="H37" s="31"/>
    </row>
    <row r="38" spans="1:10" ht="18" customHeight="1" x14ac:dyDescent="0.15">
      <c r="A38" s="30"/>
      <c r="B38" s="505"/>
      <c r="C38" s="506"/>
      <c r="D38" s="507"/>
      <c r="E38" s="29"/>
      <c r="F38" s="28"/>
      <c r="G38" s="27"/>
      <c r="H38" s="26"/>
    </row>
    <row r="39" spans="1:10" ht="18" customHeight="1" x14ac:dyDescent="0.15">
      <c r="A39" s="495" t="s">
        <v>64</v>
      </c>
      <c r="B39" s="496"/>
      <c r="C39" s="496"/>
      <c r="D39" s="496"/>
      <c r="E39" s="496"/>
      <c r="F39" s="496"/>
      <c r="G39" s="496"/>
      <c r="H39" s="497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0" ht="18" customHeight="1" x14ac:dyDescent="0.15">
      <c r="A43" s="498"/>
      <c r="B43" s="499"/>
      <c r="C43" s="499"/>
      <c r="D43" s="499"/>
      <c r="E43" s="3"/>
      <c r="F43" s="3"/>
      <c r="G43" s="3"/>
      <c r="H43" s="2"/>
    </row>
  </sheetData>
  <mergeCells count="37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A15:D15"/>
    <mergeCell ref="A16:D16"/>
    <mergeCell ref="A17:D17"/>
    <mergeCell ref="A18:D18"/>
    <mergeCell ref="A19:D19"/>
    <mergeCell ref="A20:D20"/>
    <mergeCell ref="B32:D32"/>
    <mergeCell ref="A21:D21"/>
    <mergeCell ref="B22:D22"/>
    <mergeCell ref="B23:D23"/>
    <mergeCell ref="B24:D24"/>
    <mergeCell ref="A39:H39"/>
    <mergeCell ref="A43:D43"/>
    <mergeCell ref="B25:D25"/>
    <mergeCell ref="B26:D26"/>
    <mergeCell ref="B28:D28"/>
    <mergeCell ref="B29:D29"/>
    <mergeCell ref="F28:G28"/>
    <mergeCell ref="B33:D33"/>
    <mergeCell ref="B34:D34"/>
    <mergeCell ref="B35:D35"/>
    <mergeCell ref="B36:D36"/>
    <mergeCell ref="B37:D37"/>
    <mergeCell ref="B38:D38"/>
    <mergeCell ref="B27:D27"/>
    <mergeCell ref="B30:D30"/>
    <mergeCell ref="B31:D31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62E7-ACFC-411D-8367-81D6F7DD5FB6}">
  <sheetPr>
    <pageSetUpPr fitToPage="1"/>
  </sheetPr>
  <dimension ref="A1:M46"/>
  <sheetViews>
    <sheetView topLeftCell="A5" zoomScale="90" zoomScaleNormal="90" workbookViewId="0">
      <selection activeCell="I22" sqref="I22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694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695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7" t="s">
        <v>311</v>
      </c>
      <c r="B14" s="518"/>
      <c r="C14" s="518"/>
      <c r="D14" s="519"/>
      <c r="E14" s="12"/>
      <c r="F14" s="33"/>
      <c r="G14" s="40"/>
      <c r="H14" s="48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520" t="s">
        <v>17</v>
      </c>
      <c r="B15" s="521"/>
      <c r="C15" s="521"/>
      <c r="D15" s="522"/>
      <c r="E15" s="12">
        <v>1</v>
      </c>
      <c r="F15" s="44">
        <v>53000</v>
      </c>
      <c r="G15" s="38">
        <f t="shared" ref="G15:G16" si="0">F15*E15</f>
        <v>53000</v>
      </c>
      <c r="H15" s="48"/>
      <c r="I15" s="299"/>
      <c r="J15" s="299"/>
      <c r="K15" s="190"/>
      <c r="L15" s="190"/>
      <c r="M15" s="190"/>
    </row>
    <row r="16" spans="1:13" ht="18" customHeight="1" x14ac:dyDescent="0.15">
      <c r="A16" s="30" t="s">
        <v>75</v>
      </c>
      <c r="B16" s="505" t="s">
        <v>74</v>
      </c>
      <c r="C16" s="506"/>
      <c r="D16" s="507"/>
      <c r="E16" s="12">
        <v>1</v>
      </c>
      <c r="F16" s="44">
        <v>7000</v>
      </c>
      <c r="G16" s="38">
        <f t="shared" si="0"/>
        <v>7000</v>
      </c>
      <c r="H16" s="48"/>
      <c r="I16" s="299">
        <v>4800</v>
      </c>
      <c r="J16" s="299">
        <f>I16*1.3</f>
        <v>6240</v>
      </c>
      <c r="K16" s="190">
        <f>J16*1.112</f>
        <v>6938.880000000001</v>
      </c>
      <c r="L16" s="190"/>
      <c r="M16" s="190"/>
    </row>
    <row r="17" spans="1:13" ht="18" customHeight="1" x14ac:dyDescent="0.15">
      <c r="A17" s="30"/>
      <c r="B17" s="505"/>
      <c r="C17" s="506"/>
      <c r="D17" s="507"/>
      <c r="E17" s="12"/>
      <c r="F17" s="58" t="s">
        <v>4</v>
      </c>
      <c r="G17" s="38">
        <f>SUM(G15:G16)</f>
        <v>60000</v>
      </c>
      <c r="H17" s="48"/>
      <c r="I17" s="299">
        <v>54000</v>
      </c>
      <c r="J17" s="299"/>
      <c r="K17" s="190"/>
      <c r="L17" s="190"/>
      <c r="M17" s="190"/>
    </row>
    <row r="18" spans="1:13" ht="18" customHeight="1" x14ac:dyDescent="0.15">
      <c r="A18" s="492" t="s">
        <v>696</v>
      </c>
      <c r="B18" s="493"/>
      <c r="C18" s="493"/>
      <c r="D18" s="494"/>
      <c r="E18" s="118"/>
      <c r="F18" s="118"/>
      <c r="G18" s="118"/>
      <c r="H18" s="48"/>
      <c r="I18" s="299"/>
      <c r="J18" s="299"/>
      <c r="K18" s="190"/>
      <c r="L18" s="190"/>
      <c r="M18" s="190"/>
    </row>
    <row r="19" spans="1:13" ht="18" customHeight="1" x14ac:dyDescent="0.15">
      <c r="A19" s="483" t="s">
        <v>43</v>
      </c>
      <c r="B19" s="484"/>
      <c r="C19" s="484"/>
      <c r="D19" s="485"/>
      <c r="E19" s="156">
        <v>1</v>
      </c>
      <c r="F19" s="172">
        <v>140000</v>
      </c>
      <c r="G19" s="172">
        <f>F19*E19</f>
        <v>140000</v>
      </c>
      <c r="H19" s="48"/>
      <c r="I19" s="299"/>
      <c r="J19" s="299"/>
      <c r="K19" s="190"/>
      <c r="L19" s="190"/>
      <c r="M19" s="190"/>
    </row>
    <row r="20" spans="1:13" ht="18" customHeight="1" x14ac:dyDescent="0.15">
      <c r="A20" s="492" t="s">
        <v>698</v>
      </c>
      <c r="B20" s="493"/>
      <c r="C20" s="493"/>
      <c r="D20" s="494"/>
      <c r="E20" s="118"/>
      <c r="F20" s="118"/>
      <c r="G20" s="118"/>
      <c r="H20" s="48"/>
      <c r="I20" s="299">
        <f>G20*0.9</f>
        <v>0</v>
      </c>
      <c r="J20" s="277">
        <f>SUM(J14:J14)</f>
        <v>126000</v>
      </c>
      <c r="K20" s="190"/>
      <c r="L20" s="190"/>
      <c r="M20" s="190"/>
    </row>
    <row r="21" spans="1:13" ht="18" customHeight="1" x14ac:dyDescent="0.15">
      <c r="A21" s="483" t="s">
        <v>43</v>
      </c>
      <c r="B21" s="484"/>
      <c r="C21" s="484"/>
      <c r="D21" s="485"/>
      <c r="E21" s="156">
        <v>1</v>
      </c>
      <c r="F21" s="172">
        <v>140000</v>
      </c>
      <c r="G21" s="172">
        <f>F21*E21</f>
        <v>140000</v>
      </c>
      <c r="H21" s="48"/>
      <c r="I21" s="299"/>
      <c r="K21" s="190"/>
      <c r="L21" s="190"/>
      <c r="M21" s="190"/>
    </row>
    <row r="22" spans="1:13" ht="18" customHeight="1" x14ac:dyDescent="0.15">
      <c r="A22" s="492" t="s">
        <v>699</v>
      </c>
      <c r="B22" s="493"/>
      <c r="C22" s="493"/>
      <c r="D22" s="494"/>
      <c r="E22" s="118"/>
      <c r="F22" s="118"/>
      <c r="G22" s="118"/>
      <c r="H22" s="48"/>
      <c r="I22" s="299">
        <f>G22*0.9</f>
        <v>0</v>
      </c>
      <c r="K22" s="190"/>
      <c r="L22" s="190"/>
      <c r="M22" s="190"/>
    </row>
    <row r="23" spans="1:13" s="36" customFormat="1" ht="18" customHeight="1" x14ac:dyDescent="0.15">
      <c r="A23" s="483" t="s">
        <v>43</v>
      </c>
      <c r="B23" s="484"/>
      <c r="C23" s="484"/>
      <c r="D23" s="485"/>
      <c r="E23" s="156">
        <v>1</v>
      </c>
      <c r="F23" s="172">
        <v>140000</v>
      </c>
      <c r="G23" s="172">
        <f>F23*E23</f>
        <v>140000</v>
      </c>
      <c r="H23" s="48"/>
      <c r="I23" s="324"/>
      <c r="K23" s="193"/>
      <c r="L23" s="190"/>
      <c r="M23" s="190"/>
    </row>
    <row r="24" spans="1:13" ht="18" customHeight="1" x14ac:dyDescent="0.15">
      <c r="A24" s="35" t="s">
        <v>86</v>
      </c>
      <c r="B24" s="480" t="s">
        <v>85</v>
      </c>
      <c r="C24" s="481"/>
      <c r="D24" s="482"/>
      <c r="E24" s="178">
        <v>1</v>
      </c>
      <c r="F24" s="164">
        <v>254200</v>
      </c>
      <c r="G24" s="168">
        <f>E24*F24</f>
        <v>254200</v>
      </c>
      <c r="H24" s="411" t="s">
        <v>236</v>
      </c>
      <c r="I24" s="299">
        <f>G23*0.9</f>
        <v>126000</v>
      </c>
      <c r="K24" s="190"/>
      <c r="L24" s="190"/>
      <c r="M24" s="190"/>
    </row>
    <row r="25" spans="1:13" ht="18" customHeight="1" x14ac:dyDescent="0.15">
      <c r="A25" s="42" t="s">
        <v>84</v>
      </c>
      <c r="B25" s="480" t="s">
        <v>83</v>
      </c>
      <c r="C25" s="481"/>
      <c r="D25" s="481"/>
      <c r="E25" s="178">
        <v>1</v>
      </c>
      <c r="F25" s="465">
        <v>26000</v>
      </c>
      <c r="G25" s="168">
        <f>E25*F25</f>
        <v>26000</v>
      </c>
      <c r="H25" s="411" t="s">
        <v>485</v>
      </c>
      <c r="K25" s="190"/>
      <c r="L25" s="190"/>
      <c r="M25" s="190"/>
    </row>
    <row r="26" spans="1:13" ht="18" customHeight="1" x14ac:dyDescent="0.15">
      <c r="A26" s="297"/>
      <c r="B26" s="514"/>
      <c r="C26" s="515"/>
      <c r="D26" s="516"/>
      <c r="E26" s="178"/>
      <c r="F26" s="183" t="s">
        <v>4</v>
      </c>
      <c r="G26" s="38">
        <f>SUM(G23:G25)</f>
        <v>420200</v>
      </c>
      <c r="H26" s="466"/>
      <c r="I26" s="47">
        <f>G26*0.9</f>
        <v>378180</v>
      </c>
      <c r="K26" s="190"/>
      <c r="L26" s="190"/>
      <c r="M26" s="190"/>
    </row>
    <row r="27" spans="1:13" ht="18" customHeight="1" x14ac:dyDescent="0.15">
      <c r="A27" s="486" t="s">
        <v>700</v>
      </c>
      <c r="B27" s="487"/>
      <c r="C27" s="487"/>
      <c r="D27" s="488"/>
      <c r="E27" s="107"/>
      <c r="F27" s="130"/>
      <c r="G27" s="130"/>
      <c r="H27" s="204"/>
      <c r="I27" s="277" t="e">
        <f>#REF!+#REF!+I24</f>
        <v>#REF!</v>
      </c>
    </row>
    <row r="28" spans="1:13" ht="18" customHeight="1" x14ac:dyDescent="0.15">
      <c r="A28" s="483" t="s">
        <v>43</v>
      </c>
      <c r="B28" s="484"/>
      <c r="C28" s="484"/>
      <c r="D28" s="485"/>
      <c r="E28" s="156">
        <v>1</v>
      </c>
      <c r="F28" s="172">
        <v>131000</v>
      </c>
      <c r="G28" s="172">
        <f>F28*E28</f>
        <v>131000</v>
      </c>
      <c r="H28" s="204"/>
      <c r="J28" s="47"/>
    </row>
    <row r="29" spans="1:13" ht="18" customHeight="1" x14ac:dyDescent="0.15">
      <c r="A29" s="189" t="s">
        <v>702</v>
      </c>
      <c r="B29" s="512" t="s">
        <v>701</v>
      </c>
      <c r="C29" s="512"/>
      <c r="D29" s="513"/>
      <c r="E29" s="156">
        <v>1</v>
      </c>
      <c r="F29" s="172">
        <v>18300</v>
      </c>
      <c r="G29" s="172">
        <f>F29*E29</f>
        <v>18300</v>
      </c>
      <c r="H29" s="204"/>
      <c r="J29" s="47"/>
    </row>
    <row r="30" spans="1:13" ht="18" customHeight="1" x14ac:dyDescent="0.15">
      <c r="A30" s="360"/>
      <c r="B30" s="225"/>
      <c r="C30" s="225"/>
      <c r="D30" s="224"/>
      <c r="E30" s="156"/>
      <c r="F30" s="183" t="s">
        <v>4</v>
      </c>
      <c r="G30" s="38">
        <f>SUM(G27:G29)</f>
        <v>149300</v>
      </c>
      <c r="H30" s="204"/>
      <c r="I30" s="47">
        <f>G30*0.9</f>
        <v>134370</v>
      </c>
      <c r="J30" s="47"/>
    </row>
    <row r="31" spans="1:13" ht="18" customHeight="1" x14ac:dyDescent="0.15">
      <c r="A31" s="486" t="s">
        <v>426</v>
      </c>
      <c r="B31" s="487"/>
      <c r="C31" s="487"/>
      <c r="D31" s="488"/>
      <c r="E31" s="107"/>
      <c r="F31" s="130"/>
      <c r="G31" s="130"/>
      <c r="H31" s="204"/>
      <c r="J31" s="47"/>
    </row>
    <row r="32" spans="1:13" ht="18" customHeight="1" x14ac:dyDescent="0.15">
      <c r="A32" s="483" t="s">
        <v>43</v>
      </c>
      <c r="B32" s="484"/>
      <c r="C32" s="484"/>
      <c r="D32" s="485"/>
      <c r="E32" s="156">
        <v>1</v>
      </c>
      <c r="F32" s="172">
        <v>53000</v>
      </c>
      <c r="G32" s="172">
        <f>F32*E32</f>
        <v>53000</v>
      </c>
      <c r="H32" s="204"/>
      <c r="J32" s="47"/>
    </row>
    <row r="33" spans="1:10" ht="18" customHeight="1" x14ac:dyDescent="0.15">
      <c r="A33" s="188"/>
      <c r="B33" s="480"/>
      <c r="C33" s="481"/>
      <c r="D33" s="482"/>
      <c r="E33" s="107"/>
      <c r="F33" s="58" t="s">
        <v>4</v>
      </c>
      <c r="G33" s="38">
        <f>G17+G19+G21+G26++G31+G32</f>
        <v>813200</v>
      </c>
      <c r="H33" s="204"/>
      <c r="I33" s="47">
        <f>G33*0.9</f>
        <v>731880</v>
      </c>
      <c r="J33" s="47"/>
    </row>
    <row r="34" spans="1:10" ht="18" customHeight="1" x14ac:dyDescent="0.15">
      <c r="A34" s="30"/>
      <c r="B34" s="505"/>
      <c r="C34" s="506"/>
      <c r="D34" s="507"/>
      <c r="E34" s="156"/>
      <c r="F34" s="32"/>
      <c r="G34" s="153"/>
      <c r="H34" s="204"/>
      <c r="J34" s="47"/>
    </row>
    <row r="35" spans="1:10" ht="18" customHeight="1" x14ac:dyDescent="0.15">
      <c r="A35" s="188"/>
      <c r="B35" s="505"/>
      <c r="C35" s="506"/>
      <c r="D35" s="507"/>
      <c r="E35" s="107"/>
      <c r="F35" s="500" t="s">
        <v>2</v>
      </c>
      <c r="G35" s="501"/>
      <c r="H35" s="204"/>
      <c r="J35" s="47"/>
    </row>
    <row r="36" spans="1:10" ht="18" customHeight="1" x14ac:dyDescent="0.15">
      <c r="A36" s="30"/>
      <c r="B36" s="505"/>
      <c r="C36" s="506"/>
      <c r="D36" s="507"/>
      <c r="E36" s="156"/>
      <c r="F36" s="58" t="s">
        <v>4</v>
      </c>
      <c r="G36" s="58">
        <v>730000</v>
      </c>
      <c r="H36" s="204"/>
      <c r="J36" s="47"/>
    </row>
    <row r="37" spans="1:10" ht="18" customHeight="1" x14ac:dyDescent="0.15">
      <c r="A37" s="30"/>
      <c r="B37" s="505"/>
      <c r="C37" s="506"/>
      <c r="D37" s="507"/>
      <c r="E37" s="156"/>
      <c r="F37" s="33"/>
      <c r="G37" s="40" t="s">
        <v>1</v>
      </c>
      <c r="H37" s="204"/>
      <c r="J37" s="47"/>
    </row>
    <row r="38" spans="1:10" ht="18" customHeight="1" x14ac:dyDescent="0.15">
      <c r="A38" s="30"/>
      <c r="B38" s="505"/>
      <c r="C38" s="506"/>
      <c r="D38" s="507"/>
      <c r="E38" s="156"/>
      <c r="F38" s="463"/>
      <c r="G38" s="40"/>
      <c r="H38" s="204"/>
      <c r="J38" s="47"/>
    </row>
    <row r="39" spans="1:10" ht="18" customHeight="1" x14ac:dyDescent="0.15">
      <c r="A39" s="30"/>
      <c r="B39" s="505"/>
      <c r="C39" s="506"/>
      <c r="D39" s="507"/>
      <c r="E39" s="34"/>
      <c r="F39" s="150"/>
      <c r="G39" s="58"/>
      <c r="H39" s="48"/>
    </row>
    <row r="40" spans="1:10" ht="18" customHeight="1" x14ac:dyDescent="0.15">
      <c r="A40" s="188"/>
      <c r="B40" s="480"/>
      <c r="C40" s="481"/>
      <c r="D40" s="482"/>
      <c r="E40" s="34"/>
      <c r="F40" s="150"/>
      <c r="G40" s="58"/>
      <c r="H40" s="31"/>
    </row>
    <row r="41" spans="1:10" ht="18" customHeight="1" x14ac:dyDescent="0.15">
      <c r="A41" s="30"/>
      <c r="B41" s="505"/>
      <c r="C41" s="506"/>
      <c r="D41" s="507"/>
      <c r="E41" s="29"/>
      <c r="F41" s="28"/>
      <c r="G41" s="27"/>
      <c r="H41" s="26"/>
    </row>
    <row r="42" spans="1:10" ht="18" customHeight="1" x14ac:dyDescent="0.15">
      <c r="A42" s="495" t="s">
        <v>64</v>
      </c>
      <c r="B42" s="496"/>
      <c r="C42" s="496"/>
      <c r="D42" s="496"/>
      <c r="E42" s="496"/>
      <c r="F42" s="496"/>
      <c r="G42" s="496"/>
      <c r="H42" s="497"/>
    </row>
    <row r="43" spans="1:10" ht="18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0" ht="18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0" ht="18" customHeight="1" x14ac:dyDescent="0.15">
      <c r="A45" s="7"/>
      <c r="B45" s="5"/>
      <c r="C45" s="5"/>
      <c r="D45" s="5"/>
      <c r="E45" s="5"/>
      <c r="F45" s="5"/>
      <c r="G45" s="5"/>
      <c r="H45" s="4"/>
    </row>
    <row r="46" spans="1:10" ht="18" customHeight="1" x14ac:dyDescent="0.15">
      <c r="A46" s="498"/>
      <c r="B46" s="499"/>
      <c r="C46" s="499"/>
      <c r="D46" s="499"/>
      <c r="E46" s="3"/>
      <c r="F46" s="3"/>
      <c r="G46" s="3"/>
      <c r="H46" s="2"/>
    </row>
  </sheetData>
  <mergeCells count="39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A15:D15"/>
    <mergeCell ref="A18:D18"/>
    <mergeCell ref="A19:D19"/>
    <mergeCell ref="A20:D20"/>
    <mergeCell ref="A21:D21"/>
    <mergeCell ref="A22:D22"/>
    <mergeCell ref="A32:D32"/>
    <mergeCell ref="B33:D33"/>
    <mergeCell ref="B34:D34"/>
    <mergeCell ref="B35:D35"/>
    <mergeCell ref="A23:D23"/>
    <mergeCell ref="A27:D27"/>
    <mergeCell ref="A28:D28"/>
    <mergeCell ref="A42:H42"/>
    <mergeCell ref="A46:D46"/>
    <mergeCell ref="B16:D16"/>
    <mergeCell ref="B17:D17"/>
    <mergeCell ref="B24:D24"/>
    <mergeCell ref="B25:D25"/>
    <mergeCell ref="B26:D26"/>
    <mergeCell ref="B29:D29"/>
    <mergeCell ref="F35:G35"/>
    <mergeCell ref="B36:D36"/>
    <mergeCell ref="B37:D37"/>
    <mergeCell ref="B38:D38"/>
    <mergeCell ref="B39:D39"/>
    <mergeCell ref="B40:D40"/>
    <mergeCell ref="B41:D41"/>
    <mergeCell ref="A31:D31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4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C4C1-2B1D-49A2-A29F-94F45B0D1A08}">
  <sheetPr>
    <pageSetUpPr fitToPage="1"/>
  </sheetPr>
  <dimension ref="A1:M45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693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92" t="s">
        <v>686</v>
      </c>
      <c r="B14" s="493"/>
      <c r="C14" s="493"/>
      <c r="D14" s="493"/>
      <c r="E14" s="118"/>
      <c r="F14" s="118"/>
      <c r="G14" s="118"/>
      <c r="H14" s="48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140000</v>
      </c>
      <c r="G15" s="172">
        <f>F15*E15</f>
        <v>140000</v>
      </c>
      <c r="H15" s="48"/>
      <c r="I15" s="299"/>
      <c r="J15" s="299"/>
      <c r="K15" s="190"/>
      <c r="L15" s="190"/>
      <c r="M15" s="190"/>
    </row>
    <row r="16" spans="1:13" ht="18" customHeight="1" x14ac:dyDescent="0.15">
      <c r="A16" s="492" t="s">
        <v>691</v>
      </c>
      <c r="B16" s="493"/>
      <c r="C16" s="493"/>
      <c r="D16" s="493"/>
      <c r="E16" s="118"/>
      <c r="F16" s="118"/>
      <c r="G16" s="118"/>
      <c r="H16" s="48"/>
      <c r="I16" s="299"/>
      <c r="J16" s="299"/>
      <c r="K16" s="190"/>
      <c r="L16" s="190"/>
      <c r="M16" s="190"/>
    </row>
    <row r="17" spans="1:13" ht="18" customHeight="1" x14ac:dyDescent="0.15">
      <c r="A17" s="483" t="s">
        <v>43</v>
      </c>
      <c r="B17" s="484"/>
      <c r="C17" s="484"/>
      <c r="D17" s="485"/>
      <c r="E17" s="156">
        <v>1</v>
      </c>
      <c r="F17" s="172">
        <v>140000</v>
      </c>
      <c r="G17" s="172">
        <f>F17*E17</f>
        <v>140000</v>
      </c>
      <c r="H17" s="48"/>
      <c r="I17" s="299"/>
      <c r="J17" s="299"/>
      <c r="K17" s="190"/>
      <c r="L17" s="190"/>
      <c r="M17" s="190"/>
    </row>
    <row r="18" spans="1:13" ht="18" customHeight="1" x14ac:dyDescent="0.15">
      <c r="A18" s="492" t="s">
        <v>692</v>
      </c>
      <c r="B18" s="493"/>
      <c r="C18" s="493"/>
      <c r="D18" s="493"/>
      <c r="E18" s="118"/>
      <c r="F18" s="118"/>
      <c r="G18" s="118"/>
      <c r="H18" s="48"/>
      <c r="I18" s="299"/>
      <c r="J18" s="299"/>
      <c r="K18" s="190"/>
      <c r="L18" s="190"/>
      <c r="M18" s="190"/>
    </row>
    <row r="19" spans="1:13" ht="18" customHeight="1" x14ac:dyDescent="0.15">
      <c r="A19" s="483" t="s">
        <v>43</v>
      </c>
      <c r="B19" s="484"/>
      <c r="C19" s="484"/>
      <c r="D19" s="485"/>
      <c r="E19" s="156">
        <v>1</v>
      </c>
      <c r="F19" s="172">
        <v>140000</v>
      </c>
      <c r="G19" s="172">
        <f>F19*E19</f>
        <v>140000</v>
      </c>
      <c r="H19" s="48"/>
      <c r="I19" s="299"/>
      <c r="J19" s="299"/>
      <c r="K19" s="190"/>
      <c r="L19" s="190"/>
      <c r="M19" s="190"/>
    </row>
    <row r="20" spans="1:13" ht="18" customHeight="1" x14ac:dyDescent="0.15">
      <c r="A20" s="486" t="s">
        <v>688</v>
      </c>
      <c r="B20" s="487"/>
      <c r="C20" s="487"/>
      <c r="D20" s="488"/>
      <c r="E20" s="107"/>
      <c r="F20" s="130"/>
      <c r="G20" s="130"/>
      <c r="H20" s="48"/>
      <c r="I20" s="299">
        <f>G20*0.9</f>
        <v>0</v>
      </c>
      <c r="J20" s="277">
        <f>SUM(J14:J14)</f>
        <v>126000</v>
      </c>
      <c r="K20" s="190"/>
      <c r="L20" s="190"/>
      <c r="M20" s="190"/>
    </row>
    <row r="21" spans="1:13" ht="18" customHeight="1" x14ac:dyDescent="0.15">
      <c r="A21" s="483" t="s">
        <v>43</v>
      </c>
      <c r="B21" s="484"/>
      <c r="C21" s="484"/>
      <c r="D21" s="485"/>
      <c r="E21" s="156">
        <v>1</v>
      </c>
      <c r="F21" s="172">
        <v>53000</v>
      </c>
      <c r="G21" s="172">
        <f>F21*E21</f>
        <v>53000</v>
      </c>
      <c r="H21" s="48"/>
      <c r="I21" s="299"/>
      <c r="K21" s="190"/>
      <c r="L21" s="190"/>
      <c r="M21" s="190"/>
    </row>
    <row r="22" spans="1:13" ht="18" customHeight="1" x14ac:dyDescent="0.15">
      <c r="A22" s="486" t="s">
        <v>689</v>
      </c>
      <c r="B22" s="487"/>
      <c r="C22" s="487"/>
      <c r="D22" s="488"/>
      <c r="E22" s="107"/>
      <c r="F22" s="130"/>
      <c r="G22" s="130"/>
      <c r="H22" s="204"/>
      <c r="I22" s="299">
        <f>G22*0.9</f>
        <v>0</v>
      </c>
      <c r="K22" s="190"/>
      <c r="L22" s="190"/>
      <c r="M22" s="190"/>
    </row>
    <row r="23" spans="1:13" s="36" customFormat="1" ht="18" customHeight="1" x14ac:dyDescent="0.15">
      <c r="A23" s="483" t="s">
        <v>43</v>
      </c>
      <c r="B23" s="484"/>
      <c r="C23" s="484"/>
      <c r="D23" s="485"/>
      <c r="E23" s="156">
        <v>1</v>
      </c>
      <c r="F23" s="172">
        <v>53000</v>
      </c>
      <c r="G23" s="172">
        <f>F23*E23</f>
        <v>53000</v>
      </c>
      <c r="H23" s="204"/>
      <c r="I23" s="324"/>
      <c r="K23" s="193"/>
      <c r="L23" s="190"/>
      <c r="M23" s="190"/>
    </row>
    <row r="24" spans="1:13" ht="18" customHeight="1" x14ac:dyDescent="0.15">
      <c r="A24" s="486" t="s">
        <v>425</v>
      </c>
      <c r="B24" s="487"/>
      <c r="C24" s="487"/>
      <c r="D24" s="488"/>
      <c r="E24" s="107"/>
      <c r="F24" s="130"/>
      <c r="G24" s="130"/>
      <c r="H24" s="204"/>
      <c r="I24" s="299">
        <f>G23*0.9</f>
        <v>47700</v>
      </c>
      <c r="K24" s="190"/>
      <c r="L24" s="190"/>
      <c r="M24" s="190"/>
    </row>
    <row r="25" spans="1:13" ht="18" customHeight="1" x14ac:dyDescent="0.15">
      <c r="A25" s="483" t="s">
        <v>43</v>
      </c>
      <c r="B25" s="484"/>
      <c r="C25" s="484"/>
      <c r="D25" s="485"/>
      <c r="E25" s="156">
        <v>1</v>
      </c>
      <c r="F25" s="172">
        <v>53000</v>
      </c>
      <c r="G25" s="172">
        <f>F25*E25</f>
        <v>53000</v>
      </c>
      <c r="H25" s="204"/>
      <c r="K25" s="190"/>
      <c r="L25" s="190"/>
      <c r="M25" s="190"/>
    </row>
    <row r="26" spans="1:13" ht="18" customHeight="1" x14ac:dyDescent="0.15">
      <c r="A26" s="486" t="s">
        <v>690</v>
      </c>
      <c r="B26" s="487"/>
      <c r="C26" s="487"/>
      <c r="D26" s="488"/>
      <c r="E26" s="107"/>
      <c r="F26" s="130"/>
      <c r="G26" s="130"/>
      <c r="H26" s="204"/>
      <c r="I26" s="47">
        <f>G25*0.9</f>
        <v>47700</v>
      </c>
      <c r="K26" s="190"/>
      <c r="L26" s="190"/>
      <c r="M26" s="190"/>
    </row>
    <row r="27" spans="1:13" ht="18" customHeight="1" x14ac:dyDescent="0.15">
      <c r="A27" s="483" t="s">
        <v>43</v>
      </c>
      <c r="B27" s="484"/>
      <c r="C27" s="484"/>
      <c r="D27" s="485"/>
      <c r="E27" s="156">
        <v>1</v>
      </c>
      <c r="F27" s="172">
        <v>53000</v>
      </c>
      <c r="G27" s="172">
        <f>F27*E27</f>
        <v>53000</v>
      </c>
      <c r="H27" s="204"/>
      <c r="I27" s="277" t="e">
        <f>#REF!+#REF!+I24</f>
        <v>#REF!</v>
      </c>
    </row>
    <row r="28" spans="1:13" ht="18" customHeight="1" x14ac:dyDescent="0.15">
      <c r="A28" s="486" t="s">
        <v>481</v>
      </c>
      <c r="B28" s="487"/>
      <c r="C28" s="487"/>
      <c r="D28" s="488"/>
      <c r="E28" s="107"/>
      <c r="F28" s="130"/>
      <c r="G28" s="130"/>
      <c r="H28" s="204"/>
      <c r="J28" s="47"/>
    </row>
    <row r="29" spans="1:13" ht="18" customHeight="1" x14ac:dyDescent="0.15">
      <c r="A29" s="483" t="s">
        <v>43</v>
      </c>
      <c r="B29" s="484"/>
      <c r="C29" s="484"/>
      <c r="D29" s="485"/>
      <c r="E29" s="156">
        <v>1</v>
      </c>
      <c r="F29" s="172">
        <v>53000</v>
      </c>
      <c r="G29" s="172">
        <f>F29*E29</f>
        <v>53000</v>
      </c>
      <c r="H29" s="204"/>
      <c r="J29" s="47"/>
    </row>
    <row r="30" spans="1:13" ht="18" customHeight="1" x14ac:dyDescent="0.15">
      <c r="A30" s="486" t="s">
        <v>426</v>
      </c>
      <c r="B30" s="487"/>
      <c r="C30" s="487"/>
      <c r="D30" s="488"/>
      <c r="E30" s="107"/>
      <c r="F30" s="130"/>
      <c r="G30" s="130"/>
      <c r="H30" s="204"/>
      <c r="J30" s="47"/>
    </row>
    <row r="31" spans="1:13" ht="18" customHeight="1" x14ac:dyDescent="0.15">
      <c r="A31" s="483" t="s">
        <v>43</v>
      </c>
      <c r="B31" s="484"/>
      <c r="C31" s="484"/>
      <c r="D31" s="485"/>
      <c r="E31" s="156">
        <v>1</v>
      </c>
      <c r="F31" s="172">
        <v>53000</v>
      </c>
      <c r="G31" s="172">
        <f>F31*E31</f>
        <v>53000</v>
      </c>
      <c r="H31" s="204"/>
      <c r="J31" s="47"/>
    </row>
    <row r="32" spans="1:13" ht="18" customHeight="1" x14ac:dyDescent="0.15">
      <c r="A32" s="188"/>
      <c r="B32" s="480"/>
      <c r="C32" s="481"/>
      <c r="D32" s="482"/>
      <c r="E32" s="107"/>
      <c r="F32" s="183" t="s">
        <v>4</v>
      </c>
      <c r="G32" s="38">
        <f>SUM(G15:G31)</f>
        <v>738000</v>
      </c>
      <c r="H32" s="204"/>
      <c r="I32" s="47">
        <f>G32*0.9</f>
        <v>664200</v>
      </c>
      <c r="J32" s="47"/>
    </row>
    <row r="33" spans="1:10" ht="18" customHeight="1" x14ac:dyDescent="0.15">
      <c r="A33" s="30"/>
      <c r="B33" s="505"/>
      <c r="C33" s="506"/>
      <c r="D33" s="507"/>
      <c r="E33" s="156"/>
      <c r="F33" s="118"/>
      <c r="G33" s="118"/>
      <c r="H33" s="204"/>
      <c r="J33" s="47"/>
    </row>
    <row r="34" spans="1:10" ht="18" customHeight="1" x14ac:dyDescent="0.15">
      <c r="A34" s="188"/>
      <c r="B34" s="505"/>
      <c r="C34" s="506"/>
      <c r="D34" s="507"/>
      <c r="E34" s="107"/>
      <c r="F34" s="500" t="s">
        <v>2</v>
      </c>
      <c r="G34" s="501"/>
      <c r="H34" s="204"/>
      <c r="J34" s="47"/>
    </row>
    <row r="35" spans="1:10" ht="18" customHeight="1" x14ac:dyDescent="0.15">
      <c r="A35" s="30"/>
      <c r="B35" s="505"/>
      <c r="C35" s="506"/>
      <c r="D35" s="507"/>
      <c r="E35" s="156"/>
      <c r="F35" s="58" t="s">
        <v>4</v>
      </c>
      <c r="G35" s="58">
        <v>664000</v>
      </c>
      <c r="H35" s="204"/>
      <c r="J35" s="47"/>
    </row>
    <row r="36" spans="1:10" ht="18" customHeight="1" x14ac:dyDescent="0.15">
      <c r="A36" s="30"/>
      <c r="B36" s="505"/>
      <c r="C36" s="506"/>
      <c r="D36" s="507"/>
      <c r="E36" s="156"/>
      <c r="F36" s="33"/>
      <c r="G36" s="40" t="s">
        <v>1</v>
      </c>
      <c r="H36" s="204"/>
      <c r="J36" s="47"/>
    </row>
    <row r="37" spans="1:10" ht="18" customHeight="1" x14ac:dyDescent="0.15">
      <c r="A37" s="30"/>
      <c r="B37" s="505"/>
      <c r="C37" s="506"/>
      <c r="D37" s="507"/>
      <c r="E37" s="156"/>
      <c r="F37" s="172"/>
      <c r="G37" s="172"/>
      <c r="H37" s="204"/>
      <c r="J37" s="47"/>
    </row>
    <row r="38" spans="1:10" ht="18" customHeight="1" x14ac:dyDescent="0.15">
      <c r="A38" s="30"/>
      <c r="B38" s="505"/>
      <c r="C38" s="506"/>
      <c r="D38" s="507"/>
      <c r="E38" s="34"/>
      <c r="F38" s="150"/>
      <c r="G38" s="58"/>
      <c r="H38" s="48"/>
    </row>
    <row r="39" spans="1:10" ht="18" customHeight="1" x14ac:dyDescent="0.15">
      <c r="A39" s="188"/>
      <c r="B39" s="480"/>
      <c r="C39" s="481"/>
      <c r="D39" s="482"/>
      <c r="E39" s="34"/>
      <c r="F39" s="150"/>
      <c r="G39" s="58"/>
      <c r="H39" s="31"/>
    </row>
    <row r="40" spans="1:10" ht="18" customHeight="1" x14ac:dyDescent="0.15">
      <c r="A40" s="30"/>
      <c r="B40" s="505"/>
      <c r="C40" s="506"/>
      <c r="D40" s="507"/>
      <c r="E40" s="29"/>
      <c r="F40" s="28"/>
      <c r="G40" s="27"/>
      <c r="H40" s="26"/>
    </row>
    <row r="41" spans="1:10" ht="18" customHeight="1" x14ac:dyDescent="0.15">
      <c r="A41" s="495" t="s">
        <v>64</v>
      </c>
      <c r="B41" s="496"/>
      <c r="C41" s="496"/>
      <c r="D41" s="496"/>
      <c r="E41" s="496"/>
      <c r="F41" s="496"/>
      <c r="G41" s="496"/>
      <c r="H41" s="497"/>
    </row>
    <row r="42" spans="1:10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0" ht="18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0" ht="18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0" ht="18" customHeight="1" x14ac:dyDescent="0.15">
      <c r="A45" s="498"/>
      <c r="B45" s="499"/>
      <c r="C45" s="499"/>
      <c r="D45" s="499"/>
      <c r="E45" s="3"/>
      <c r="F45" s="3"/>
      <c r="G45" s="3"/>
      <c r="H45" s="2"/>
    </row>
  </sheetData>
  <mergeCells count="39">
    <mergeCell ref="A20:D20"/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A22:D22"/>
    <mergeCell ref="A23:D23"/>
    <mergeCell ref="A24:D24"/>
    <mergeCell ref="A25:D25"/>
    <mergeCell ref="A26:D26"/>
    <mergeCell ref="B38:D38"/>
    <mergeCell ref="B39:D39"/>
    <mergeCell ref="B40:D40"/>
    <mergeCell ref="A41:H41"/>
    <mergeCell ref="A45:D45"/>
    <mergeCell ref="F34:G34"/>
    <mergeCell ref="A19:D19"/>
    <mergeCell ref="A18:D18"/>
    <mergeCell ref="A17:D17"/>
    <mergeCell ref="B37:D37"/>
    <mergeCell ref="B32:D32"/>
    <mergeCell ref="B33:D33"/>
    <mergeCell ref="B34:D34"/>
    <mergeCell ref="B35:D35"/>
    <mergeCell ref="B36:D36"/>
    <mergeCell ref="A27:D27"/>
    <mergeCell ref="A28:D28"/>
    <mergeCell ref="A29:D29"/>
    <mergeCell ref="A30:D30"/>
    <mergeCell ref="A31:D31"/>
    <mergeCell ref="A21:D21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6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253F-A764-45A2-90C6-3F32A839F69B}">
  <sheetPr>
    <pageSetUpPr fitToPage="1"/>
  </sheetPr>
  <dimension ref="A1:M43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684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7" t="s">
        <v>495</v>
      </c>
      <c r="B14" s="518"/>
      <c r="C14" s="518"/>
      <c r="D14" s="519"/>
      <c r="E14" s="12"/>
      <c r="F14" s="33"/>
      <c r="G14" s="40"/>
      <c r="H14" s="48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520" t="s">
        <v>17</v>
      </c>
      <c r="B15" s="521"/>
      <c r="C15" s="521"/>
      <c r="D15" s="522"/>
      <c r="E15" s="12">
        <v>1</v>
      </c>
      <c r="F15" s="44">
        <v>131000</v>
      </c>
      <c r="G15" s="38">
        <f t="shared" ref="G15" si="0">F15*E15</f>
        <v>131000</v>
      </c>
      <c r="H15" s="48"/>
      <c r="I15" s="299"/>
      <c r="J15" s="299"/>
      <c r="K15" s="190"/>
      <c r="L15" s="190"/>
      <c r="M15" s="190"/>
    </row>
    <row r="16" spans="1:13" ht="18" customHeight="1" x14ac:dyDescent="0.15">
      <c r="A16" s="517" t="s">
        <v>473</v>
      </c>
      <c r="B16" s="518"/>
      <c r="C16" s="518"/>
      <c r="D16" s="519"/>
      <c r="E16" s="12"/>
      <c r="F16" s="33"/>
      <c r="G16" s="40"/>
      <c r="H16" s="48"/>
      <c r="I16" s="299">
        <f>G16*0.9</f>
        <v>0</v>
      </c>
      <c r="J16" s="277">
        <f>SUM(J14:J14)</f>
        <v>126000</v>
      </c>
      <c r="K16" s="190"/>
      <c r="L16" s="190"/>
      <c r="M16" s="190"/>
    </row>
    <row r="17" spans="1:13" ht="18" customHeight="1" x14ac:dyDescent="0.15">
      <c r="A17" s="520" t="s">
        <v>17</v>
      </c>
      <c r="B17" s="521"/>
      <c r="C17" s="521"/>
      <c r="D17" s="522"/>
      <c r="E17" s="12">
        <v>1</v>
      </c>
      <c r="F17" s="44">
        <v>53000</v>
      </c>
      <c r="G17" s="38">
        <f t="shared" ref="G17" si="1">F17*E17</f>
        <v>53000</v>
      </c>
      <c r="H17" s="48"/>
      <c r="I17" s="299"/>
      <c r="K17" s="190"/>
      <c r="L17" s="190"/>
      <c r="M17" s="190"/>
    </row>
    <row r="18" spans="1:13" ht="18" customHeight="1" x14ac:dyDescent="0.15">
      <c r="A18" s="486" t="s">
        <v>680</v>
      </c>
      <c r="B18" s="487"/>
      <c r="C18" s="487"/>
      <c r="D18" s="488"/>
      <c r="E18" s="107"/>
      <c r="F18" s="130"/>
      <c r="G18" s="130"/>
      <c r="H18" s="204"/>
      <c r="I18" s="299">
        <f>G18*0.9</f>
        <v>0</v>
      </c>
      <c r="K18" s="190"/>
      <c r="L18" s="190"/>
      <c r="M18" s="190"/>
    </row>
    <row r="19" spans="1:13" s="36" customFormat="1" ht="18" customHeight="1" x14ac:dyDescent="0.15">
      <c r="A19" s="483" t="s">
        <v>43</v>
      </c>
      <c r="B19" s="484"/>
      <c r="C19" s="484"/>
      <c r="D19" s="485"/>
      <c r="E19" s="156">
        <v>1</v>
      </c>
      <c r="F19" s="172">
        <v>53000</v>
      </c>
      <c r="G19" s="172">
        <f>F19*E19</f>
        <v>53000</v>
      </c>
      <c r="H19" s="204"/>
      <c r="I19" s="324"/>
      <c r="K19" s="193"/>
      <c r="L19" s="190"/>
      <c r="M19" s="190"/>
    </row>
    <row r="20" spans="1:13" ht="18" customHeight="1" x14ac:dyDescent="0.15">
      <c r="A20" s="486" t="s">
        <v>681</v>
      </c>
      <c r="B20" s="487"/>
      <c r="C20" s="487"/>
      <c r="D20" s="488"/>
      <c r="E20" s="107"/>
      <c r="F20" s="130"/>
      <c r="G20" s="130"/>
      <c r="H20" s="204"/>
      <c r="I20" s="299">
        <f>G19*0.9</f>
        <v>47700</v>
      </c>
      <c r="K20" s="190"/>
      <c r="L20" s="190"/>
      <c r="M20" s="190"/>
    </row>
    <row r="21" spans="1:13" ht="18" customHeight="1" x14ac:dyDescent="0.15">
      <c r="A21" s="483" t="s">
        <v>43</v>
      </c>
      <c r="B21" s="484"/>
      <c r="C21" s="484"/>
      <c r="D21" s="485"/>
      <c r="E21" s="156">
        <v>1</v>
      </c>
      <c r="F21" s="172">
        <v>53000</v>
      </c>
      <c r="G21" s="172">
        <f>F21*E21</f>
        <v>53000</v>
      </c>
      <c r="H21" s="204"/>
      <c r="K21" s="190"/>
      <c r="L21" s="190"/>
      <c r="M21" s="190"/>
    </row>
    <row r="22" spans="1:13" ht="18" customHeight="1" x14ac:dyDescent="0.15">
      <c r="A22" s="486" t="s">
        <v>396</v>
      </c>
      <c r="B22" s="487"/>
      <c r="C22" s="487"/>
      <c r="D22" s="488"/>
      <c r="E22" s="107"/>
      <c r="F22" s="130"/>
      <c r="G22" s="130"/>
      <c r="H22" s="204"/>
      <c r="I22" s="47">
        <f>G21*0.9</f>
        <v>47700</v>
      </c>
      <c r="K22" s="190"/>
      <c r="L22" s="190"/>
      <c r="M22" s="190"/>
    </row>
    <row r="23" spans="1:13" ht="18" customHeight="1" x14ac:dyDescent="0.15">
      <c r="A23" s="483" t="s">
        <v>43</v>
      </c>
      <c r="B23" s="484"/>
      <c r="C23" s="484"/>
      <c r="D23" s="485"/>
      <c r="E23" s="156">
        <v>1</v>
      </c>
      <c r="F23" s="172">
        <v>53000</v>
      </c>
      <c r="G23" s="172">
        <f>F23*E23</f>
        <v>53000</v>
      </c>
      <c r="H23" s="204"/>
      <c r="I23" s="277" t="e">
        <f>#REF!+#REF!+I20</f>
        <v>#REF!</v>
      </c>
    </row>
    <row r="24" spans="1:13" ht="18" customHeight="1" x14ac:dyDescent="0.15">
      <c r="A24" s="486" t="s">
        <v>675</v>
      </c>
      <c r="B24" s="487"/>
      <c r="C24" s="487"/>
      <c r="D24" s="488"/>
      <c r="E24" s="107"/>
      <c r="F24" s="130"/>
      <c r="G24" s="130"/>
      <c r="H24" s="204"/>
      <c r="J24" s="47"/>
    </row>
    <row r="25" spans="1:13" ht="18" customHeight="1" x14ac:dyDescent="0.15">
      <c r="A25" s="483" t="s">
        <v>43</v>
      </c>
      <c r="B25" s="484"/>
      <c r="C25" s="484"/>
      <c r="D25" s="485"/>
      <c r="E25" s="156">
        <v>1</v>
      </c>
      <c r="F25" s="172">
        <v>53000</v>
      </c>
      <c r="G25" s="172">
        <f>F25*E25</f>
        <v>53000</v>
      </c>
      <c r="H25" s="204"/>
      <c r="J25" s="47"/>
    </row>
    <row r="26" spans="1:13" ht="18" customHeight="1" x14ac:dyDescent="0.15">
      <c r="A26" s="486" t="s">
        <v>682</v>
      </c>
      <c r="B26" s="487"/>
      <c r="C26" s="487"/>
      <c r="D26" s="488"/>
      <c r="E26" s="107"/>
      <c r="F26" s="130"/>
      <c r="G26" s="130"/>
      <c r="H26" s="204"/>
      <c r="J26" s="47"/>
    </row>
    <row r="27" spans="1:13" ht="18" customHeight="1" x14ac:dyDescent="0.15">
      <c r="A27" s="483" t="s">
        <v>43</v>
      </c>
      <c r="B27" s="484"/>
      <c r="C27" s="484"/>
      <c r="D27" s="485"/>
      <c r="E27" s="156">
        <v>1</v>
      </c>
      <c r="F27" s="172">
        <v>53000</v>
      </c>
      <c r="G27" s="172">
        <f>F27*E27</f>
        <v>53000</v>
      </c>
      <c r="H27" s="204"/>
      <c r="J27" s="47"/>
    </row>
    <row r="28" spans="1:13" ht="18" customHeight="1" x14ac:dyDescent="0.15">
      <c r="A28" s="517" t="s">
        <v>295</v>
      </c>
      <c r="B28" s="518"/>
      <c r="C28" s="518"/>
      <c r="D28" s="519"/>
      <c r="E28" s="12"/>
      <c r="F28" s="33"/>
      <c r="G28" s="40"/>
      <c r="H28" s="204"/>
      <c r="J28" s="47"/>
    </row>
    <row r="29" spans="1:13" ht="18" customHeight="1" x14ac:dyDescent="0.15">
      <c r="A29" s="520" t="s">
        <v>17</v>
      </c>
      <c r="B29" s="521"/>
      <c r="C29" s="521"/>
      <c r="D29" s="522"/>
      <c r="E29" s="12">
        <v>1</v>
      </c>
      <c r="F29" s="44">
        <v>131000</v>
      </c>
      <c r="G29" s="38">
        <f t="shared" ref="G29" si="2">F29*E29</f>
        <v>131000</v>
      </c>
      <c r="H29" s="204"/>
      <c r="I29" s="47">
        <f>G29*0.9</f>
        <v>117900</v>
      </c>
      <c r="J29" s="47"/>
    </row>
    <row r="30" spans="1:13" ht="18" customHeight="1" x14ac:dyDescent="0.15">
      <c r="A30" s="188"/>
      <c r="B30" s="480"/>
      <c r="C30" s="481"/>
      <c r="D30" s="482"/>
      <c r="E30" s="107"/>
      <c r="F30" s="183" t="s">
        <v>4</v>
      </c>
      <c r="G30" s="38">
        <f>SUM(G15:G29)</f>
        <v>580000</v>
      </c>
      <c r="H30" s="204"/>
      <c r="I30" s="47">
        <f>G30*0.9</f>
        <v>522000</v>
      </c>
      <c r="J30" s="47"/>
    </row>
    <row r="31" spans="1:13" ht="18" customHeight="1" x14ac:dyDescent="0.15">
      <c r="A31" s="30"/>
      <c r="B31" s="505"/>
      <c r="C31" s="506"/>
      <c r="D31" s="507"/>
      <c r="E31" s="156"/>
      <c r="F31" s="118"/>
      <c r="G31" s="118"/>
      <c r="H31" s="204"/>
      <c r="J31" s="47"/>
    </row>
    <row r="32" spans="1:13" ht="18" customHeight="1" x14ac:dyDescent="0.15">
      <c r="A32" s="188"/>
      <c r="B32" s="505"/>
      <c r="C32" s="506"/>
      <c r="D32" s="507"/>
      <c r="E32" s="107"/>
      <c r="F32" s="500" t="s">
        <v>2</v>
      </c>
      <c r="G32" s="501"/>
      <c r="H32" s="204"/>
      <c r="J32" s="47"/>
    </row>
    <row r="33" spans="1:10" ht="18" customHeight="1" x14ac:dyDescent="0.15">
      <c r="A33" s="30"/>
      <c r="B33" s="505"/>
      <c r="C33" s="506"/>
      <c r="D33" s="507"/>
      <c r="E33" s="156"/>
      <c r="F33" s="58" t="s">
        <v>4</v>
      </c>
      <c r="G33" s="58">
        <v>522000</v>
      </c>
      <c r="H33" s="204"/>
      <c r="J33" s="47"/>
    </row>
    <row r="34" spans="1:10" ht="18" customHeight="1" x14ac:dyDescent="0.15">
      <c r="A34" s="30"/>
      <c r="B34" s="505"/>
      <c r="C34" s="506"/>
      <c r="D34" s="507"/>
      <c r="E34" s="156"/>
      <c r="F34" s="33"/>
      <c r="G34" s="40" t="s">
        <v>1</v>
      </c>
      <c r="H34" s="204"/>
      <c r="J34" s="47"/>
    </row>
    <row r="35" spans="1:10" ht="18" customHeight="1" x14ac:dyDescent="0.15">
      <c r="A35" s="30"/>
      <c r="B35" s="505"/>
      <c r="C35" s="506"/>
      <c r="D35" s="507"/>
      <c r="E35" s="156"/>
      <c r="F35" s="172"/>
      <c r="G35" s="172"/>
      <c r="H35" s="204"/>
      <c r="J35" s="47"/>
    </row>
    <row r="36" spans="1:10" ht="18" customHeight="1" x14ac:dyDescent="0.15">
      <c r="A36" s="30"/>
      <c r="B36" s="505"/>
      <c r="C36" s="506"/>
      <c r="D36" s="507"/>
      <c r="E36" s="34"/>
      <c r="F36" s="150"/>
      <c r="G36" s="58"/>
      <c r="H36" s="48"/>
    </row>
    <row r="37" spans="1:10" ht="18" customHeight="1" x14ac:dyDescent="0.15">
      <c r="A37" s="188"/>
      <c r="B37" s="480"/>
      <c r="C37" s="481"/>
      <c r="D37" s="482"/>
      <c r="E37" s="34"/>
      <c r="F37" s="150"/>
      <c r="G37" s="58"/>
      <c r="H37" s="31"/>
    </row>
    <row r="38" spans="1:10" ht="18" customHeight="1" x14ac:dyDescent="0.15">
      <c r="A38" s="30"/>
      <c r="B38" s="505"/>
      <c r="C38" s="506"/>
      <c r="D38" s="507"/>
      <c r="E38" s="29"/>
      <c r="F38" s="28"/>
      <c r="G38" s="27"/>
      <c r="H38" s="26"/>
    </row>
    <row r="39" spans="1:10" ht="18" customHeight="1" x14ac:dyDescent="0.15">
      <c r="A39" s="495" t="s">
        <v>64</v>
      </c>
      <c r="B39" s="496"/>
      <c r="C39" s="496"/>
      <c r="D39" s="496"/>
      <c r="E39" s="496"/>
      <c r="F39" s="496"/>
      <c r="G39" s="496"/>
      <c r="H39" s="497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0" ht="18" customHeight="1" x14ac:dyDescent="0.15">
      <c r="A43" s="498"/>
      <c r="B43" s="499"/>
      <c r="C43" s="499"/>
      <c r="D43" s="499"/>
      <c r="E43" s="3"/>
      <c r="F43" s="3"/>
      <c r="G43" s="3"/>
      <c r="H43" s="2"/>
    </row>
  </sheetData>
  <mergeCells count="37"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A28:D28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43:D43"/>
    <mergeCell ref="A29:D29"/>
    <mergeCell ref="B32:D32"/>
    <mergeCell ref="B30:D30"/>
    <mergeCell ref="B31:D31"/>
    <mergeCell ref="B33:D33"/>
    <mergeCell ref="B36:D36"/>
    <mergeCell ref="B37:D37"/>
    <mergeCell ref="B38:D38"/>
    <mergeCell ref="A39:H39"/>
    <mergeCell ref="B34:D34"/>
    <mergeCell ref="B35:D35"/>
    <mergeCell ref="F32:G32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7EA0-7A8C-4974-B49F-33CD54A7B6E0}">
  <sheetPr>
    <pageSetUpPr fitToPage="1"/>
  </sheetPr>
  <dimension ref="A1:M43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1" width="12.109375" style="1" customWidth="1"/>
    <col min="12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685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92" t="s">
        <v>687</v>
      </c>
      <c r="B14" s="493"/>
      <c r="C14" s="493"/>
      <c r="D14" s="493"/>
      <c r="E14" s="118"/>
      <c r="F14" s="118"/>
      <c r="G14" s="118"/>
      <c r="H14" s="48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140000</v>
      </c>
      <c r="G15" s="172">
        <f>F15*E15</f>
        <v>140000</v>
      </c>
      <c r="H15" s="48"/>
      <c r="I15" s="299"/>
      <c r="J15" s="299"/>
      <c r="K15" s="190"/>
      <c r="L15" s="190"/>
      <c r="M15" s="190"/>
    </row>
    <row r="16" spans="1:13" ht="18" customHeight="1" x14ac:dyDescent="0.15">
      <c r="A16" s="486" t="s">
        <v>293</v>
      </c>
      <c r="B16" s="487"/>
      <c r="C16" s="487"/>
      <c r="D16" s="488"/>
      <c r="E16" s="107"/>
      <c r="F16" s="130"/>
      <c r="G16" s="130"/>
      <c r="H16" s="48"/>
      <c r="I16" s="299">
        <v>4800</v>
      </c>
      <c r="J16" s="277">
        <f>I16*1.3</f>
        <v>6240</v>
      </c>
      <c r="K16" s="190">
        <f>J16*1.12</f>
        <v>6988.8000000000011</v>
      </c>
      <c r="L16" s="190"/>
      <c r="M16" s="190"/>
    </row>
    <row r="17" spans="1:13" ht="18" customHeight="1" x14ac:dyDescent="0.15">
      <c r="A17" s="483" t="s">
        <v>43</v>
      </c>
      <c r="B17" s="484"/>
      <c r="C17" s="484"/>
      <c r="D17" s="485"/>
      <c r="E17" s="156">
        <v>1</v>
      </c>
      <c r="F17" s="172">
        <v>53000</v>
      </c>
      <c r="G17" s="172">
        <f>F17*E17</f>
        <v>53000</v>
      </c>
      <c r="H17" s="48"/>
      <c r="I17" s="299"/>
      <c r="K17" s="190"/>
      <c r="L17" s="190"/>
      <c r="M17" s="190"/>
    </row>
    <row r="18" spans="1:13" ht="18" customHeight="1" x14ac:dyDescent="0.15">
      <c r="A18" s="523" t="s">
        <v>679</v>
      </c>
      <c r="B18" s="524"/>
      <c r="C18" s="524"/>
      <c r="D18" s="525"/>
      <c r="E18" s="107"/>
      <c r="F18" s="130"/>
      <c r="G18" s="130"/>
      <c r="H18" s="204"/>
      <c r="I18" s="299">
        <f>G18*0.9</f>
        <v>0</v>
      </c>
      <c r="K18" s="190"/>
      <c r="L18" s="190"/>
      <c r="M18" s="190"/>
    </row>
    <row r="19" spans="1:13" s="36" customFormat="1" ht="18" customHeight="1" x14ac:dyDescent="0.15">
      <c r="A19" s="508" t="s">
        <v>219</v>
      </c>
      <c r="B19" s="509"/>
      <c r="C19" s="509"/>
      <c r="D19" s="510"/>
      <c r="E19" s="394">
        <v>3</v>
      </c>
      <c r="F19" s="331">
        <v>0</v>
      </c>
      <c r="G19" s="115">
        <f>E19*F19</f>
        <v>0</v>
      </c>
      <c r="H19" s="120" t="s">
        <v>216</v>
      </c>
      <c r="I19" s="324"/>
      <c r="K19" s="193"/>
      <c r="L19" s="190"/>
      <c r="M19" s="190"/>
    </row>
    <row r="20" spans="1:13" ht="18" customHeight="1" x14ac:dyDescent="0.15">
      <c r="A20" s="517" t="s">
        <v>312</v>
      </c>
      <c r="B20" s="518"/>
      <c r="C20" s="518"/>
      <c r="D20" s="519"/>
      <c r="E20" s="12"/>
      <c r="F20" s="33"/>
      <c r="G20" s="40"/>
      <c r="H20" s="48"/>
      <c r="I20" s="299">
        <f>G19*0.9</f>
        <v>0</v>
      </c>
      <c r="K20" s="190"/>
      <c r="L20" s="190"/>
      <c r="M20" s="190"/>
    </row>
    <row r="21" spans="1:13" ht="18" customHeight="1" x14ac:dyDescent="0.15">
      <c r="A21" s="520" t="s">
        <v>17</v>
      </c>
      <c r="B21" s="521"/>
      <c r="C21" s="521"/>
      <c r="D21" s="522"/>
      <c r="E21" s="12">
        <v>1</v>
      </c>
      <c r="F21" s="44">
        <v>53000</v>
      </c>
      <c r="G21" s="38">
        <f t="shared" ref="G21:G22" si="0">F21*E21</f>
        <v>53000</v>
      </c>
      <c r="H21" s="48"/>
      <c r="K21" s="190"/>
      <c r="L21" s="190"/>
      <c r="M21" s="190"/>
    </row>
    <row r="22" spans="1:13" ht="18" customHeight="1" x14ac:dyDescent="0.15">
      <c r="A22" s="30" t="s">
        <v>75</v>
      </c>
      <c r="B22" s="505" t="s">
        <v>186</v>
      </c>
      <c r="C22" s="506"/>
      <c r="D22" s="507"/>
      <c r="E22" s="12">
        <v>1</v>
      </c>
      <c r="F22" s="44">
        <v>40700</v>
      </c>
      <c r="G22" s="38">
        <f t="shared" si="0"/>
        <v>40700</v>
      </c>
      <c r="H22" s="48"/>
      <c r="I22" s="299">
        <v>28000</v>
      </c>
      <c r="J22" s="277">
        <f>I22*1.3</f>
        <v>36400</v>
      </c>
      <c r="K22" s="190">
        <f>J22*1.12</f>
        <v>40768.000000000007</v>
      </c>
      <c r="L22" s="190"/>
      <c r="M22" s="190"/>
    </row>
    <row r="23" spans="1:13" ht="18" customHeight="1" x14ac:dyDescent="0.15">
      <c r="A23" s="30"/>
      <c r="B23" s="505"/>
      <c r="C23" s="506"/>
      <c r="D23" s="507"/>
      <c r="E23" s="12"/>
      <c r="F23" s="58" t="s">
        <v>4</v>
      </c>
      <c r="G23" s="38">
        <f>SUM(G21:G22)</f>
        <v>93700</v>
      </c>
      <c r="H23" s="48"/>
      <c r="I23" s="277">
        <f>G23*0.9</f>
        <v>84330</v>
      </c>
    </row>
    <row r="24" spans="1:13" ht="18" customHeight="1" x14ac:dyDescent="0.15">
      <c r="A24" s="517" t="s">
        <v>387</v>
      </c>
      <c r="B24" s="518"/>
      <c r="C24" s="518"/>
      <c r="D24" s="519"/>
      <c r="E24" s="12"/>
      <c r="F24" s="33"/>
      <c r="G24" s="40"/>
      <c r="H24" s="48"/>
      <c r="J24" s="47"/>
    </row>
    <row r="25" spans="1:13" ht="18" customHeight="1" x14ac:dyDescent="0.15">
      <c r="A25" s="520" t="s">
        <v>17</v>
      </c>
      <c r="B25" s="521"/>
      <c r="C25" s="521"/>
      <c r="D25" s="522"/>
      <c r="E25" s="12">
        <v>1</v>
      </c>
      <c r="F25" s="44">
        <v>53000</v>
      </c>
      <c r="G25" s="38">
        <f t="shared" ref="G25:G26" si="1">F25*E25</f>
        <v>53000</v>
      </c>
      <c r="H25" s="48"/>
      <c r="J25" s="47"/>
    </row>
    <row r="26" spans="1:13" ht="18" customHeight="1" x14ac:dyDescent="0.15">
      <c r="A26" s="30" t="s">
        <v>75</v>
      </c>
      <c r="B26" s="505" t="s">
        <v>186</v>
      </c>
      <c r="C26" s="506"/>
      <c r="D26" s="507"/>
      <c r="E26" s="12">
        <v>1</v>
      </c>
      <c r="F26" s="44">
        <v>40700</v>
      </c>
      <c r="G26" s="38">
        <f t="shared" si="1"/>
        <v>40700</v>
      </c>
      <c r="H26" s="48"/>
      <c r="I26" s="299">
        <v>28000</v>
      </c>
      <c r="J26" s="277">
        <f>I26*1.3</f>
        <v>36400</v>
      </c>
      <c r="K26" s="190">
        <f>J26*1.12</f>
        <v>40768.000000000007</v>
      </c>
    </row>
    <row r="27" spans="1:13" ht="18" customHeight="1" x14ac:dyDescent="0.15">
      <c r="A27" s="30"/>
      <c r="B27" s="505"/>
      <c r="C27" s="506"/>
      <c r="D27" s="507"/>
      <c r="E27" s="156"/>
      <c r="F27" s="183" t="s">
        <v>4</v>
      </c>
      <c r="G27" s="38">
        <f>SUM(G24:G26)</f>
        <v>93700</v>
      </c>
      <c r="H27" s="48"/>
      <c r="J27" s="47"/>
    </row>
    <row r="28" spans="1:13" ht="18" customHeight="1" x14ac:dyDescent="0.15">
      <c r="A28" s="30"/>
      <c r="B28" s="505"/>
      <c r="C28" s="506"/>
      <c r="D28" s="507"/>
      <c r="E28" s="107"/>
      <c r="F28" s="183"/>
      <c r="G28" s="38"/>
      <c r="H28" s="204"/>
      <c r="J28" s="47"/>
    </row>
    <row r="29" spans="1:13" ht="18" customHeight="1" x14ac:dyDescent="0.15">
      <c r="A29" s="188"/>
      <c r="B29" s="480"/>
      <c r="C29" s="481"/>
      <c r="D29" s="482"/>
      <c r="E29" s="156"/>
      <c r="F29" s="183" t="s">
        <v>4</v>
      </c>
      <c r="G29" s="38">
        <f>G15+G17+G23+G27</f>
        <v>380400</v>
      </c>
      <c r="H29" s="204"/>
      <c r="I29" s="47">
        <f>G29*0.9</f>
        <v>342360</v>
      </c>
      <c r="J29" s="47"/>
    </row>
    <row r="30" spans="1:13" ht="18" customHeight="1" x14ac:dyDescent="0.15">
      <c r="A30" s="188"/>
      <c r="B30" s="480"/>
      <c r="C30" s="481"/>
      <c r="D30" s="482"/>
      <c r="E30" s="156"/>
      <c r="F30" s="150"/>
      <c r="G30" s="58"/>
      <c r="H30" s="204"/>
      <c r="J30" s="47"/>
    </row>
    <row r="31" spans="1:13" ht="18" customHeight="1" x14ac:dyDescent="0.15">
      <c r="A31" s="30"/>
      <c r="B31" s="505"/>
      <c r="C31" s="506"/>
      <c r="D31" s="507"/>
      <c r="E31" s="156"/>
      <c r="F31" s="500" t="s">
        <v>2</v>
      </c>
      <c r="G31" s="501"/>
      <c r="H31" s="204"/>
      <c r="J31" s="47"/>
    </row>
    <row r="32" spans="1:13" ht="18" customHeight="1" x14ac:dyDescent="0.15">
      <c r="A32" s="188"/>
      <c r="B32" s="480"/>
      <c r="C32" s="481"/>
      <c r="D32" s="482"/>
      <c r="E32" s="107"/>
      <c r="F32" s="58" t="s">
        <v>4</v>
      </c>
      <c r="G32" s="58">
        <v>340000</v>
      </c>
      <c r="H32" s="204"/>
      <c r="J32" s="47"/>
    </row>
    <row r="33" spans="1:10" ht="18" customHeight="1" x14ac:dyDescent="0.15">
      <c r="A33" s="188"/>
      <c r="B33" s="480"/>
      <c r="C33" s="481"/>
      <c r="D33" s="482"/>
      <c r="E33" s="156"/>
      <c r="F33" s="33"/>
      <c r="G33" s="40" t="s">
        <v>1</v>
      </c>
      <c r="H33" s="204"/>
      <c r="J33" s="47"/>
    </row>
    <row r="34" spans="1:10" ht="18" customHeight="1" x14ac:dyDescent="0.15">
      <c r="A34" s="30"/>
      <c r="B34" s="505"/>
      <c r="C34" s="506"/>
      <c r="D34" s="507"/>
      <c r="E34" s="156"/>
      <c r="F34" s="32"/>
      <c r="G34" s="153"/>
      <c r="H34" s="204"/>
      <c r="J34" s="47"/>
    </row>
    <row r="35" spans="1:10" ht="18" customHeight="1" x14ac:dyDescent="0.15">
      <c r="A35" s="188"/>
      <c r="B35" s="480"/>
      <c r="C35" s="481"/>
      <c r="D35" s="482"/>
      <c r="E35" s="156"/>
      <c r="F35" s="463"/>
      <c r="G35" s="40"/>
      <c r="H35" s="204"/>
      <c r="J35" s="47"/>
    </row>
    <row r="36" spans="1:10" ht="18" customHeight="1" x14ac:dyDescent="0.15">
      <c r="A36" s="30"/>
      <c r="B36" s="505"/>
      <c r="C36" s="506"/>
      <c r="D36" s="507"/>
      <c r="E36" s="34"/>
      <c r="F36" s="150"/>
      <c r="G36" s="58"/>
      <c r="H36" s="48"/>
    </row>
    <row r="37" spans="1:10" ht="18" customHeight="1" x14ac:dyDescent="0.15">
      <c r="A37" s="188"/>
      <c r="B37" s="480"/>
      <c r="C37" s="481"/>
      <c r="D37" s="482"/>
      <c r="E37" s="34"/>
      <c r="F37" s="150"/>
      <c r="G37" s="58"/>
      <c r="H37" s="31"/>
    </row>
    <row r="38" spans="1:10" ht="18" customHeight="1" x14ac:dyDescent="0.15">
      <c r="A38" s="30"/>
      <c r="B38" s="505"/>
      <c r="C38" s="506"/>
      <c r="D38" s="507"/>
      <c r="E38" s="29"/>
      <c r="F38" s="28"/>
      <c r="G38" s="27"/>
      <c r="H38" s="26"/>
    </row>
    <row r="39" spans="1:10" ht="18" customHeight="1" x14ac:dyDescent="0.15">
      <c r="A39" s="495" t="s">
        <v>64</v>
      </c>
      <c r="B39" s="496"/>
      <c r="C39" s="496"/>
      <c r="D39" s="496"/>
      <c r="E39" s="496"/>
      <c r="F39" s="496"/>
      <c r="G39" s="496"/>
      <c r="H39" s="497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0" ht="18" customHeight="1" x14ac:dyDescent="0.15">
      <c r="A43" s="498"/>
      <c r="B43" s="499"/>
      <c r="C43" s="499"/>
      <c r="D43" s="499"/>
      <c r="E43" s="3"/>
      <c r="F43" s="3"/>
      <c r="G43" s="3"/>
      <c r="H43" s="2"/>
    </row>
  </sheetData>
  <mergeCells count="37">
    <mergeCell ref="E6:H6"/>
    <mergeCell ref="A2:H2"/>
    <mergeCell ref="B3:C3"/>
    <mergeCell ref="F3:H4"/>
    <mergeCell ref="A4:C4"/>
    <mergeCell ref="E5:H5"/>
    <mergeCell ref="A17:D17"/>
    <mergeCell ref="B22:D22"/>
    <mergeCell ref="E7:H7"/>
    <mergeCell ref="E8:H8"/>
    <mergeCell ref="B13:D13"/>
    <mergeCell ref="A14:D14"/>
    <mergeCell ref="A15:D15"/>
    <mergeCell ref="A16:D16"/>
    <mergeCell ref="B23:D23"/>
    <mergeCell ref="A18:D18"/>
    <mergeCell ref="A19:D19"/>
    <mergeCell ref="A20:D20"/>
    <mergeCell ref="A21:D21"/>
    <mergeCell ref="A24:D24"/>
    <mergeCell ref="A25:D25"/>
    <mergeCell ref="B26:D26"/>
    <mergeCell ref="B27:D27"/>
    <mergeCell ref="B28:D28"/>
    <mergeCell ref="A43:D43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A39:H39"/>
    <mergeCell ref="F31:G31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8AD3-DE69-4745-A934-560108E09467}">
  <sheetPr>
    <pageSetUpPr fitToPage="1"/>
  </sheetPr>
  <dimension ref="A1:M43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1" width="12.109375" style="1" customWidth="1"/>
    <col min="12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660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7" t="s">
        <v>307</v>
      </c>
      <c r="B14" s="518"/>
      <c r="C14" s="518"/>
      <c r="D14" s="519"/>
      <c r="E14" s="12"/>
      <c r="F14" s="33"/>
      <c r="G14" s="40"/>
      <c r="H14" s="48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520" t="s">
        <v>17</v>
      </c>
      <c r="B15" s="521"/>
      <c r="C15" s="521"/>
      <c r="D15" s="522"/>
      <c r="E15" s="12">
        <v>1</v>
      </c>
      <c r="F15" s="44">
        <v>53000</v>
      </c>
      <c r="G15" s="38">
        <f t="shared" ref="G15:G16" si="0">F15*E15</f>
        <v>53000</v>
      </c>
      <c r="H15" s="48"/>
      <c r="I15" s="299"/>
      <c r="J15" s="299"/>
      <c r="K15" s="190"/>
      <c r="L15" s="190"/>
      <c r="M15" s="190"/>
    </row>
    <row r="16" spans="1:13" ht="18" customHeight="1" x14ac:dyDescent="0.15">
      <c r="A16" s="30" t="s">
        <v>75</v>
      </c>
      <c r="B16" s="505" t="s">
        <v>74</v>
      </c>
      <c r="C16" s="506"/>
      <c r="D16" s="507"/>
      <c r="E16" s="12">
        <v>1</v>
      </c>
      <c r="F16" s="44">
        <v>7000</v>
      </c>
      <c r="G16" s="38">
        <f t="shared" si="0"/>
        <v>7000</v>
      </c>
      <c r="H16" s="48"/>
      <c r="I16" s="299">
        <v>4800</v>
      </c>
      <c r="J16" s="277">
        <f>I16*1.3</f>
        <v>6240</v>
      </c>
      <c r="K16" s="190">
        <f>J16*1.12</f>
        <v>6988.8000000000011</v>
      </c>
      <c r="L16" s="190"/>
      <c r="M16" s="190"/>
    </row>
    <row r="17" spans="1:13" ht="18" customHeight="1" x14ac:dyDescent="0.15">
      <c r="A17" s="30"/>
      <c r="B17" s="505"/>
      <c r="C17" s="506"/>
      <c r="D17" s="507"/>
      <c r="E17" s="12"/>
      <c r="F17" s="58" t="s">
        <v>4</v>
      </c>
      <c r="G17" s="38">
        <f>SUM(G15:G16)</f>
        <v>60000</v>
      </c>
      <c r="H17" s="48"/>
      <c r="I17" s="299"/>
      <c r="K17" s="190"/>
      <c r="L17" s="190"/>
      <c r="M17" s="190"/>
    </row>
    <row r="18" spans="1:13" ht="18" customHeight="1" x14ac:dyDescent="0.15">
      <c r="A18" s="486" t="s">
        <v>678</v>
      </c>
      <c r="B18" s="487"/>
      <c r="C18" s="487"/>
      <c r="D18" s="488"/>
      <c r="E18" s="107"/>
      <c r="F18" s="130"/>
      <c r="G18" s="130"/>
      <c r="H18" s="48"/>
      <c r="I18" s="299">
        <f>G18*0.9</f>
        <v>0</v>
      </c>
      <c r="K18" s="190"/>
      <c r="L18" s="190"/>
      <c r="M18" s="190"/>
    </row>
    <row r="19" spans="1:13" s="36" customFormat="1" ht="18" customHeight="1" x14ac:dyDescent="0.15">
      <c r="A19" s="483" t="s">
        <v>43</v>
      </c>
      <c r="B19" s="484"/>
      <c r="C19" s="484"/>
      <c r="D19" s="485"/>
      <c r="E19" s="156">
        <v>1</v>
      </c>
      <c r="F19" s="172">
        <v>53000</v>
      </c>
      <c r="G19" s="172">
        <f>F19*E19</f>
        <v>53000</v>
      </c>
      <c r="H19" s="48"/>
      <c r="I19" s="324"/>
      <c r="K19" s="193"/>
      <c r="L19" s="190"/>
      <c r="M19" s="190"/>
    </row>
    <row r="20" spans="1:13" ht="18" customHeight="1" x14ac:dyDescent="0.15">
      <c r="A20" s="486" t="s">
        <v>663</v>
      </c>
      <c r="B20" s="487"/>
      <c r="C20" s="487"/>
      <c r="D20" s="488"/>
      <c r="E20" s="107"/>
      <c r="F20" s="130"/>
      <c r="G20" s="130"/>
      <c r="H20" s="48"/>
      <c r="I20" s="299">
        <f>G19*0.9</f>
        <v>47700</v>
      </c>
      <c r="K20" s="190"/>
      <c r="L20" s="190"/>
      <c r="M20" s="190"/>
    </row>
    <row r="21" spans="1:13" ht="18" customHeight="1" x14ac:dyDescent="0.15">
      <c r="A21" s="483" t="s">
        <v>43</v>
      </c>
      <c r="B21" s="484"/>
      <c r="C21" s="484"/>
      <c r="D21" s="485"/>
      <c r="E21" s="156">
        <v>1</v>
      </c>
      <c r="F21" s="172">
        <v>53000</v>
      </c>
      <c r="G21" s="172">
        <f>F21*E21</f>
        <v>53000</v>
      </c>
      <c r="H21" s="48"/>
      <c r="K21" s="190"/>
      <c r="L21" s="190"/>
      <c r="M21" s="190"/>
    </row>
    <row r="22" spans="1:13" ht="18" customHeight="1" x14ac:dyDescent="0.15">
      <c r="A22" s="486" t="s">
        <v>498</v>
      </c>
      <c r="B22" s="487"/>
      <c r="C22" s="487"/>
      <c r="D22" s="488"/>
      <c r="E22" s="107"/>
      <c r="F22" s="130"/>
      <c r="G22" s="130"/>
      <c r="H22" s="204"/>
      <c r="I22" s="47">
        <f>G21*0.9</f>
        <v>47700</v>
      </c>
      <c r="K22" s="190"/>
      <c r="L22" s="190"/>
      <c r="M22" s="190"/>
    </row>
    <row r="23" spans="1:13" ht="18" customHeight="1" x14ac:dyDescent="0.15">
      <c r="A23" s="483" t="s">
        <v>43</v>
      </c>
      <c r="B23" s="484"/>
      <c r="C23" s="484"/>
      <c r="D23" s="485"/>
      <c r="E23" s="156">
        <v>1</v>
      </c>
      <c r="F23" s="172">
        <v>53000</v>
      </c>
      <c r="G23" s="172">
        <f>F23*E23</f>
        <v>53000</v>
      </c>
      <c r="H23" s="204"/>
      <c r="I23" s="277" t="e">
        <f>#REF!+#REF!+I20</f>
        <v>#REF!</v>
      </c>
    </row>
    <row r="24" spans="1:13" ht="18" customHeight="1" x14ac:dyDescent="0.15">
      <c r="A24" s="517" t="s">
        <v>295</v>
      </c>
      <c r="B24" s="518"/>
      <c r="C24" s="518"/>
      <c r="D24" s="519"/>
      <c r="E24" s="12"/>
      <c r="F24" s="33"/>
      <c r="G24" s="40"/>
      <c r="H24" s="204"/>
      <c r="J24" s="47"/>
    </row>
    <row r="25" spans="1:13" ht="18" customHeight="1" x14ac:dyDescent="0.15">
      <c r="A25" s="520" t="s">
        <v>17</v>
      </c>
      <c r="B25" s="521"/>
      <c r="C25" s="521"/>
      <c r="D25" s="522"/>
      <c r="E25" s="12">
        <v>1</v>
      </c>
      <c r="F25" s="44">
        <v>131000</v>
      </c>
      <c r="G25" s="38">
        <f t="shared" ref="G25" si="1">F25*E25</f>
        <v>131000</v>
      </c>
      <c r="H25" s="204"/>
      <c r="J25" s="47"/>
    </row>
    <row r="26" spans="1:13" ht="18" customHeight="1" x14ac:dyDescent="0.15">
      <c r="A26" s="30"/>
      <c r="B26" s="505"/>
      <c r="C26" s="506"/>
      <c r="D26" s="507"/>
      <c r="E26" s="107"/>
      <c r="F26" s="183" t="s">
        <v>4</v>
      </c>
      <c r="G26" s="38">
        <f>G17+G19+G21+G23+G25</f>
        <v>350000</v>
      </c>
      <c r="H26" s="204"/>
      <c r="I26" s="47">
        <f>G26*0.9</f>
        <v>315000</v>
      </c>
      <c r="J26" s="47"/>
    </row>
    <row r="27" spans="1:13" ht="18" customHeight="1" x14ac:dyDescent="0.15">
      <c r="A27" s="188"/>
      <c r="B27" s="480"/>
      <c r="C27" s="481"/>
      <c r="D27" s="482"/>
      <c r="E27" s="156"/>
      <c r="F27" s="118"/>
      <c r="G27" s="118"/>
      <c r="H27" s="204"/>
      <c r="J27" s="47"/>
    </row>
    <row r="28" spans="1:13" ht="18" customHeight="1" x14ac:dyDescent="0.15">
      <c r="A28" s="30"/>
      <c r="B28" s="505"/>
      <c r="C28" s="506"/>
      <c r="D28" s="507"/>
      <c r="E28" s="107"/>
      <c r="F28" s="500" t="s">
        <v>2</v>
      </c>
      <c r="G28" s="501"/>
      <c r="H28" s="204"/>
      <c r="J28" s="47"/>
    </row>
    <row r="29" spans="1:13" ht="18" customHeight="1" x14ac:dyDescent="0.15">
      <c r="A29" s="188"/>
      <c r="B29" s="480"/>
      <c r="C29" s="481"/>
      <c r="D29" s="482"/>
      <c r="E29" s="156"/>
      <c r="F29" s="58" t="s">
        <v>4</v>
      </c>
      <c r="G29" s="32">
        <v>315000</v>
      </c>
      <c r="H29" s="204"/>
      <c r="J29" s="47"/>
    </row>
    <row r="30" spans="1:13" ht="18" customHeight="1" x14ac:dyDescent="0.15">
      <c r="A30" s="188"/>
      <c r="B30" s="480"/>
      <c r="C30" s="481"/>
      <c r="D30" s="482"/>
      <c r="E30" s="107"/>
      <c r="F30" s="33"/>
      <c r="G30" s="40" t="s">
        <v>1</v>
      </c>
      <c r="H30" s="204"/>
      <c r="J30" s="47"/>
    </row>
    <row r="31" spans="1:13" ht="18" customHeight="1" x14ac:dyDescent="0.15">
      <c r="A31" s="30"/>
      <c r="B31" s="505"/>
      <c r="C31" s="506"/>
      <c r="D31" s="507"/>
      <c r="E31" s="156"/>
      <c r="F31" s="172"/>
      <c r="G31" s="172"/>
      <c r="H31" s="204"/>
      <c r="J31" s="47"/>
    </row>
    <row r="32" spans="1:13" ht="18" customHeight="1" x14ac:dyDescent="0.15">
      <c r="A32" s="188"/>
      <c r="B32" s="480"/>
      <c r="C32" s="481"/>
      <c r="D32" s="482"/>
      <c r="E32" s="107"/>
      <c r="F32" s="130"/>
      <c r="G32" s="130"/>
      <c r="H32" s="204"/>
      <c r="J32" s="47"/>
    </row>
    <row r="33" spans="1:10" ht="18" customHeight="1" x14ac:dyDescent="0.15">
      <c r="A33" s="188"/>
      <c r="B33" s="480"/>
      <c r="C33" s="481"/>
      <c r="D33" s="482"/>
      <c r="E33" s="156"/>
      <c r="F33" s="172"/>
      <c r="G33" s="172"/>
      <c r="H33" s="204"/>
      <c r="J33" s="47"/>
    </row>
    <row r="34" spans="1:10" ht="18" customHeight="1" x14ac:dyDescent="0.15">
      <c r="A34" s="30"/>
      <c r="B34" s="505"/>
      <c r="C34" s="506"/>
      <c r="D34" s="507"/>
      <c r="E34" s="156"/>
      <c r="F34" s="32"/>
      <c r="G34" s="153"/>
      <c r="H34" s="204"/>
      <c r="J34" s="47"/>
    </row>
    <row r="35" spans="1:10" ht="18" customHeight="1" x14ac:dyDescent="0.15">
      <c r="A35" s="188"/>
      <c r="B35" s="480"/>
      <c r="C35" s="481"/>
      <c r="D35" s="482"/>
      <c r="E35" s="156"/>
      <c r="F35" s="463"/>
      <c r="G35" s="40"/>
      <c r="H35" s="204"/>
      <c r="J35" s="47"/>
    </row>
    <row r="36" spans="1:10" ht="18" customHeight="1" x14ac:dyDescent="0.15">
      <c r="A36" s="30"/>
      <c r="B36" s="505"/>
      <c r="C36" s="506"/>
      <c r="D36" s="507"/>
      <c r="E36" s="34"/>
      <c r="F36" s="150"/>
      <c r="G36" s="58"/>
      <c r="H36" s="48"/>
    </row>
    <row r="37" spans="1:10" ht="18" customHeight="1" x14ac:dyDescent="0.15">
      <c r="A37" s="188"/>
      <c r="B37" s="480"/>
      <c r="C37" s="481"/>
      <c r="D37" s="482"/>
      <c r="E37" s="34"/>
      <c r="F37" s="150"/>
      <c r="G37" s="58"/>
      <c r="H37" s="31"/>
    </row>
    <row r="38" spans="1:10" ht="18" customHeight="1" x14ac:dyDescent="0.15">
      <c r="A38" s="30"/>
      <c r="B38" s="505"/>
      <c r="C38" s="506"/>
      <c r="D38" s="507"/>
      <c r="E38" s="29"/>
      <c r="F38" s="28"/>
      <c r="G38" s="27"/>
      <c r="H38" s="26"/>
    </row>
    <row r="39" spans="1:10" ht="18" customHeight="1" x14ac:dyDescent="0.15">
      <c r="A39" s="495" t="s">
        <v>64</v>
      </c>
      <c r="B39" s="496"/>
      <c r="C39" s="496"/>
      <c r="D39" s="496"/>
      <c r="E39" s="496"/>
      <c r="F39" s="496"/>
      <c r="G39" s="496"/>
      <c r="H39" s="497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0" ht="18" customHeight="1" x14ac:dyDescent="0.15">
      <c r="A43" s="498"/>
      <c r="B43" s="499"/>
      <c r="C43" s="499"/>
      <c r="D43" s="499"/>
      <c r="E43" s="3"/>
      <c r="F43" s="3"/>
      <c r="G43" s="3"/>
      <c r="H43" s="2"/>
    </row>
  </sheetData>
  <mergeCells count="37">
    <mergeCell ref="E6:H6"/>
    <mergeCell ref="A2:H2"/>
    <mergeCell ref="B3:C3"/>
    <mergeCell ref="F3:H4"/>
    <mergeCell ref="A4:C4"/>
    <mergeCell ref="E5:H5"/>
    <mergeCell ref="B17:D17"/>
    <mergeCell ref="E7:H7"/>
    <mergeCell ref="E8:H8"/>
    <mergeCell ref="B13:D13"/>
    <mergeCell ref="A14:D14"/>
    <mergeCell ref="A15:D15"/>
    <mergeCell ref="B16:D16"/>
    <mergeCell ref="A23:D23"/>
    <mergeCell ref="A24:D24"/>
    <mergeCell ref="A25:D25"/>
    <mergeCell ref="B26:D26"/>
    <mergeCell ref="B27:D27"/>
    <mergeCell ref="A18:D18"/>
    <mergeCell ref="A19:D19"/>
    <mergeCell ref="A20:D20"/>
    <mergeCell ref="A21:D21"/>
    <mergeCell ref="A22:D22"/>
    <mergeCell ref="F28:G28"/>
    <mergeCell ref="A39:H39"/>
    <mergeCell ref="A43:D43"/>
    <mergeCell ref="B34:D34"/>
    <mergeCell ref="B29:D29"/>
    <mergeCell ref="B30:D30"/>
    <mergeCell ref="B31:D31"/>
    <mergeCell ref="B32:D32"/>
    <mergeCell ref="B33:D33"/>
    <mergeCell ref="B35:D35"/>
    <mergeCell ref="B36:D36"/>
    <mergeCell ref="B37:D37"/>
    <mergeCell ref="B38:D38"/>
    <mergeCell ref="B28:D28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DCAC-F70F-4A73-AC05-E4379C90FE74}">
  <sheetPr>
    <pageSetUpPr fitToPage="1"/>
  </sheetPr>
  <dimension ref="A1:M44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660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7" t="s">
        <v>671</v>
      </c>
      <c r="B14" s="518"/>
      <c r="C14" s="518"/>
      <c r="D14" s="519"/>
      <c r="E14" s="12"/>
      <c r="F14" s="33"/>
      <c r="G14" s="40"/>
      <c r="H14" s="48"/>
      <c r="I14" s="299"/>
      <c r="J14" s="299">
        <v>126000</v>
      </c>
      <c r="K14" s="190"/>
      <c r="L14" s="190"/>
      <c r="M14" s="190"/>
    </row>
    <row r="15" spans="1:13" ht="18" customHeight="1" x14ac:dyDescent="0.15">
      <c r="A15" s="520" t="s">
        <v>17</v>
      </c>
      <c r="B15" s="521"/>
      <c r="C15" s="521"/>
      <c r="D15" s="522"/>
      <c r="E15" s="12">
        <v>1</v>
      </c>
      <c r="F15" s="44">
        <v>131000</v>
      </c>
      <c r="G15" s="38">
        <f t="shared" ref="G15" si="0">F15*E15</f>
        <v>131000</v>
      </c>
      <c r="H15" s="48"/>
      <c r="I15" s="299"/>
      <c r="J15" s="299"/>
      <c r="K15" s="190"/>
      <c r="L15" s="190"/>
      <c r="M15" s="190"/>
    </row>
    <row r="16" spans="1:13" ht="18" customHeight="1" x14ac:dyDescent="0.15">
      <c r="A16" s="517" t="s">
        <v>672</v>
      </c>
      <c r="B16" s="518"/>
      <c r="C16" s="518"/>
      <c r="D16" s="519"/>
      <c r="E16" s="12"/>
      <c r="F16" s="33"/>
      <c r="G16" s="40"/>
      <c r="H16" s="48"/>
      <c r="I16" s="299">
        <f>G16*0.9</f>
        <v>0</v>
      </c>
      <c r="J16" s="277">
        <f>SUM(J14:J14)</f>
        <v>126000</v>
      </c>
      <c r="K16" s="190"/>
      <c r="L16" s="190"/>
      <c r="M16" s="190"/>
    </row>
    <row r="17" spans="1:13" ht="18" customHeight="1" x14ac:dyDescent="0.15">
      <c r="A17" s="520" t="s">
        <v>17</v>
      </c>
      <c r="B17" s="521"/>
      <c r="C17" s="521"/>
      <c r="D17" s="522"/>
      <c r="E17" s="12">
        <v>1</v>
      </c>
      <c r="F17" s="44">
        <v>131000</v>
      </c>
      <c r="G17" s="38">
        <f t="shared" ref="G17" si="1">F17*E17</f>
        <v>131000</v>
      </c>
      <c r="H17" s="48"/>
      <c r="I17" s="299"/>
      <c r="K17" s="190"/>
      <c r="L17" s="190"/>
      <c r="M17" s="190"/>
    </row>
    <row r="18" spans="1:13" ht="18" customHeight="1" x14ac:dyDescent="0.15">
      <c r="A18" s="517" t="s">
        <v>673</v>
      </c>
      <c r="B18" s="518"/>
      <c r="C18" s="518"/>
      <c r="D18" s="519"/>
      <c r="E18" s="12"/>
      <c r="F18" s="33"/>
      <c r="G18" s="40"/>
      <c r="H18" s="48"/>
      <c r="I18" s="299">
        <f>G18*0.9</f>
        <v>0</v>
      </c>
      <c r="K18" s="190"/>
      <c r="L18" s="190"/>
      <c r="M18" s="190"/>
    </row>
    <row r="19" spans="1:13" s="36" customFormat="1" ht="18" customHeight="1" x14ac:dyDescent="0.15">
      <c r="A19" s="520" t="s">
        <v>17</v>
      </c>
      <c r="B19" s="521"/>
      <c r="C19" s="521"/>
      <c r="D19" s="522"/>
      <c r="E19" s="12">
        <v>1</v>
      </c>
      <c r="F19" s="44">
        <v>131000</v>
      </c>
      <c r="G19" s="38">
        <f t="shared" ref="G19" si="2">F19*E19</f>
        <v>131000</v>
      </c>
      <c r="H19" s="48"/>
      <c r="I19" s="324"/>
      <c r="K19" s="193"/>
      <c r="L19" s="190"/>
      <c r="M19" s="190"/>
    </row>
    <row r="20" spans="1:13" ht="18" customHeight="1" x14ac:dyDescent="0.15">
      <c r="A20" s="517" t="s">
        <v>674</v>
      </c>
      <c r="B20" s="518"/>
      <c r="C20" s="518"/>
      <c r="D20" s="519"/>
      <c r="E20" s="12"/>
      <c r="F20" s="33"/>
      <c r="G20" s="40"/>
      <c r="H20" s="48"/>
      <c r="I20" s="299">
        <f>G19*0.9</f>
        <v>117900</v>
      </c>
      <c r="K20" s="190"/>
      <c r="L20" s="190"/>
      <c r="M20" s="190"/>
    </row>
    <row r="21" spans="1:13" ht="18" customHeight="1" x14ac:dyDescent="0.15">
      <c r="A21" s="520" t="s">
        <v>17</v>
      </c>
      <c r="B21" s="521"/>
      <c r="C21" s="521"/>
      <c r="D21" s="522"/>
      <c r="E21" s="12">
        <v>1</v>
      </c>
      <c r="F21" s="44">
        <v>131000</v>
      </c>
      <c r="G21" s="38">
        <f t="shared" ref="G21" si="3">F21*E21</f>
        <v>131000</v>
      </c>
      <c r="H21" s="48"/>
      <c r="K21" s="190"/>
      <c r="L21" s="190"/>
      <c r="M21" s="190"/>
    </row>
    <row r="22" spans="1:13" ht="18" customHeight="1" x14ac:dyDescent="0.15">
      <c r="A22" s="486" t="s">
        <v>675</v>
      </c>
      <c r="B22" s="487"/>
      <c r="C22" s="487"/>
      <c r="D22" s="488"/>
      <c r="E22" s="107"/>
      <c r="F22" s="130"/>
      <c r="G22" s="130"/>
      <c r="H22" s="204"/>
      <c r="I22" s="47">
        <f>G21*0.9</f>
        <v>117900</v>
      </c>
      <c r="K22" s="190"/>
      <c r="L22" s="190"/>
      <c r="M22" s="190"/>
    </row>
    <row r="23" spans="1:13" ht="18" customHeight="1" x14ac:dyDescent="0.15">
      <c r="A23" s="483" t="s">
        <v>43</v>
      </c>
      <c r="B23" s="484"/>
      <c r="C23" s="484"/>
      <c r="D23" s="485"/>
      <c r="E23" s="156">
        <v>1</v>
      </c>
      <c r="F23" s="172">
        <v>53000</v>
      </c>
      <c r="G23" s="172">
        <f>F23*E23</f>
        <v>53000</v>
      </c>
      <c r="H23" s="204"/>
      <c r="I23" s="277" t="e">
        <f>#REF!+#REF!+I20</f>
        <v>#REF!</v>
      </c>
    </row>
    <row r="24" spans="1:13" ht="18" customHeight="1" x14ac:dyDescent="0.15">
      <c r="A24" s="486" t="s">
        <v>396</v>
      </c>
      <c r="B24" s="487"/>
      <c r="C24" s="487"/>
      <c r="D24" s="488"/>
      <c r="E24" s="107"/>
      <c r="F24" s="130"/>
      <c r="G24" s="130"/>
      <c r="H24" s="204"/>
      <c r="J24" s="47"/>
    </row>
    <row r="25" spans="1:13" ht="18" customHeight="1" x14ac:dyDescent="0.15">
      <c r="A25" s="483" t="s">
        <v>43</v>
      </c>
      <c r="B25" s="484"/>
      <c r="C25" s="484"/>
      <c r="D25" s="485"/>
      <c r="E25" s="156">
        <v>1</v>
      </c>
      <c r="F25" s="172">
        <v>53000</v>
      </c>
      <c r="G25" s="172">
        <f>F25*E25</f>
        <v>53000</v>
      </c>
      <c r="H25" s="204"/>
      <c r="J25" s="47"/>
    </row>
    <row r="26" spans="1:13" ht="18" customHeight="1" x14ac:dyDescent="0.15">
      <c r="A26" s="486" t="s">
        <v>425</v>
      </c>
      <c r="B26" s="487"/>
      <c r="C26" s="487"/>
      <c r="D26" s="488"/>
      <c r="E26" s="107"/>
      <c r="F26" s="130"/>
      <c r="G26" s="130"/>
      <c r="H26" s="204"/>
      <c r="J26" s="47"/>
    </row>
    <row r="27" spans="1:13" ht="18" customHeight="1" x14ac:dyDescent="0.15">
      <c r="A27" s="483" t="s">
        <v>43</v>
      </c>
      <c r="B27" s="484"/>
      <c r="C27" s="484"/>
      <c r="D27" s="485"/>
      <c r="E27" s="156">
        <v>1</v>
      </c>
      <c r="F27" s="172">
        <v>53000</v>
      </c>
      <c r="G27" s="172">
        <f>F27*E27</f>
        <v>53000</v>
      </c>
      <c r="H27" s="204"/>
      <c r="J27" s="47"/>
    </row>
    <row r="28" spans="1:13" ht="18" customHeight="1" x14ac:dyDescent="0.15">
      <c r="A28" s="486" t="s">
        <v>380</v>
      </c>
      <c r="B28" s="487"/>
      <c r="C28" s="487"/>
      <c r="D28" s="488"/>
      <c r="E28" s="107"/>
      <c r="F28" s="130"/>
      <c r="G28" s="130"/>
      <c r="H28" s="204"/>
      <c r="J28" s="47"/>
    </row>
    <row r="29" spans="1:13" ht="18" customHeight="1" x14ac:dyDescent="0.15">
      <c r="A29" s="483" t="s">
        <v>43</v>
      </c>
      <c r="B29" s="484"/>
      <c r="C29" s="484"/>
      <c r="D29" s="485"/>
      <c r="E29" s="156">
        <v>1</v>
      </c>
      <c r="F29" s="172">
        <v>53000</v>
      </c>
      <c r="G29" s="172">
        <f>F29*E29</f>
        <v>53000</v>
      </c>
      <c r="H29" s="204"/>
      <c r="J29" s="47"/>
    </row>
    <row r="30" spans="1:13" ht="18" customHeight="1" x14ac:dyDescent="0.15">
      <c r="A30" s="486" t="s">
        <v>676</v>
      </c>
      <c r="B30" s="487"/>
      <c r="C30" s="487"/>
      <c r="D30" s="488"/>
      <c r="E30" s="107"/>
      <c r="F30" s="130"/>
      <c r="G30" s="130"/>
      <c r="H30" s="204"/>
      <c r="J30" s="47"/>
    </row>
    <row r="31" spans="1:13" ht="18" customHeight="1" x14ac:dyDescent="0.15">
      <c r="A31" s="483" t="s">
        <v>43</v>
      </c>
      <c r="B31" s="484"/>
      <c r="C31" s="484"/>
      <c r="D31" s="485"/>
      <c r="E31" s="156">
        <v>1</v>
      </c>
      <c r="F31" s="172">
        <v>53000</v>
      </c>
      <c r="G31" s="172">
        <f>F31*E31</f>
        <v>53000</v>
      </c>
      <c r="H31" s="204"/>
      <c r="J31" s="47"/>
    </row>
    <row r="32" spans="1:13" ht="18" customHeight="1" x14ac:dyDescent="0.15">
      <c r="A32" s="486" t="s">
        <v>677</v>
      </c>
      <c r="B32" s="487"/>
      <c r="C32" s="487"/>
      <c r="D32" s="488"/>
      <c r="E32" s="107"/>
      <c r="F32" s="130"/>
      <c r="G32" s="130"/>
      <c r="H32" s="204"/>
      <c r="J32" s="47"/>
    </row>
    <row r="33" spans="1:10" ht="18" customHeight="1" x14ac:dyDescent="0.15">
      <c r="A33" s="483" t="s">
        <v>43</v>
      </c>
      <c r="B33" s="484"/>
      <c r="C33" s="484"/>
      <c r="D33" s="485"/>
      <c r="E33" s="156">
        <v>1</v>
      </c>
      <c r="F33" s="172">
        <v>53000</v>
      </c>
      <c r="G33" s="172">
        <f>F33*E33</f>
        <v>53000</v>
      </c>
      <c r="H33" s="204"/>
      <c r="J33" s="47"/>
    </row>
    <row r="34" spans="1:10" ht="18" customHeight="1" x14ac:dyDescent="0.15">
      <c r="A34" s="30"/>
      <c r="B34" s="505"/>
      <c r="C34" s="506"/>
      <c r="D34" s="507"/>
      <c r="E34" s="156"/>
      <c r="F34" s="183" t="s">
        <v>4</v>
      </c>
      <c r="G34" s="38">
        <f>SUM(G15:G33)</f>
        <v>842000</v>
      </c>
      <c r="H34" s="204"/>
      <c r="I34" s="47">
        <f>G34*0.9</f>
        <v>757800</v>
      </c>
      <c r="J34" s="47"/>
    </row>
    <row r="35" spans="1:10" ht="18" customHeight="1" x14ac:dyDescent="0.15">
      <c r="A35" s="188"/>
      <c r="B35" s="480"/>
      <c r="C35" s="481"/>
      <c r="D35" s="482"/>
      <c r="E35" s="156"/>
      <c r="F35" s="118"/>
      <c r="G35" s="118"/>
      <c r="H35" s="204"/>
      <c r="J35" s="47"/>
    </row>
    <row r="36" spans="1:10" ht="18" customHeight="1" x14ac:dyDescent="0.15">
      <c r="A36" s="30"/>
      <c r="B36" s="505"/>
      <c r="C36" s="506"/>
      <c r="D36" s="507"/>
      <c r="E36" s="34"/>
      <c r="F36" s="500" t="s">
        <v>2</v>
      </c>
      <c r="G36" s="501"/>
      <c r="H36" s="48"/>
    </row>
    <row r="37" spans="1:10" ht="18" customHeight="1" x14ac:dyDescent="0.15">
      <c r="A37" s="188"/>
      <c r="B37" s="480"/>
      <c r="C37" s="481"/>
      <c r="D37" s="482"/>
      <c r="E37" s="34"/>
      <c r="F37" s="58" t="s">
        <v>4</v>
      </c>
      <c r="G37" s="32">
        <v>757000</v>
      </c>
      <c r="H37" s="31"/>
    </row>
    <row r="38" spans="1:10" ht="18" customHeight="1" x14ac:dyDescent="0.15">
      <c r="A38" s="188"/>
      <c r="B38" s="505"/>
      <c r="C38" s="506"/>
      <c r="D38" s="507"/>
      <c r="E38" s="34"/>
      <c r="F38" s="33"/>
      <c r="G38" s="40" t="s">
        <v>1</v>
      </c>
      <c r="H38" s="31"/>
    </row>
    <row r="39" spans="1:10" ht="18" customHeight="1" x14ac:dyDescent="0.15">
      <c r="A39" s="30"/>
      <c r="B39" s="505"/>
      <c r="C39" s="506"/>
      <c r="D39" s="507"/>
      <c r="E39" s="29"/>
      <c r="F39" s="28"/>
      <c r="G39" s="27"/>
      <c r="H39" s="26"/>
    </row>
    <row r="40" spans="1:10" ht="18" customHeight="1" x14ac:dyDescent="0.15">
      <c r="A40" s="495" t="s">
        <v>64</v>
      </c>
      <c r="B40" s="496"/>
      <c r="C40" s="496"/>
      <c r="D40" s="496"/>
      <c r="E40" s="496"/>
      <c r="F40" s="496"/>
      <c r="G40" s="496"/>
      <c r="H40" s="497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0" ht="18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0" ht="18" customHeight="1" x14ac:dyDescent="0.15">
      <c r="A44" s="498"/>
      <c r="B44" s="499"/>
      <c r="C44" s="499"/>
      <c r="D44" s="499"/>
      <c r="E44" s="3"/>
      <c r="F44" s="3"/>
      <c r="G44" s="3"/>
      <c r="H44" s="2"/>
    </row>
  </sheetData>
  <mergeCells count="38">
    <mergeCell ref="B39:D39"/>
    <mergeCell ref="A40:H40"/>
    <mergeCell ref="A44:D44"/>
    <mergeCell ref="A20:D20"/>
    <mergeCell ref="A21:D21"/>
    <mergeCell ref="A22:D22"/>
    <mergeCell ref="A23:D23"/>
    <mergeCell ref="A24:D24"/>
    <mergeCell ref="A25:D25"/>
    <mergeCell ref="A26:D26"/>
    <mergeCell ref="A27:D27"/>
    <mergeCell ref="B36:D36"/>
    <mergeCell ref="B35:D35"/>
    <mergeCell ref="A28:D28"/>
    <mergeCell ref="A29:D29"/>
    <mergeCell ref="A30:D30"/>
    <mergeCell ref="E6:H6"/>
    <mergeCell ref="A16:D16"/>
    <mergeCell ref="A17:D17"/>
    <mergeCell ref="A18:D18"/>
    <mergeCell ref="A19:D19"/>
    <mergeCell ref="A14:D14"/>
    <mergeCell ref="A15:D15"/>
    <mergeCell ref="A2:H2"/>
    <mergeCell ref="B3:C3"/>
    <mergeCell ref="F3:H4"/>
    <mergeCell ref="A4:C4"/>
    <mergeCell ref="E5:H5"/>
    <mergeCell ref="F36:G36"/>
    <mergeCell ref="B38:D38"/>
    <mergeCell ref="E7:H7"/>
    <mergeCell ref="E8:H8"/>
    <mergeCell ref="B13:D13"/>
    <mergeCell ref="B37:D37"/>
    <mergeCell ref="A31:D31"/>
    <mergeCell ref="A32:D32"/>
    <mergeCell ref="A33:D33"/>
    <mergeCell ref="B34:D34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8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2353-8E95-4791-8087-7584DA9F58E7}">
  <sheetPr>
    <pageSetUpPr fitToPage="1"/>
  </sheetPr>
  <dimension ref="A1:M43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660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92" t="s">
        <v>669</v>
      </c>
      <c r="B14" s="493"/>
      <c r="C14" s="493"/>
      <c r="D14" s="493"/>
      <c r="E14" s="118"/>
      <c r="F14" s="118"/>
      <c r="G14" s="118"/>
      <c r="H14" s="48"/>
    </row>
    <row r="15" spans="1:13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140000</v>
      </c>
      <c r="G15" s="172">
        <f>F15*E15</f>
        <v>140000</v>
      </c>
      <c r="H15" s="48"/>
    </row>
    <row r="16" spans="1:13" ht="18" customHeight="1" x14ac:dyDescent="0.15">
      <c r="A16" s="184" t="s">
        <v>670</v>
      </c>
      <c r="B16" s="511">
        <v>24499</v>
      </c>
      <c r="C16" s="512"/>
      <c r="D16" s="513"/>
      <c r="E16" s="156">
        <v>1</v>
      </c>
      <c r="F16" s="172">
        <v>19000</v>
      </c>
      <c r="G16" s="172">
        <f>F16*E16</f>
        <v>19000</v>
      </c>
      <c r="H16" s="204"/>
      <c r="J16" s="1">
        <v>46000</v>
      </c>
      <c r="K16" s="190"/>
      <c r="L16" s="190"/>
      <c r="M16" s="190"/>
    </row>
    <row r="17" spans="1:13" s="36" customFormat="1" ht="18" customHeight="1" x14ac:dyDescent="0.15">
      <c r="A17" s="297"/>
      <c r="B17" s="317"/>
      <c r="C17" s="318"/>
      <c r="D17" s="319"/>
      <c r="E17" s="156"/>
      <c r="F17" s="183" t="s">
        <v>4</v>
      </c>
      <c r="G17" s="38">
        <f>SUM(G15:G16)</f>
        <v>159000</v>
      </c>
      <c r="H17" s="120"/>
      <c r="I17" s="323">
        <f>G17*0.9</f>
        <v>143100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492" t="s">
        <v>668</v>
      </c>
      <c r="B18" s="493"/>
      <c r="C18" s="493"/>
      <c r="D18" s="493"/>
      <c r="E18" s="118"/>
      <c r="F18" s="118"/>
      <c r="G18" s="118"/>
      <c r="H18" s="48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483" t="s">
        <v>43</v>
      </c>
      <c r="B19" s="484"/>
      <c r="C19" s="484"/>
      <c r="D19" s="485"/>
      <c r="E19" s="156">
        <v>1</v>
      </c>
      <c r="F19" s="172">
        <v>140000</v>
      </c>
      <c r="G19" s="172">
        <f>F19*E19</f>
        <v>140000</v>
      </c>
      <c r="H19" s="48"/>
      <c r="I19" s="299"/>
      <c r="K19" s="193"/>
      <c r="L19" s="190"/>
      <c r="M19" s="190"/>
    </row>
    <row r="20" spans="1:13" s="36" customFormat="1" ht="18" customHeight="1" x14ac:dyDescent="0.15">
      <c r="A20" s="184" t="s">
        <v>670</v>
      </c>
      <c r="B20" s="511">
        <v>24499</v>
      </c>
      <c r="C20" s="512"/>
      <c r="D20" s="513"/>
      <c r="E20" s="156">
        <v>1</v>
      </c>
      <c r="F20" s="172">
        <v>19000</v>
      </c>
      <c r="G20" s="172">
        <f>F20*E20</f>
        <v>19000</v>
      </c>
      <c r="H20" s="204"/>
      <c r="I20" s="299"/>
      <c r="K20" s="193"/>
      <c r="L20" s="190"/>
      <c r="M20" s="190"/>
    </row>
    <row r="21" spans="1:13" ht="18" customHeight="1" x14ac:dyDescent="0.15">
      <c r="A21" s="297"/>
      <c r="B21" s="317"/>
      <c r="C21" s="318"/>
      <c r="D21" s="319"/>
      <c r="E21" s="156"/>
      <c r="F21" s="58" t="s">
        <v>4</v>
      </c>
      <c r="G21" s="38">
        <f>SUM(G19:G20)</f>
        <v>159000</v>
      </c>
      <c r="H21" s="120"/>
      <c r="I21" s="299">
        <v>50000</v>
      </c>
      <c r="J21" s="299">
        <f>SUM(J16:J20)</f>
        <v>126000</v>
      </c>
      <c r="K21" s="190"/>
      <c r="L21" s="190"/>
      <c r="M21" s="190"/>
    </row>
    <row r="22" spans="1:13" ht="18" customHeight="1" x14ac:dyDescent="0.15">
      <c r="A22" s="30"/>
      <c r="B22" s="505"/>
      <c r="C22" s="506"/>
      <c r="D22" s="507"/>
      <c r="E22" s="12"/>
      <c r="F22" s="33"/>
      <c r="G22" s="40"/>
      <c r="H22" s="48"/>
      <c r="I22" s="299"/>
      <c r="J22" s="299">
        <v>126000</v>
      </c>
      <c r="K22" s="190"/>
      <c r="L22" s="190"/>
      <c r="M22" s="190"/>
    </row>
    <row r="23" spans="1:13" ht="18" customHeight="1" x14ac:dyDescent="0.15">
      <c r="A23" s="188"/>
      <c r="B23" s="480"/>
      <c r="C23" s="481"/>
      <c r="D23" s="482"/>
      <c r="E23" s="12"/>
      <c r="F23" s="32" t="s">
        <v>4</v>
      </c>
      <c r="G23" s="153">
        <f>SUM(G17+G21)</f>
        <v>318000</v>
      </c>
      <c r="H23" s="48"/>
      <c r="I23" s="299"/>
      <c r="J23" s="299"/>
      <c r="K23" s="190"/>
      <c r="L23" s="190"/>
      <c r="M23" s="190"/>
    </row>
    <row r="24" spans="1:13" ht="18" customHeight="1" x14ac:dyDescent="0.15">
      <c r="A24" s="30"/>
      <c r="B24" s="505"/>
      <c r="C24" s="506"/>
      <c r="D24" s="507"/>
      <c r="E24" s="12"/>
      <c r="F24" s="172"/>
      <c r="G24" s="40" t="s">
        <v>1</v>
      </c>
      <c r="H24" s="48"/>
      <c r="I24" s="299" t="e">
        <f>G24*0.9</f>
        <v>#VALUE!</v>
      </c>
      <c r="J24" s="277">
        <f>SUM(J21:J22)</f>
        <v>252000</v>
      </c>
      <c r="K24" s="190"/>
      <c r="L24" s="190"/>
      <c r="M24" s="190"/>
    </row>
    <row r="25" spans="1:13" ht="18" customHeight="1" x14ac:dyDescent="0.15">
      <c r="A25" s="188"/>
      <c r="B25" s="480"/>
      <c r="C25" s="481"/>
      <c r="D25" s="482"/>
      <c r="E25" s="107"/>
      <c r="F25" s="44"/>
      <c r="G25" s="38"/>
      <c r="H25" s="48"/>
      <c r="I25" s="299"/>
      <c r="K25" s="190"/>
      <c r="L25" s="190"/>
      <c r="M25" s="190"/>
    </row>
    <row r="26" spans="1:13" ht="18" customHeight="1" x14ac:dyDescent="0.15">
      <c r="A26" s="30"/>
      <c r="B26" s="505"/>
      <c r="C26" s="506"/>
      <c r="D26" s="507"/>
      <c r="E26" s="156"/>
      <c r="F26" s="33"/>
      <c r="G26" s="40"/>
      <c r="H26" s="48"/>
      <c r="I26" s="299">
        <f>G26*0.9</f>
        <v>0</v>
      </c>
      <c r="K26" s="190"/>
      <c r="L26" s="190"/>
      <c r="M26" s="190"/>
    </row>
    <row r="27" spans="1:13" s="36" customFormat="1" ht="18" customHeight="1" x14ac:dyDescent="0.15">
      <c r="A27" s="188"/>
      <c r="B27" s="480"/>
      <c r="C27" s="481"/>
      <c r="D27" s="482"/>
      <c r="E27" s="12"/>
      <c r="F27" s="44"/>
      <c r="G27" s="38"/>
      <c r="H27" s="48"/>
      <c r="I27" s="324"/>
      <c r="K27" s="193"/>
      <c r="L27" s="190"/>
      <c r="M27" s="190"/>
    </row>
    <row r="28" spans="1:13" ht="18" customHeight="1" x14ac:dyDescent="0.15">
      <c r="A28" s="30"/>
      <c r="B28" s="505"/>
      <c r="C28" s="506"/>
      <c r="D28" s="507"/>
      <c r="E28" s="12"/>
      <c r="F28" s="33"/>
      <c r="G28" s="40"/>
      <c r="H28" s="48"/>
      <c r="I28" s="299">
        <f>G27*0.9</f>
        <v>0</v>
      </c>
      <c r="K28" s="190"/>
      <c r="L28" s="190"/>
      <c r="M28" s="190"/>
    </row>
    <row r="29" spans="1:13" ht="18" customHeight="1" x14ac:dyDescent="0.15">
      <c r="A29" s="188"/>
      <c r="B29" s="480"/>
      <c r="C29" s="481"/>
      <c r="D29" s="482"/>
      <c r="E29" s="12"/>
      <c r="F29" s="44"/>
      <c r="G29" s="38"/>
      <c r="H29" s="48"/>
      <c r="K29" s="190"/>
      <c r="L29" s="190"/>
      <c r="M29" s="190"/>
    </row>
    <row r="30" spans="1:13" ht="18" customHeight="1" x14ac:dyDescent="0.15">
      <c r="A30" s="30"/>
      <c r="B30" s="505"/>
      <c r="C30" s="506"/>
      <c r="D30" s="507"/>
      <c r="E30" s="107"/>
      <c r="F30" s="130"/>
      <c r="G30" s="130"/>
      <c r="H30" s="204"/>
      <c r="I30" s="47">
        <f>G29*0.9</f>
        <v>0</v>
      </c>
      <c r="K30" s="190"/>
      <c r="L30" s="190"/>
      <c r="M30" s="190"/>
    </row>
    <row r="31" spans="1:13" ht="18" customHeight="1" x14ac:dyDescent="0.15">
      <c r="A31" s="188"/>
      <c r="B31" s="480"/>
      <c r="C31" s="481"/>
      <c r="D31" s="482"/>
      <c r="E31" s="156"/>
      <c r="F31" s="172"/>
      <c r="G31" s="172"/>
      <c r="H31" s="204"/>
      <c r="I31" s="277" t="e">
        <f>#REF!+I21+I28</f>
        <v>#REF!</v>
      </c>
    </row>
    <row r="32" spans="1:13" ht="18" customHeight="1" x14ac:dyDescent="0.15">
      <c r="A32" s="30"/>
      <c r="B32" s="505"/>
      <c r="C32" s="506"/>
      <c r="D32" s="507"/>
      <c r="E32" s="107"/>
      <c r="F32" s="130"/>
      <c r="G32" s="130"/>
      <c r="H32" s="204"/>
      <c r="J32" s="47"/>
    </row>
    <row r="33" spans="1:10" ht="18" customHeight="1" x14ac:dyDescent="0.15">
      <c r="A33" s="188"/>
      <c r="B33" s="480"/>
      <c r="C33" s="481"/>
      <c r="D33" s="482"/>
      <c r="E33" s="156"/>
      <c r="F33" s="172"/>
      <c r="G33" s="172"/>
      <c r="H33" s="204"/>
      <c r="J33" s="47"/>
    </row>
    <row r="34" spans="1:10" ht="18" customHeight="1" x14ac:dyDescent="0.15">
      <c r="A34" s="30"/>
      <c r="B34" s="505"/>
      <c r="C34" s="506"/>
      <c r="D34" s="507"/>
      <c r="E34" s="107"/>
      <c r="F34" s="130"/>
      <c r="G34" s="130"/>
      <c r="H34" s="204"/>
      <c r="J34" s="47"/>
    </row>
    <row r="35" spans="1:10" ht="18" customHeight="1" x14ac:dyDescent="0.15">
      <c r="A35" s="188"/>
      <c r="B35" s="480"/>
      <c r="C35" s="481"/>
      <c r="D35" s="482"/>
      <c r="E35" s="156"/>
      <c r="F35" s="172"/>
      <c r="G35" s="172"/>
      <c r="H35" s="204"/>
      <c r="J35" s="47"/>
    </row>
    <row r="36" spans="1:10" ht="18" customHeight="1" x14ac:dyDescent="0.15">
      <c r="A36" s="30"/>
      <c r="B36" s="505"/>
      <c r="C36" s="506"/>
      <c r="D36" s="507"/>
      <c r="E36" s="34"/>
      <c r="F36" s="150"/>
      <c r="G36" s="58"/>
      <c r="H36" s="48"/>
    </row>
    <row r="37" spans="1:10" ht="18" customHeight="1" x14ac:dyDescent="0.15">
      <c r="A37" s="188"/>
      <c r="B37" s="480"/>
      <c r="C37" s="481"/>
      <c r="D37" s="482"/>
      <c r="E37" s="34"/>
      <c r="F37" s="150"/>
      <c r="G37" s="58"/>
      <c r="H37" s="31"/>
    </row>
    <row r="38" spans="1:10" ht="18" customHeight="1" x14ac:dyDescent="0.15">
      <c r="A38" s="30"/>
      <c r="B38" s="505"/>
      <c r="C38" s="506"/>
      <c r="D38" s="507"/>
      <c r="E38" s="29"/>
      <c r="F38" s="28"/>
      <c r="G38" s="27"/>
      <c r="H38" s="26"/>
    </row>
    <row r="39" spans="1:10" ht="18" customHeight="1" x14ac:dyDescent="0.15">
      <c r="A39" s="495" t="s">
        <v>64</v>
      </c>
      <c r="B39" s="496"/>
      <c r="C39" s="496"/>
      <c r="D39" s="496"/>
      <c r="E39" s="496"/>
      <c r="F39" s="496"/>
      <c r="G39" s="496"/>
      <c r="H39" s="497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0" ht="18" customHeight="1" x14ac:dyDescent="0.15">
      <c r="A43" s="498"/>
      <c r="B43" s="499"/>
      <c r="C43" s="499"/>
      <c r="D43" s="499"/>
      <c r="E43" s="3"/>
      <c r="F43" s="3"/>
      <c r="G43" s="3"/>
      <c r="H43" s="2"/>
    </row>
  </sheetData>
  <mergeCells count="34">
    <mergeCell ref="B37:D37"/>
    <mergeCell ref="B38:D38"/>
    <mergeCell ref="A39:H39"/>
    <mergeCell ref="A43:D43"/>
    <mergeCell ref="B22:D22"/>
    <mergeCell ref="B23:D23"/>
    <mergeCell ref="B24:D24"/>
    <mergeCell ref="B25:D25"/>
    <mergeCell ref="B26:D26"/>
    <mergeCell ref="B27:D27"/>
    <mergeCell ref="B36:D36"/>
    <mergeCell ref="B31:D31"/>
    <mergeCell ref="B32:D32"/>
    <mergeCell ref="B33:D33"/>
    <mergeCell ref="B34:D34"/>
    <mergeCell ref="B28:D28"/>
    <mergeCell ref="B29:D29"/>
    <mergeCell ref="B30:D30"/>
    <mergeCell ref="B35:D35"/>
    <mergeCell ref="A18:D18"/>
    <mergeCell ref="A19:D19"/>
    <mergeCell ref="B20:D20"/>
    <mergeCell ref="B16:D16"/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3753-2D8C-415F-B68C-1C9A9C8936E2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  <c r="I8" s="1" t="s">
        <v>211</v>
      </c>
    </row>
    <row r="9" spans="1:13" ht="19.350000000000001" customHeight="1" x14ac:dyDescent="0.15">
      <c r="A9" s="68" t="s">
        <v>653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446000</v>
      </c>
    </row>
    <row r="14" spans="1:13" ht="18" customHeight="1" x14ac:dyDescent="0.15">
      <c r="A14" s="532" t="s">
        <v>650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280000</v>
      </c>
      <c r="G15" s="38">
        <f t="shared" ref="G15:G18" si="0">F15*E15</f>
        <v>280000</v>
      </c>
      <c r="H15" s="48"/>
    </row>
    <row r="16" spans="1:13" s="36" customFormat="1" ht="18" customHeight="1" x14ac:dyDescent="0.15">
      <c r="A16" s="46" t="s">
        <v>145</v>
      </c>
      <c r="B16" s="514" t="s">
        <v>146</v>
      </c>
      <c r="C16" s="515"/>
      <c r="D16" s="516"/>
      <c r="E16" s="45">
        <v>1</v>
      </c>
      <c r="F16" s="44">
        <v>84000</v>
      </c>
      <c r="G16" s="38">
        <f t="shared" si="0"/>
        <v>84000</v>
      </c>
      <c r="H16" s="52" t="s">
        <v>65</v>
      </c>
      <c r="I16" s="323"/>
      <c r="K16" s="193"/>
      <c r="L16" s="190"/>
      <c r="M16" s="190"/>
    </row>
    <row r="17" spans="1:13" s="36" customFormat="1" ht="18" customHeight="1" x14ac:dyDescent="0.15">
      <c r="A17" s="42" t="s">
        <v>147</v>
      </c>
      <c r="B17" s="480" t="s">
        <v>148</v>
      </c>
      <c r="C17" s="481"/>
      <c r="D17" s="482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>
        <f>G17*0.9</f>
        <v>73800</v>
      </c>
      <c r="K17" s="193"/>
      <c r="L17" s="190"/>
      <c r="M17" s="190"/>
    </row>
    <row r="18" spans="1:13" s="36" customFormat="1" ht="18" customHeight="1" x14ac:dyDescent="0.15">
      <c r="A18" s="462" t="s">
        <v>651</v>
      </c>
      <c r="B18" s="535" t="s">
        <v>652</v>
      </c>
      <c r="C18" s="536"/>
      <c r="D18" s="537"/>
      <c r="E18" s="94">
        <v>1</v>
      </c>
      <c r="F18" s="130">
        <v>280000</v>
      </c>
      <c r="G18" s="99">
        <f t="shared" si="0"/>
        <v>280000</v>
      </c>
      <c r="H18" s="336"/>
      <c r="I18" s="324"/>
      <c r="J18" s="324"/>
      <c r="K18" s="193"/>
      <c r="L18" s="190"/>
      <c r="M18" s="190"/>
    </row>
    <row r="19" spans="1:13" ht="18" customHeight="1" x14ac:dyDescent="0.15">
      <c r="A19" s="35"/>
      <c r="B19" s="480"/>
      <c r="C19" s="481"/>
      <c r="D19" s="482"/>
      <c r="E19" s="34"/>
      <c r="F19" s="58" t="s">
        <v>4</v>
      </c>
      <c r="G19" s="38">
        <f>SUM(G15:G18)</f>
        <v>726000</v>
      </c>
      <c r="H19" s="48"/>
      <c r="I19" s="299">
        <f>G19*0.9</f>
        <v>653400</v>
      </c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532" t="s">
        <v>443</v>
      </c>
      <c r="B20" s="533"/>
      <c r="C20" s="533"/>
      <c r="D20" s="534"/>
      <c r="E20" s="361"/>
      <c r="F20" s="362"/>
      <c r="G20" s="92"/>
      <c r="H20" s="117"/>
      <c r="I20" s="299">
        <f>G20*0.9</f>
        <v>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 t="s">
        <v>17</v>
      </c>
      <c r="B21" s="526" t="s">
        <v>462</v>
      </c>
      <c r="C21" s="527"/>
      <c r="D21" s="528"/>
      <c r="E21" s="12">
        <v>1</v>
      </c>
      <c r="F21" s="44">
        <v>0</v>
      </c>
      <c r="G21" s="38">
        <f t="shared" ref="G21" si="1">F21*E21</f>
        <v>0</v>
      </c>
      <c r="H21" s="48"/>
      <c r="I21" s="299">
        <f>G21*0.9</f>
        <v>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35"/>
      <c r="B22" s="480"/>
      <c r="C22" s="481"/>
      <c r="D22" s="482"/>
      <c r="E22" s="34"/>
      <c r="F22" s="58" t="s">
        <v>4</v>
      </c>
      <c r="G22" s="38">
        <f>G19+G21</f>
        <v>726000</v>
      </c>
      <c r="H22" s="57"/>
      <c r="I22" s="299"/>
      <c r="K22" s="190"/>
      <c r="L22" s="190"/>
      <c r="M22" s="190"/>
    </row>
    <row r="23" spans="1:13" ht="18" customHeight="1" x14ac:dyDescent="0.15">
      <c r="A23" s="35"/>
      <c r="B23" s="480"/>
      <c r="C23" s="481"/>
      <c r="D23" s="482"/>
      <c r="E23" s="34"/>
      <c r="F23" s="58"/>
      <c r="G23" s="38"/>
      <c r="H23" s="57"/>
      <c r="I23" s="299">
        <f>G23*0.9</f>
        <v>0</v>
      </c>
      <c r="K23" s="190"/>
      <c r="L23" s="190"/>
      <c r="M23" s="190"/>
    </row>
    <row r="24" spans="1:13" ht="18" customHeight="1" x14ac:dyDescent="0.15">
      <c r="A24" s="89"/>
      <c r="B24" s="403"/>
      <c r="C24" s="404"/>
      <c r="D24" s="405"/>
      <c r="E24" s="218"/>
      <c r="F24" s="500" t="s">
        <v>2</v>
      </c>
      <c r="G24" s="501"/>
      <c r="H24" s="57"/>
      <c r="I24" s="299"/>
      <c r="J24" s="50"/>
      <c r="K24" s="190"/>
      <c r="L24" s="190"/>
      <c r="M24" s="190"/>
    </row>
    <row r="25" spans="1:13" ht="18" customHeight="1" x14ac:dyDescent="0.15">
      <c r="A25" s="53"/>
      <c r="B25" s="526"/>
      <c r="C25" s="527"/>
      <c r="D25" s="528"/>
      <c r="E25" s="12"/>
      <c r="F25" s="58" t="s">
        <v>4</v>
      </c>
      <c r="G25" s="32">
        <v>650000</v>
      </c>
      <c r="H25" s="48"/>
      <c r="I25" s="299"/>
      <c r="J25" s="50"/>
      <c r="K25" s="190"/>
      <c r="L25" s="190"/>
      <c r="M25" s="190"/>
    </row>
    <row r="26" spans="1:13" ht="18" customHeight="1" x14ac:dyDescent="0.15">
      <c r="A26" s="46"/>
      <c r="B26" s="514"/>
      <c r="C26" s="515"/>
      <c r="D26" s="516"/>
      <c r="E26" s="45"/>
      <c r="F26" s="33"/>
      <c r="G26" s="40" t="s">
        <v>1</v>
      </c>
      <c r="H26" s="52"/>
      <c r="I26" s="299"/>
      <c r="J26" s="50"/>
      <c r="K26" s="190"/>
      <c r="L26" s="190"/>
      <c r="M26" s="190"/>
    </row>
    <row r="27" spans="1:13" ht="18" customHeight="1" x14ac:dyDescent="0.15">
      <c r="A27" s="297"/>
      <c r="B27" s="317"/>
      <c r="C27" s="318"/>
      <c r="D27" s="319"/>
      <c r="E27" s="34"/>
      <c r="F27" s="33"/>
      <c r="G27" s="32"/>
      <c r="H27" s="52"/>
      <c r="I27" s="299">
        <f>G27*0.9</f>
        <v>0</v>
      </c>
      <c r="K27" s="190">
        <f>SUM(K24:K25)</f>
        <v>0</v>
      </c>
      <c r="L27" s="190"/>
      <c r="M27" s="190"/>
    </row>
    <row r="28" spans="1:13" s="36" customFormat="1" ht="18" customHeight="1" x14ac:dyDescent="0.15">
      <c r="A28" s="184"/>
      <c r="B28" s="529"/>
      <c r="C28" s="530"/>
      <c r="D28" s="531"/>
      <c r="E28" s="361"/>
      <c r="F28" s="33"/>
      <c r="G28" s="40"/>
      <c r="H28" s="37"/>
      <c r="I28" s="324"/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184"/>
      <c r="B29" s="529"/>
      <c r="C29" s="530"/>
      <c r="D29" s="531"/>
      <c r="E29" s="12"/>
      <c r="F29" s="44"/>
      <c r="G29" s="38"/>
      <c r="H29" s="52"/>
      <c r="I29" s="299"/>
      <c r="K29" s="190"/>
      <c r="L29" s="190"/>
      <c r="M29" s="190"/>
    </row>
    <row r="30" spans="1:13" ht="18" customHeight="1" x14ac:dyDescent="0.15">
      <c r="A30" s="184"/>
      <c r="B30" s="317"/>
      <c r="C30" s="318"/>
      <c r="D30" s="319"/>
      <c r="E30" s="34"/>
      <c r="F30" s="150"/>
      <c r="G30" s="58"/>
      <c r="H30" s="48"/>
      <c r="K30" s="190"/>
      <c r="L30" s="190"/>
      <c r="M30" s="190"/>
    </row>
    <row r="31" spans="1:13" ht="18" customHeight="1" x14ac:dyDescent="0.15">
      <c r="A31" s="297"/>
      <c r="B31" s="317"/>
      <c r="C31" s="318"/>
      <c r="D31" s="319"/>
      <c r="E31" s="97"/>
      <c r="F31" s="58"/>
      <c r="G31" s="38"/>
      <c r="H31" s="204"/>
      <c r="I31" s="359"/>
      <c r="K31" s="190"/>
      <c r="L31" s="190"/>
      <c r="M31" s="190"/>
    </row>
    <row r="32" spans="1:13" ht="18" customHeight="1" x14ac:dyDescent="0.15">
      <c r="A32" s="184"/>
      <c r="B32" s="529"/>
      <c r="C32" s="530"/>
      <c r="D32" s="531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0">
    <mergeCell ref="E6:H6"/>
    <mergeCell ref="A2:H2"/>
    <mergeCell ref="B3:C3"/>
    <mergeCell ref="F3:H4"/>
    <mergeCell ref="A4:C4"/>
    <mergeCell ref="E5:H5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A20:D20"/>
    <mergeCell ref="B21:D21"/>
    <mergeCell ref="A41:D41"/>
    <mergeCell ref="B23:D23"/>
    <mergeCell ref="F24:G24"/>
    <mergeCell ref="B25:D25"/>
    <mergeCell ref="B26:D26"/>
    <mergeCell ref="B28:D28"/>
    <mergeCell ref="B29:D29"/>
    <mergeCell ref="B32:D32"/>
    <mergeCell ref="B34:D34"/>
    <mergeCell ref="B35:D35"/>
    <mergeCell ref="B36:D36"/>
    <mergeCell ref="A37:H37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F33B-9D7C-4624-88A4-E973671D4714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  <c r="I8" s="1" t="s">
        <v>211</v>
      </c>
    </row>
    <row r="9" spans="1:13" ht="19.350000000000001" customHeight="1" x14ac:dyDescent="0.15">
      <c r="A9" s="68" t="s">
        <v>653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446000</v>
      </c>
    </row>
    <row r="14" spans="1:13" ht="18" customHeight="1" x14ac:dyDescent="0.15">
      <c r="A14" s="532" t="s">
        <v>650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280000</v>
      </c>
      <c r="G15" s="38">
        <f t="shared" ref="G15:G18" si="0">F15*E15</f>
        <v>280000</v>
      </c>
      <c r="H15" s="48"/>
    </row>
    <row r="16" spans="1:13" s="36" customFormat="1" ht="18" customHeight="1" x14ac:dyDescent="0.15">
      <c r="A16" s="46" t="s">
        <v>145</v>
      </c>
      <c r="B16" s="514" t="s">
        <v>146</v>
      </c>
      <c r="C16" s="515"/>
      <c r="D16" s="516"/>
      <c r="E16" s="45">
        <v>1</v>
      </c>
      <c r="F16" s="44">
        <v>84000</v>
      </c>
      <c r="G16" s="38">
        <f t="shared" si="0"/>
        <v>84000</v>
      </c>
      <c r="H16" s="52" t="s">
        <v>65</v>
      </c>
      <c r="I16" s="323"/>
      <c r="K16" s="193"/>
      <c r="L16" s="190"/>
      <c r="M16" s="190"/>
    </row>
    <row r="17" spans="1:13" s="36" customFormat="1" ht="18" customHeight="1" x14ac:dyDescent="0.15">
      <c r="A17" s="42" t="s">
        <v>147</v>
      </c>
      <c r="B17" s="480" t="s">
        <v>148</v>
      </c>
      <c r="C17" s="481"/>
      <c r="D17" s="482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>
        <f>G17*0.9</f>
        <v>73800</v>
      </c>
      <c r="K17" s="193"/>
      <c r="L17" s="190"/>
      <c r="M17" s="190"/>
    </row>
    <row r="18" spans="1:13" s="36" customFormat="1" ht="18" customHeight="1" x14ac:dyDescent="0.15">
      <c r="A18" s="462" t="s">
        <v>651</v>
      </c>
      <c r="B18" s="535" t="s">
        <v>652</v>
      </c>
      <c r="C18" s="536"/>
      <c r="D18" s="537"/>
      <c r="E18" s="94">
        <v>1</v>
      </c>
      <c r="F18" s="130">
        <v>280000</v>
      </c>
      <c r="G18" s="99">
        <f t="shared" si="0"/>
        <v>280000</v>
      </c>
      <c r="H18" s="336"/>
      <c r="I18" s="324"/>
      <c r="J18" s="324"/>
      <c r="K18" s="193"/>
      <c r="L18" s="190"/>
      <c r="M18" s="190"/>
    </row>
    <row r="19" spans="1:13" ht="18" customHeight="1" x14ac:dyDescent="0.15">
      <c r="A19" s="35"/>
      <c r="B19" s="480"/>
      <c r="C19" s="481"/>
      <c r="D19" s="482"/>
      <c r="E19" s="34"/>
      <c r="F19" s="58" t="s">
        <v>4</v>
      </c>
      <c r="G19" s="38">
        <f>SUM(G15:G18)</f>
        <v>726000</v>
      </c>
      <c r="H19" s="48"/>
      <c r="I19" s="299">
        <f>G19*0.9</f>
        <v>653400</v>
      </c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532" t="s">
        <v>443</v>
      </c>
      <c r="B20" s="533"/>
      <c r="C20" s="533"/>
      <c r="D20" s="534"/>
      <c r="E20" s="361"/>
      <c r="F20" s="362"/>
      <c r="G20" s="92"/>
      <c r="H20" s="117"/>
      <c r="I20" s="299">
        <f>G20*0.9</f>
        <v>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 t="s">
        <v>17</v>
      </c>
      <c r="B21" s="526" t="s">
        <v>462</v>
      </c>
      <c r="C21" s="527"/>
      <c r="D21" s="528"/>
      <c r="E21" s="12">
        <v>1</v>
      </c>
      <c r="F21" s="44">
        <v>0</v>
      </c>
      <c r="G21" s="38">
        <f t="shared" ref="G21" si="1">F21*E21</f>
        <v>0</v>
      </c>
      <c r="H21" s="48"/>
      <c r="I21" s="299">
        <f>G21*0.9</f>
        <v>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35"/>
      <c r="B22" s="480"/>
      <c r="C22" s="481"/>
      <c r="D22" s="482"/>
      <c r="E22" s="34"/>
      <c r="F22" s="58" t="s">
        <v>4</v>
      </c>
      <c r="G22" s="38">
        <f>G19+G21</f>
        <v>726000</v>
      </c>
      <c r="H22" s="57"/>
      <c r="I22" s="299"/>
      <c r="K22" s="190"/>
      <c r="L22" s="190"/>
      <c r="M22" s="190"/>
    </row>
    <row r="23" spans="1:13" ht="18" customHeight="1" x14ac:dyDescent="0.15">
      <c r="A23" s="35"/>
      <c r="B23" s="480"/>
      <c r="C23" s="481"/>
      <c r="D23" s="482"/>
      <c r="E23" s="34"/>
      <c r="F23" s="58"/>
      <c r="G23" s="38"/>
      <c r="H23" s="57"/>
      <c r="I23" s="299">
        <f>G23*0.9</f>
        <v>0</v>
      </c>
      <c r="K23" s="190"/>
      <c r="L23" s="190"/>
      <c r="M23" s="190"/>
    </row>
    <row r="24" spans="1:13" ht="18" customHeight="1" x14ac:dyDescent="0.15">
      <c r="A24" s="89"/>
      <c r="B24" s="403"/>
      <c r="C24" s="404"/>
      <c r="D24" s="405"/>
      <c r="E24" s="218"/>
      <c r="F24" s="500" t="s">
        <v>2</v>
      </c>
      <c r="G24" s="501"/>
      <c r="H24" s="57"/>
      <c r="I24" s="299"/>
      <c r="J24" s="50"/>
      <c r="K24" s="190"/>
      <c r="L24" s="190"/>
      <c r="M24" s="190"/>
    </row>
    <row r="25" spans="1:13" ht="18" customHeight="1" x14ac:dyDescent="0.15">
      <c r="A25" s="53"/>
      <c r="B25" s="526"/>
      <c r="C25" s="527"/>
      <c r="D25" s="528"/>
      <c r="E25" s="12"/>
      <c r="F25" s="58" t="s">
        <v>4</v>
      </c>
      <c r="G25" s="32">
        <v>650000</v>
      </c>
      <c r="H25" s="48"/>
      <c r="I25" s="299"/>
      <c r="J25" s="50"/>
      <c r="K25" s="190"/>
      <c r="L25" s="190"/>
      <c r="M25" s="190"/>
    </row>
    <row r="26" spans="1:13" ht="18" customHeight="1" x14ac:dyDescent="0.15">
      <c r="A26" s="46"/>
      <c r="B26" s="514"/>
      <c r="C26" s="515"/>
      <c r="D26" s="516"/>
      <c r="E26" s="45"/>
      <c r="F26" s="33"/>
      <c r="G26" s="40" t="s">
        <v>1</v>
      </c>
      <c r="H26" s="52"/>
      <c r="I26" s="299"/>
      <c r="J26" s="50"/>
      <c r="K26" s="190"/>
      <c r="L26" s="190"/>
      <c r="M26" s="190"/>
    </row>
    <row r="27" spans="1:13" ht="18" customHeight="1" x14ac:dyDescent="0.15">
      <c r="A27" s="297"/>
      <c r="B27" s="317"/>
      <c r="C27" s="318"/>
      <c r="D27" s="319"/>
      <c r="E27" s="34"/>
      <c r="F27" s="33"/>
      <c r="G27" s="32"/>
      <c r="H27" s="52"/>
      <c r="I27" s="299">
        <f>G27*0.9</f>
        <v>0</v>
      </c>
      <c r="K27" s="190">
        <f>SUM(K24:K25)</f>
        <v>0</v>
      </c>
      <c r="L27" s="190"/>
      <c r="M27" s="190"/>
    </row>
    <row r="28" spans="1:13" s="36" customFormat="1" ht="18" customHeight="1" x14ac:dyDescent="0.15">
      <c r="A28" s="184"/>
      <c r="B28" s="529"/>
      <c r="C28" s="530"/>
      <c r="D28" s="531"/>
      <c r="E28" s="361"/>
      <c r="F28" s="33"/>
      <c r="G28" s="40"/>
      <c r="H28" s="37"/>
      <c r="I28" s="324"/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184"/>
      <c r="B29" s="529"/>
      <c r="C29" s="530"/>
      <c r="D29" s="531"/>
      <c r="E29" s="12"/>
      <c r="F29" s="44"/>
      <c r="G29" s="38"/>
      <c r="H29" s="52"/>
      <c r="I29" s="299"/>
      <c r="K29" s="190"/>
      <c r="L29" s="190"/>
      <c r="M29" s="190"/>
    </row>
    <row r="30" spans="1:13" ht="18" customHeight="1" x14ac:dyDescent="0.15">
      <c r="A30" s="184"/>
      <c r="B30" s="317"/>
      <c r="C30" s="318"/>
      <c r="D30" s="319"/>
      <c r="E30" s="34"/>
      <c r="F30" s="150"/>
      <c r="G30" s="58"/>
      <c r="H30" s="48"/>
      <c r="K30" s="190"/>
      <c r="L30" s="190"/>
      <c r="M30" s="190"/>
    </row>
    <row r="31" spans="1:13" ht="18" customHeight="1" x14ac:dyDescent="0.15">
      <c r="A31" s="297"/>
      <c r="B31" s="317"/>
      <c r="C31" s="318"/>
      <c r="D31" s="319"/>
      <c r="E31" s="97"/>
      <c r="F31" s="58"/>
      <c r="G31" s="38"/>
      <c r="H31" s="204"/>
      <c r="I31" s="359"/>
      <c r="K31" s="190"/>
      <c r="L31" s="190"/>
      <c r="M31" s="190"/>
    </row>
    <row r="32" spans="1:13" ht="18" customHeight="1" x14ac:dyDescent="0.15">
      <c r="A32" s="184"/>
      <c r="B32" s="529"/>
      <c r="C32" s="530"/>
      <c r="D32" s="531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0">
    <mergeCell ref="A41:D41"/>
    <mergeCell ref="B23:D23"/>
    <mergeCell ref="B25:D25"/>
    <mergeCell ref="B26:D26"/>
    <mergeCell ref="B28:D28"/>
    <mergeCell ref="B29:D29"/>
    <mergeCell ref="B32:D32"/>
    <mergeCell ref="B34:D34"/>
    <mergeCell ref="B35:D35"/>
    <mergeCell ref="B36:D36"/>
    <mergeCell ref="A37:H37"/>
    <mergeCell ref="F24:G24"/>
    <mergeCell ref="B17:D17"/>
    <mergeCell ref="B18:D18"/>
    <mergeCell ref="B19:D19"/>
    <mergeCell ref="B21:D21"/>
    <mergeCell ref="B22:D22"/>
    <mergeCell ref="A20:D20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F380-ED26-40D9-AFC0-7F44561763FF}">
  <sheetPr>
    <pageSetUpPr fitToPage="1"/>
  </sheetPr>
  <dimension ref="A1:M45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0" ht="3.75" hidden="1" customHeight="1" x14ac:dyDescent="0.15">
      <c r="A1" s="65" t="s">
        <v>40</v>
      </c>
    </row>
    <row r="2" spans="1:10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0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0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0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0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0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0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0" ht="19.350000000000001" customHeight="1" x14ac:dyDescent="0.15">
      <c r="A9" s="68" t="s">
        <v>649</v>
      </c>
      <c r="B9" s="68"/>
      <c r="C9" s="68" t="s">
        <v>26</v>
      </c>
      <c r="D9" s="65"/>
      <c r="E9" s="69"/>
      <c r="F9" s="64"/>
      <c r="G9" s="65"/>
      <c r="H9" s="65"/>
    </row>
    <row r="10" spans="1:10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0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0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0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0" ht="15.75" customHeight="1" x14ac:dyDescent="0.15">
      <c r="A14" s="538" t="s">
        <v>648</v>
      </c>
      <c r="B14" s="539"/>
      <c r="C14" s="539"/>
      <c r="D14" s="540"/>
      <c r="E14" s="100"/>
      <c r="F14" s="115"/>
      <c r="G14" s="115"/>
      <c r="H14" s="147"/>
    </row>
    <row r="15" spans="1:10" ht="15.75" customHeight="1" x14ac:dyDescent="0.15">
      <c r="A15" s="452" t="s">
        <v>645</v>
      </c>
      <c r="B15" s="541" t="s">
        <v>646</v>
      </c>
      <c r="C15" s="542"/>
      <c r="D15" s="543"/>
      <c r="E15" s="453">
        <v>1</v>
      </c>
      <c r="F15" s="130">
        <v>140000</v>
      </c>
      <c r="G15" s="130">
        <f>F15*E15</f>
        <v>140000</v>
      </c>
      <c r="H15" s="106"/>
      <c r="I15" s="1">
        <v>25000</v>
      </c>
      <c r="J15" s="1">
        <v>10000</v>
      </c>
    </row>
    <row r="16" spans="1:10" ht="15.75" customHeight="1" x14ac:dyDescent="0.15">
      <c r="A16" s="105"/>
      <c r="B16" s="535"/>
      <c r="C16" s="536"/>
      <c r="D16" s="537"/>
      <c r="E16" s="94"/>
      <c r="F16" s="100"/>
      <c r="G16" s="461" t="s">
        <v>647</v>
      </c>
      <c r="H16" s="114"/>
    </row>
    <row r="17" spans="1:13" s="36" customFormat="1" ht="15.75" customHeight="1" x14ac:dyDescent="0.15">
      <c r="A17" s="101"/>
      <c r="B17" s="535"/>
      <c r="C17" s="536"/>
      <c r="D17" s="537"/>
      <c r="E17" s="94"/>
      <c r="F17" s="238"/>
      <c r="G17" s="115"/>
      <c r="H17" s="98"/>
      <c r="I17" s="299">
        <f>G17*0.9</f>
        <v>0</v>
      </c>
      <c r="J17" s="36">
        <v>35000</v>
      </c>
      <c r="K17" s="193"/>
      <c r="L17" s="190"/>
      <c r="M17" s="190"/>
    </row>
    <row r="18" spans="1:13" s="36" customFormat="1" ht="15.75" customHeight="1" x14ac:dyDescent="0.15">
      <c r="A18" s="452"/>
      <c r="B18" s="541"/>
      <c r="C18" s="542"/>
      <c r="D18" s="543"/>
      <c r="E18" s="94"/>
      <c r="F18" s="454"/>
      <c r="G18" s="130"/>
      <c r="H18" s="98"/>
      <c r="I18" s="324"/>
      <c r="K18" s="193"/>
      <c r="L18" s="190"/>
      <c r="M18" s="190"/>
    </row>
    <row r="19" spans="1:13" ht="15.75" customHeight="1" x14ac:dyDescent="0.15">
      <c r="A19" s="101"/>
      <c r="B19" s="535"/>
      <c r="C19" s="536"/>
      <c r="D19" s="537"/>
      <c r="E19" s="94"/>
      <c r="F19" s="455"/>
      <c r="G19" s="99"/>
      <c r="H19" s="98"/>
      <c r="I19" s="299">
        <f>G19*0.9</f>
        <v>0</v>
      </c>
      <c r="J19" s="299">
        <v>378000</v>
      </c>
      <c r="K19" s="190"/>
      <c r="L19" s="190"/>
      <c r="M19" s="190"/>
    </row>
    <row r="20" spans="1:13" ht="15.75" customHeight="1" x14ac:dyDescent="0.15">
      <c r="A20" s="456"/>
      <c r="B20" s="544"/>
      <c r="C20" s="545"/>
      <c r="D20" s="546"/>
      <c r="E20" s="457"/>
      <c r="F20" s="455"/>
      <c r="G20" s="99"/>
      <c r="H20" s="458"/>
      <c r="I20" s="299">
        <v>16000</v>
      </c>
      <c r="J20" s="299"/>
      <c r="K20" s="190">
        <f>J20*1.12</f>
        <v>0</v>
      </c>
      <c r="L20" s="190"/>
      <c r="M20" s="190"/>
    </row>
    <row r="21" spans="1:13" ht="15.75" customHeight="1" x14ac:dyDescent="0.15">
      <c r="A21" s="459"/>
      <c r="B21" s="541"/>
      <c r="C21" s="542"/>
      <c r="D21" s="543"/>
      <c r="E21" s="453"/>
      <c r="F21" s="443"/>
      <c r="G21" s="460"/>
      <c r="H21" s="147"/>
      <c r="I21" s="299">
        <f>G19*0.9</f>
        <v>0</v>
      </c>
      <c r="J21" s="299"/>
      <c r="K21" s="190"/>
      <c r="L21" s="190"/>
      <c r="M21" s="190"/>
    </row>
    <row r="22" spans="1:13" ht="15.75" customHeight="1" x14ac:dyDescent="0.15">
      <c r="A22" s="105"/>
      <c r="B22" s="535"/>
      <c r="C22" s="536"/>
      <c r="D22" s="537"/>
      <c r="E22" s="94"/>
      <c r="F22" s="455"/>
      <c r="G22" s="461"/>
      <c r="H22" s="106"/>
      <c r="I22" s="299">
        <f>G22*0.9</f>
        <v>0</v>
      </c>
      <c r="J22" s="277"/>
      <c r="K22" s="190"/>
      <c r="L22" s="190"/>
      <c r="M22" s="190"/>
    </row>
    <row r="23" spans="1:13" ht="15.75" customHeight="1" x14ac:dyDescent="0.15">
      <c r="A23" s="374"/>
      <c r="B23" s="317"/>
      <c r="C23" s="318"/>
      <c r="D23" s="319"/>
      <c r="E23" s="394"/>
      <c r="F23" s="385"/>
      <c r="G23" s="386"/>
      <c r="H23" s="120"/>
      <c r="I23" s="299"/>
      <c r="K23" s="190"/>
      <c r="L23" s="190"/>
      <c r="M23" s="190"/>
    </row>
    <row r="24" spans="1:13" ht="15.75" customHeight="1" x14ac:dyDescent="0.15">
      <c r="A24" s="374"/>
      <c r="B24" s="317"/>
      <c r="C24" s="318"/>
      <c r="D24" s="319"/>
      <c r="E24" s="107"/>
      <c r="F24" s="130"/>
      <c r="G24" s="130"/>
      <c r="H24" s="204"/>
      <c r="I24" s="299">
        <f>G24*0.9</f>
        <v>0</v>
      </c>
      <c r="K24" s="190"/>
      <c r="L24" s="190"/>
      <c r="M24" s="190"/>
    </row>
    <row r="25" spans="1:13" s="36" customFormat="1" ht="15.75" customHeight="1" x14ac:dyDescent="0.15">
      <c r="A25" s="374"/>
      <c r="B25" s="514"/>
      <c r="C25" s="515"/>
      <c r="D25" s="516"/>
      <c r="E25" s="394"/>
      <c r="F25" s="331"/>
      <c r="G25" s="115"/>
      <c r="H25" s="120"/>
      <c r="I25" s="324"/>
      <c r="K25" s="193"/>
      <c r="L25" s="190"/>
      <c r="M25" s="190"/>
    </row>
    <row r="26" spans="1:13" ht="15.75" customHeight="1" x14ac:dyDescent="0.15">
      <c r="A26" s="374"/>
      <c r="B26" s="317"/>
      <c r="C26" s="318"/>
      <c r="D26" s="319"/>
      <c r="E26" s="394"/>
      <c r="F26" s="385"/>
      <c r="G26" s="40"/>
      <c r="H26" s="48"/>
      <c r="I26" s="299">
        <f>G25*0.9</f>
        <v>0</v>
      </c>
      <c r="K26" s="190"/>
      <c r="L26" s="190"/>
      <c r="M26" s="190"/>
    </row>
    <row r="27" spans="1:13" ht="15.75" customHeight="1" x14ac:dyDescent="0.15">
      <c r="A27" s="297"/>
      <c r="B27" s="317"/>
      <c r="C27" s="318"/>
      <c r="D27" s="319"/>
      <c r="E27" s="361"/>
      <c r="F27" s="58"/>
      <c r="G27" s="32"/>
      <c r="H27" s="117"/>
      <c r="I27" s="47">
        <f>G27*0.9</f>
        <v>0</v>
      </c>
      <c r="J27" s="299">
        <v>190000</v>
      </c>
      <c r="K27" s="190"/>
      <c r="L27" s="190"/>
      <c r="M27" s="190"/>
    </row>
    <row r="28" spans="1:13" ht="15.75" customHeight="1" x14ac:dyDescent="0.15">
      <c r="A28" s="297"/>
      <c r="B28" s="514"/>
      <c r="C28" s="515"/>
      <c r="D28" s="516"/>
      <c r="E28" s="12"/>
      <c r="F28" s="33"/>
      <c r="G28" s="40"/>
      <c r="H28" s="117"/>
      <c r="I28" s="47"/>
      <c r="K28" s="190"/>
      <c r="L28" s="190"/>
      <c r="M28" s="190"/>
    </row>
    <row r="29" spans="1:13" ht="15.75" customHeight="1" x14ac:dyDescent="0.15">
      <c r="A29" s="374"/>
      <c r="B29" s="375"/>
      <c r="C29" s="376"/>
      <c r="D29" s="377"/>
      <c r="E29" s="107"/>
      <c r="F29" s="33"/>
      <c r="G29" s="386"/>
      <c r="H29" s="117"/>
      <c r="I29" s="47"/>
      <c r="K29" s="190"/>
      <c r="L29" s="190"/>
      <c r="M29" s="190"/>
    </row>
    <row r="30" spans="1:13" ht="15.75" customHeight="1" x14ac:dyDescent="0.15">
      <c r="A30" s="374"/>
      <c r="B30" s="317"/>
      <c r="C30" s="318"/>
      <c r="D30" s="319"/>
      <c r="E30" s="382"/>
      <c r="F30" s="33"/>
      <c r="G30" s="40"/>
      <c r="H30" s="48"/>
      <c r="I30" s="47">
        <f>G30*0.9</f>
        <v>0</v>
      </c>
      <c r="K30" s="190"/>
      <c r="L30" s="190"/>
      <c r="M30" s="190"/>
    </row>
    <row r="31" spans="1:13" ht="15.75" customHeight="1" x14ac:dyDescent="0.15">
      <c r="A31" s="374"/>
      <c r="B31" s="317"/>
      <c r="C31" s="318"/>
      <c r="D31" s="319"/>
      <c r="E31" s="383"/>
      <c r="F31" s="385"/>
      <c r="G31" s="32"/>
      <c r="H31" s="117"/>
      <c r="I31" s="47">
        <v>756000</v>
      </c>
      <c r="J31" s="1" t="s">
        <v>576</v>
      </c>
      <c r="K31" s="190"/>
      <c r="L31" s="190"/>
      <c r="M31" s="190"/>
    </row>
    <row r="32" spans="1:13" ht="15.75" customHeight="1" x14ac:dyDescent="0.15">
      <c r="A32" s="374"/>
      <c r="B32" s="514"/>
      <c r="C32" s="515"/>
      <c r="D32" s="516"/>
      <c r="E32" s="12"/>
      <c r="F32" s="387"/>
      <c r="G32" s="40"/>
      <c r="H32" s="117"/>
      <c r="I32" s="47"/>
      <c r="K32" s="190"/>
      <c r="L32" s="190"/>
      <c r="M32" s="190"/>
    </row>
    <row r="33" spans="1:13" ht="15.75" customHeight="1" x14ac:dyDescent="0.15">
      <c r="A33" s="297"/>
      <c r="B33" s="317"/>
      <c r="C33" s="318"/>
      <c r="D33" s="319"/>
      <c r="E33" s="361"/>
      <c r="F33" s="58"/>
      <c r="G33" s="386"/>
      <c r="H33" s="117"/>
      <c r="I33" s="47"/>
      <c r="J33" s="277">
        <f>SUM(J19:J32)</f>
        <v>568000</v>
      </c>
      <c r="K33" s="190"/>
      <c r="L33" s="190"/>
      <c r="M33" s="190"/>
    </row>
    <row r="34" spans="1:13" ht="15.75" customHeight="1" x14ac:dyDescent="0.15">
      <c r="A34" s="297"/>
      <c r="B34" s="514"/>
      <c r="C34" s="515"/>
      <c r="D34" s="516"/>
      <c r="E34" s="12"/>
      <c r="F34" s="33"/>
      <c r="G34" s="40"/>
      <c r="H34" s="48"/>
      <c r="I34" s="47"/>
      <c r="K34" s="190"/>
      <c r="L34" s="190"/>
      <c r="M34" s="190"/>
    </row>
    <row r="35" spans="1:13" ht="15.75" customHeight="1" x14ac:dyDescent="0.15">
      <c r="A35" s="374"/>
      <c r="B35" s="375"/>
      <c r="C35" s="376"/>
      <c r="D35" s="377"/>
      <c r="E35" s="107"/>
      <c r="F35" s="33"/>
      <c r="G35" s="32"/>
      <c r="H35" s="117"/>
      <c r="I35" s="47"/>
      <c r="K35" s="190"/>
      <c r="L35" s="190"/>
      <c r="M35" s="190"/>
    </row>
    <row r="36" spans="1:13" ht="15.75" customHeight="1" x14ac:dyDescent="0.15">
      <c r="A36" s="374"/>
      <c r="B36" s="317"/>
      <c r="C36" s="318"/>
      <c r="D36" s="319"/>
      <c r="E36" s="382"/>
      <c r="F36" s="33"/>
      <c r="G36" s="40"/>
      <c r="H36" s="117"/>
      <c r="I36" s="47"/>
      <c r="K36" s="190"/>
      <c r="L36" s="190"/>
      <c r="M36" s="190"/>
    </row>
    <row r="37" spans="1:13" ht="15.75" customHeight="1" x14ac:dyDescent="0.15">
      <c r="A37" s="374"/>
      <c r="B37" s="317"/>
      <c r="C37" s="318"/>
      <c r="D37" s="319"/>
      <c r="E37" s="383"/>
      <c r="F37" s="385"/>
      <c r="G37" s="386"/>
      <c r="H37" s="117"/>
      <c r="I37" s="47"/>
      <c r="J37" s="1" t="e">
        <f>SUM(#REF!)</f>
        <v>#REF!</v>
      </c>
      <c r="K37" s="190"/>
      <c r="L37" s="190"/>
      <c r="M37" s="190"/>
    </row>
    <row r="38" spans="1:13" ht="15.75" customHeight="1" x14ac:dyDescent="0.15">
      <c r="A38" s="374"/>
      <c r="B38" s="514"/>
      <c r="C38" s="515"/>
      <c r="D38" s="516"/>
      <c r="E38" s="12"/>
      <c r="F38" s="387"/>
      <c r="G38" s="385"/>
      <c r="H38" s="384"/>
      <c r="I38" s="47">
        <f>G38*0.9</f>
        <v>0</v>
      </c>
      <c r="K38" s="190"/>
      <c r="L38" s="190"/>
      <c r="M38" s="190"/>
    </row>
    <row r="39" spans="1:13" ht="15.75" customHeight="1" x14ac:dyDescent="0.15">
      <c r="A39" s="374"/>
      <c r="B39" s="317"/>
      <c r="C39" s="318"/>
      <c r="D39" s="319"/>
      <c r="E39" s="383"/>
      <c r="F39" s="385"/>
      <c r="G39" s="386"/>
      <c r="H39" s="117"/>
      <c r="I39" s="47"/>
      <c r="K39" s="190"/>
      <c r="L39" s="190"/>
      <c r="M39" s="190"/>
    </row>
    <row r="40" spans="1:13" ht="15.75" customHeight="1" x14ac:dyDescent="0.15">
      <c r="A40" s="30"/>
      <c r="B40" s="505"/>
      <c r="C40" s="506"/>
      <c r="D40" s="507"/>
      <c r="E40" s="29"/>
      <c r="F40" s="28"/>
      <c r="G40" s="27"/>
      <c r="H40" s="26"/>
    </row>
    <row r="41" spans="1:13" ht="15.75" customHeight="1" x14ac:dyDescent="0.15">
      <c r="A41" s="495" t="s">
        <v>64</v>
      </c>
      <c r="B41" s="496"/>
      <c r="C41" s="496"/>
      <c r="D41" s="496"/>
      <c r="E41" s="496"/>
      <c r="F41" s="496"/>
      <c r="G41" s="496"/>
      <c r="H41" s="497"/>
    </row>
    <row r="42" spans="1:13" ht="15.75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5.75" customHeight="1" x14ac:dyDescent="0.15">
      <c r="A45" s="498"/>
      <c r="B45" s="499"/>
      <c r="C45" s="499"/>
      <c r="D45" s="499"/>
      <c r="E45" s="3"/>
      <c r="F45" s="3"/>
      <c r="G45" s="3"/>
      <c r="H45" s="2"/>
    </row>
  </sheetData>
  <mergeCells count="26">
    <mergeCell ref="A45:D45"/>
    <mergeCell ref="B17:D17"/>
    <mergeCell ref="B18:D18"/>
    <mergeCell ref="B19:D19"/>
    <mergeCell ref="B21:D21"/>
    <mergeCell ref="B25:D25"/>
    <mergeCell ref="B28:D28"/>
    <mergeCell ref="B20:D20"/>
    <mergeCell ref="B22:D22"/>
    <mergeCell ref="B32:D32"/>
    <mergeCell ref="B34:D34"/>
    <mergeCell ref="B38:D38"/>
    <mergeCell ref="B40:D40"/>
    <mergeCell ref="A41:H41"/>
    <mergeCell ref="E7:H7"/>
    <mergeCell ref="E8:H8"/>
    <mergeCell ref="B13:D13"/>
    <mergeCell ref="A14:D14"/>
    <mergeCell ref="B16:D16"/>
    <mergeCell ref="B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B1BF-3CC0-4DAE-AD36-B585E2FE15F4}">
  <sheetPr>
    <pageSetUpPr fitToPage="1"/>
  </sheetPr>
  <dimension ref="A1:M41"/>
  <sheetViews>
    <sheetView topLeftCell="A8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644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658</v>
      </c>
      <c r="B14" s="487"/>
      <c r="C14" s="487"/>
      <c r="D14" s="488"/>
      <c r="E14" s="107"/>
      <c r="F14" s="130"/>
      <c r="G14" s="130"/>
      <c r="H14" s="204" t="s">
        <v>664</v>
      </c>
    </row>
    <row r="15" spans="1:13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53000</v>
      </c>
      <c r="G15" s="172">
        <f>F15*E15</f>
        <v>53000</v>
      </c>
      <c r="H15" s="204"/>
    </row>
    <row r="16" spans="1:13" ht="18" customHeight="1" x14ac:dyDescent="0.15">
      <c r="A16" s="184" t="s">
        <v>343</v>
      </c>
      <c r="B16" s="511" t="s">
        <v>659</v>
      </c>
      <c r="C16" s="512"/>
      <c r="D16" s="513"/>
      <c r="E16" s="156">
        <v>1</v>
      </c>
      <c r="F16" s="172">
        <v>23000</v>
      </c>
      <c r="G16" s="172">
        <f>F16*E16</f>
        <v>23000</v>
      </c>
      <c r="H16" s="204"/>
      <c r="J16" s="1">
        <v>46000</v>
      </c>
      <c r="K16" s="190"/>
      <c r="L16" s="190"/>
      <c r="M16" s="190"/>
    </row>
    <row r="17" spans="1:13" s="36" customFormat="1" ht="18" customHeight="1" x14ac:dyDescent="0.15">
      <c r="A17" s="297"/>
      <c r="B17" s="317"/>
      <c r="C17" s="318"/>
      <c r="D17" s="319"/>
      <c r="E17" s="156"/>
      <c r="F17" s="183" t="s">
        <v>4</v>
      </c>
      <c r="G17" s="38">
        <f>SUM(G15:G16)</f>
        <v>76000</v>
      </c>
      <c r="H17" s="120"/>
      <c r="I17" s="323">
        <f>G17*0.9</f>
        <v>68400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517" t="s">
        <v>309</v>
      </c>
      <c r="B18" s="518"/>
      <c r="C18" s="518"/>
      <c r="D18" s="519"/>
      <c r="E18" s="12"/>
      <c r="F18" s="33"/>
      <c r="G18" s="40"/>
      <c r="H18" s="48" t="s">
        <v>665</v>
      </c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20" t="s">
        <v>17</v>
      </c>
      <c r="B19" s="521"/>
      <c r="C19" s="521"/>
      <c r="D19" s="522"/>
      <c r="E19" s="12">
        <v>1</v>
      </c>
      <c r="F19" s="44">
        <v>131000</v>
      </c>
      <c r="G19" s="38">
        <f t="shared" ref="G19" si="0">F19*E19</f>
        <v>131000</v>
      </c>
      <c r="H19" s="48"/>
      <c r="I19" s="299"/>
      <c r="K19" s="193"/>
      <c r="L19" s="190"/>
      <c r="M19" s="190"/>
    </row>
    <row r="20" spans="1:13" s="36" customFormat="1" ht="18" customHeight="1" x14ac:dyDescent="0.15">
      <c r="A20" s="517" t="s">
        <v>295</v>
      </c>
      <c r="B20" s="518"/>
      <c r="C20" s="518"/>
      <c r="D20" s="519"/>
      <c r="E20" s="12"/>
      <c r="F20" s="33"/>
      <c r="G20" s="40"/>
      <c r="H20" s="48" t="s">
        <v>665</v>
      </c>
      <c r="I20" s="299"/>
      <c r="K20" s="193"/>
      <c r="L20" s="190"/>
      <c r="M20" s="190"/>
    </row>
    <row r="21" spans="1:13" ht="18" customHeight="1" x14ac:dyDescent="0.15">
      <c r="A21" s="520" t="s">
        <v>17</v>
      </c>
      <c r="B21" s="521"/>
      <c r="C21" s="521"/>
      <c r="D21" s="522"/>
      <c r="E21" s="12">
        <v>1</v>
      </c>
      <c r="F21" s="44">
        <v>131000</v>
      </c>
      <c r="G21" s="38">
        <f t="shared" ref="G21" si="1">F21*E21</f>
        <v>131000</v>
      </c>
      <c r="H21" s="48"/>
      <c r="I21" s="299">
        <v>50000</v>
      </c>
      <c r="J21" s="299">
        <f>SUM(J16:J20)</f>
        <v>126000</v>
      </c>
      <c r="K21" s="190"/>
      <c r="L21" s="190"/>
      <c r="M21" s="190"/>
    </row>
    <row r="22" spans="1:13" ht="18" customHeight="1" x14ac:dyDescent="0.15">
      <c r="A22" s="492" t="s">
        <v>661</v>
      </c>
      <c r="B22" s="493"/>
      <c r="C22" s="493"/>
      <c r="D22" s="493"/>
      <c r="E22" s="118"/>
      <c r="F22" s="118"/>
      <c r="G22" s="118"/>
      <c r="H22" s="48" t="s">
        <v>666</v>
      </c>
      <c r="I22" s="299"/>
      <c r="J22" s="299">
        <v>126000</v>
      </c>
      <c r="K22" s="190"/>
      <c r="L22" s="190"/>
      <c r="M22" s="190"/>
    </row>
    <row r="23" spans="1:13" ht="18" customHeight="1" x14ac:dyDescent="0.15">
      <c r="A23" s="483" t="s">
        <v>43</v>
      </c>
      <c r="B23" s="484"/>
      <c r="C23" s="484"/>
      <c r="D23" s="485"/>
      <c r="E23" s="156">
        <v>1</v>
      </c>
      <c r="F23" s="172">
        <v>140000</v>
      </c>
      <c r="G23" s="172">
        <f>F23*E23</f>
        <v>140000</v>
      </c>
      <c r="H23" s="48"/>
      <c r="I23" s="299"/>
      <c r="J23" s="299"/>
      <c r="K23" s="190"/>
      <c r="L23" s="190"/>
      <c r="M23" s="190"/>
    </row>
    <row r="24" spans="1:13" ht="18" customHeight="1" x14ac:dyDescent="0.15">
      <c r="A24" s="486" t="s">
        <v>662</v>
      </c>
      <c r="B24" s="487"/>
      <c r="C24" s="487"/>
      <c r="D24" s="488"/>
      <c r="E24" s="107"/>
      <c r="F24" s="130"/>
      <c r="G24" s="130"/>
      <c r="H24" s="204" t="s">
        <v>666</v>
      </c>
      <c r="I24" s="299">
        <f>G24*0.9</f>
        <v>0</v>
      </c>
      <c r="J24" s="277">
        <f>SUM(J21:J22)</f>
        <v>252000</v>
      </c>
      <c r="K24" s="190"/>
      <c r="L24" s="190"/>
      <c r="M24" s="190"/>
    </row>
    <row r="25" spans="1:13" ht="18" customHeight="1" x14ac:dyDescent="0.15">
      <c r="A25" s="483" t="s">
        <v>43</v>
      </c>
      <c r="B25" s="484"/>
      <c r="C25" s="484"/>
      <c r="D25" s="485"/>
      <c r="E25" s="156">
        <v>1</v>
      </c>
      <c r="F25" s="172">
        <v>53000</v>
      </c>
      <c r="G25" s="172">
        <f>F25*E25</f>
        <v>53000</v>
      </c>
      <c r="H25" s="204"/>
      <c r="I25" s="299"/>
      <c r="K25" s="190"/>
      <c r="L25" s="190"/>
      <c r="M25" s="190"/>
    </row>
    <row r="26" spans="1:13" ht="18" customHeight="1" x14ac:dyDescent="0.15">
      <c r="A26" s="486" t="s">
        <v>663</v>
      </c>
      <c r="B26" s="487"/>
      <c r="C26" s="487"/>
      <c r="D26" s="488"/>
      <c r="E26" s="107"/>
      <c r="F26" s="130"/>
      <c r="G26" s="130"/>
      <c r="H26" s="204" t="s">
        <v>667</v>
      </c>
      <c r="I26" s="299">
        <f>G26*0.9</f>
        <v>0</v>
      </c>
      <c r="K26" s="190"/>
      <c r="L26" s="190"/>
      <c r="M26" s="190"/>
    </row>
    <row r="27" spans="1:13" s="36" customFormat="1" ht="18" customHeight="1" x14ac:dyDescent="0.15">
      <c r="A27" s="483" t="s">
        <v>43</v>
      </c>
      <c r="B27" s="484"/>
      <c r="C27" s="484"/>
      <c r="D27" s="485"/>
      <c r="E27" s="156">
        <v>1</v>
      </c>
      <c r="F27" s="172">
        <v>53000</v>
      </c>
      <c r="G27" s="172">
        <f>F27*E27</f>
        <v>53000</v>
      </c>
      <c r="H27" s="204"/>
      <c r="I27" s="324"/>
      <c r="K27" s="193"/>
      <c r="L27" s="190"/>
      <c r="M27" s="190"/>
    </row>
    <row r="28" spans="1:13" ht="18" customHeight="1" x14ac:dyDescent="0.15">
      <c r="A28" s="297"/>
      <c r="B28" s="317"/>
      <c r="C28" s="318"/>
      <c r="D28" s="319"/>
      <c r="E28" s="107"/>
      <c r="F28" s="32" t="s">
        <v>4</v>
      </c>
      <c r="G28" s="153">
        <f>SUM(G17+G19+G21+G23+G25+G27)</f>
        <v>584000</v>
      </c>
      <c r="H28" s="294"/>
      <c r="I28" s="299">
        <f>G27*0.9</f>
        <v>47700</v>
      </c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34"/>
      <c r="F29" s="463"/>
      <c r="G29" s="40" t="s">
        <v>1</v>
      </c>
      <c r="H29" s="204"/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50"/>
      <c r="G30" s="58"/>
      <c r="H30" s="31"/>
      <c r="I30" s="47" t="e">
        <f>G29*0.9</f>
        <v>#VALUE!</v>
      </c>
      <c r="K30" s="190"/>
      <c r="L30" s="190"/>
      <c r="M30" s="190"/>
    </row>
    <row r="31" spans="1:13" ht="18" customHeight="1" x14ac:dyDescent="0.15">
      <c r="A31" s="184"/>
      <c r="B31" s="529"/>
      <c r="C31" s="530"/>
      <c r="D31" s="531"/>
      <c r="E31" s="34"/>
      <c r="F31" s="100"/>
      <c r="G31" s="115"/>
      <c r="H31" s="114"/>
      <c r="I31" s="277" t="e">
        <f>#REF!+I21+I28</f>
        <v>#REF!</v>
      </c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29">
    <mergeCell ref="A41:D41"/>
    <mergeCell ref="B16:D16"/>
    <mergeCell ref="A15:D15"/>
    <mergeCell ref="A20:D20"/>
    <mergeCell ref="A21:D21"/>
    <mergeCell ref="A22:D22"/>
    <mergeCell ref="A23:D23"/>
    <mergeCell ref="A24:D24"/>
    <mergeCell ref="B30:D30"/>
    <mergeCell ref="B31:D31"/>
    <mergeCell ref="B34:D34"/>
    <mergeCell ref="B35:D35"/>
    <mergeCell ref="B36:D36"/>
    <mergeCell ref="A37:H37"/>
    <mergeCell ref="A19:D19"/>
    <mergeCell ref="A25:D25"/>
    <mergeCell ref="A26:D26"/>
    <mergeCell ref="A27:D27"/>
    <mergeCell ref="E7:H7"/>
    <mergeCell ref="E8:H8"/>
    <mergeCell ref="B13:D13"/>
    <mergeCell ref="A14:D14"/>
    <mergeCell ref="A18:D18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288C-8005-44DE-BADE-D56129B07D9E}">
  <dimension ref="A1:N52"/>
  <sheetViews>
    <sheetView topLeftCell="A2" zoomScale="80" zoomScaleNormal="8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3.6640625" style="1" customWidth="1"/>
    <col min="10" max="13" width="12.77734375" style="1" customWidth="1"/>
    <col min="14" max="14" width="14.77734375" style="1" customWidth="1"/>
    <col min="15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2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2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2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2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2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2" ht="19.350000000000001" customHeight="1" x14ac:dyDescent="0.15">
      <c r="A9" s="68" t="s">
        <v>615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614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  <c r="J13" s="410" t="s">
        <v>602</v>
      </c>
    </row>
    <row r="14" spans="1:12" ht="17.45" customHeight="1" x14ac:dyDescent="0.15">
      <c r="A14" s="559" t="s">
        <v>634</v>
      </c>
      <c r="B14" s="560"/>
      <c r="C14" s="560"/>
      <c r="D14" s="560"/>
      <c r="E14" s="290"/>
      <c r="F14" s="430"/>
      <c r="G14" s="441"/>
      <c r="H14" s="48"/>
      <c r="I14" s="359">
        <f>J16/I16</f>
        <v>1470.0101701763062</v>
      </c>
      <c r="J14" s="410" t="s">
        <v>603</v>
      </c>
      <c r="K14" s="410" t="s">
        <v>612</v>
      </c>
      <c r="L14" s="410" t="s">
        <v>604</v>
      </c>
    </row>
    <row r="15" spans="1:12" ht="17.45" customHeight="1" x14ac:dyDescent="0.15">
      <c r="A15" s="432" t="s">
        <v>461</v>
      </c>
      <c r="B15" s="526" t="s">
        <v>621</v>
      </c>
      <c r="C15" s="527"/>
      <c r="D15" s="528"/>
      <c r="E15" s="12">
        <v>1</v>
      </c>
      <c r="F15" s="44">
        <v>1105500</v>
      </c>
      <c r="G15" s="38">
        <f t="shared" ref="G15" si="0">F15*E15</f>
        <v>1105500</v>
      </c>
      <c r="H15" s="411"/>
      <c r="I15" s="359"/>
      <c r="J15" s="410"/>
      <c r="K15" s="410"/>
      <c r="L15" s="410"/>
    </row>
    <row r="16" spans="1:12" ht="17.45" customHeight="1" x14ac:dyDescent="0.15">
      <c r="A16" s="105" t="s">
        <v>619</v>
      </c>
      <c r="B16" s="535" t="s">
        <v>620</v>
      </c>
      <c r="C16" s="536"/>
      <c r="D16" s="537"/>
      <c r="E16" s="97">
        <v>1</v>
      </c>
      <c r="F16" s="100">
        <v>4463000</v>
      </c>
      <c r="G16" s="115">
        <f>E16*F16</f>
        <v>4463000</v>
      </c>
      <c r="H16" s="411"/>
      <c r="I16" s="323">
        <f>I18+I19</f>
        <v>2871.14</v>
      </c>
      <c r="J16" s="229">
        <v>4220605</v>
      </c>
      <c r="K16" s="229">
        <f>J16*1.2</f>
        <v>5064726</v>
      </c>
      <c r="L16" s="229">
        <f>K16*1.12</f>
        <v>5672493.1200000001</v>
      </c>
    </row>
    <row r="17" spans="1:14" ht="17.45" customHeight="1" x14ac:dyDescent="0.15">
      <c r="A17" s="105" t="s">
        <v>605</v>
      </c>
      <c r="B17" s="535" t="s">
        <v>606</v>
      </c>
      <c r="C17" s="536"/>
      <c r="D17" s="537"/>
      <c r="E17" s="178">
        <v>1</v>
      </c>
      <c r="F17" s="164">
        <v>1348000</v>
      </c>
      <c r="G17" s="168">
        <f>E17*F17</f>
        <v>1348000</v>
      </c>
      <c r="H17" s="411"/>
      <c r="I17" s="323"/>
      <c r="J17" s="229"/>
      <c r="K17" s="229"/>
      <c r="L17" s="229"/>
    </row>
    <row r="18" spans="1:14" ht="17.45" customHeight="1" x14ac:dyDescent="0.15">
      <c r="A18" s="35"/>
      <c r="B18" s="480"/>
      <c r="C18" s="481"/>
      <c r="D18" s="482"/>
      <c r="E18" s="290"/>
      <c r="F18" s="430" t="s">
        <v>4</v>
      </c>
      <c r="G18" s="38">
        <f>SUM(G15:G17)</f>
        <v>6916500</v>
      </c>
      <c r="H18" s="48"/>
      <c r="I18" s="36">
        <v>2301.14</v>
      </c>
      <c r="J18" s="426">
        <f>K18/J16</f>
        <v>1.1775562982084322</v>
      </c>
      <c r="K18" s="229">
        <v>4970000</v>
      </c>
      <c r="L18" s="229">
        <f>K18*1.12</f>
        <v>5566400.0000000009</v>
      </c>
    </row>
    <row r="19" spans="1:14" ht="17.45" customHeight="1" x14ac:dyDescent="0.15">
      <c r="A19" s="432"/>
      <c r="B19" s="526"/>
      <c r="C19" s="527"/>
      <c r="D19" s="528"/>
      <c r="E19" s="12"/>
      <c r="F19" s="443" t="s">
        <v>2</v>
      </c>
      <c r="G19" s="444">
        <v>6200000</v>
      </c>
      <c r="H19" s="411"/>
      <c r="I19" s="323">
        <v>570</v>
      </c>
      <c r="J19" s="412"/>
      <c r="K19" s="229"/>
      <c r="L19" s="229"/>
    </row>
    <row r="20" spans="1:14" ht="17.45" customHeight="1" x14ac:dyDescent="0.15">
      <c r="A20" s="557" t="s">
        <v>635</v>
      </c>
      <c r="B20" s="558"/>
      <c r="C20" s="558"/>
      <c r="D20" s="558"/>
      <c r="E20" s="290"/>
      <c r="F20" s="430"/>
      <c r="G20" s="441"/>
      <c r="H20" s="48"/>
      <c r="I20" s="323"/>
      <c r="J20" s="412"/>
      <c r="K20" s="229"/>
      <c r="L20" s="229"/>
    </row>
    <row r="21" spans="1:14" ht="17.45" customHeight="1" x14ac:dyDescent="0.15">
      <c r="A21" s="432" t="s">
        <v>461</v>
      </c>
      <c r="B21" s="526" t="s">
        <v>621</v>
      </c>
      <c r="C21" s="527"/>
      <c r="D21" s="528"/>
      <c r="E21" s="12">
        <v>1</v>
      </c>
      <c r="F21" s="44">
        <v>1105500</v>
      </c>
      <c r="G21" s="38">
        <f t="shared" ref="G21" si="1">F21*E21</f>
        <v>1105500</v>
      </c>
      <c r="H21" s="411"/>
      <c r="I21" s="424">
        <f>J22/I22</f>
        <v>1470.009877601052</v>
      </c>
      <c r="J21" s="410" t="s">
        <v>603</v>
      </c>
      <c r="K21" s="410" t="s">
        <v>612</v>
      </c>
      <c r="L21" s="410" t="s">
        <v>604</v>
      </c>
    </row>
    <row r="22" spans="1:14" ht="17.45" customHeight="1" x14ac:dyDescent="0.15">
      <c r="A22" s="105" t="s">
        <v>619</v>
      </c>
      <c r="B22" s="535" t="s">
        <v>620</v>
      </c>
      <c r="C22" s="536"/>
      <c r="D22" s="537"/>
      <c r="E22" s="97">
        <v>1</v>
      </c>
      <c r="F22" s="100">
        <v>4463000</v>
      </c>
      <c r="G22" s="115">
        <f>E22*F22</f>
        <v>4463000</v>
      </c>
      <c r="H22" s="411"/>
      <c r="I22" s="425">
        <f>SUM(I24:I26)</f>
        <v>3361.14</v>
      </c>
      <c r="J22" s="423">
        <v>4940909</v>
      </c>
      <c r="K22" s="229">
        <f>J22*1.178</f>
        <v>5820390.8020000001</v>
      </c>
      <c r="L22" s="229">
        <f>K22*1.12</f>
        <v>6518837.6982400008</v>
      </c>
    </row>
    <row r="23" spans="1:14" ht="17.45" customHeight="1" x14ac:dyDescent="0.15">
      <c r="A23" s="105" t="s">
        <v>605</v>
      </c>
      <c r="B23" s="535" t="s">
        <v>606</v>
      </c>
      <c r="C23" s="536"/>
      <c r="D23" s="537"/>
      <c r="E23" s="178">
        <v>1</v>
      </c>
      <c r="F23" s="164">
        <v>1348000</v>
      </c>
      <c r="G23" s="168">
        <f>E23*F23</f>
        <v>1348000</v>
      </c>
      <c r="H23" s="411"/>
      <c r="I23" s="425"/>
      <c r="J23" s="423"/>
      <c r="K23" s="229"/>
      <c r="L23" s="229"/>
    </row>
    <row r="24" spans="1:14" ht="17.45" customHeight="1" x14ac:dyDescent="0.15">
      <c r="A24" s="35"/>
      <c r="B24" s="480"/>
      <c r="C24" s="481"/>
      <c r="D24" s="482"/>
      <c r="E24" s="290"/>
      <c r="F24" s="430" t="s">
        <v>4</v>
      </c>
      <c r="G24" s="38">
        <f>SUM(G21:G23)</f>
        <v>6916500</v>
      </c>
      <c r="H24" s="48"/>
      <c r="I24" s="425">
        <v>2301.14</v>
      </c>
      <c r="J24" s="229">
        <f>I24*1470.01</f>
        <v>3382698.8114</v>
      </c>
      <c r="K24" s="229">
        <f t="shared" ref="K24:K26" si="2">J24*1.178</f>
        <v>3984819.1998291998</v>
      </c>
      <c r="L24" s="229">
        <f t="shared" ref="L24:L26" si="3">K24*1.12</f>
        <v>4462997.5038087042</v>
      </c>
    </row>
    <row r="25" spans="1:14" ht="17.45" customHeight="1" x14ac:dyDescent="0.15">
      <c r="A25" s="432"/>
      <c r="B25" s="526"/>
      <c r="C25" s="527"/>
      <c r="D25" s="528"/>
      <c r="E25" s="12"/>
      <c r="F25" s="443" t="s">
        <v>2</v>
      </c>
      <c r="G25" s="444">
        <v>6200000</v>
      </c>
      <c r="H25" s="413"/>
      <c r="I25" s="425">
        <v>570</v>
      </c>
      <c r="J25" s="229">
        <f t="shared" ref="J25:J26" si="4">I25*1470.01</f>
        <v>837905.7</v>
      </c>
      <c r="K25" s="229">
        <f t="shared" si="2"/>
        <v>987052.9145999999</v>
      </c>
      <c r="L25" s="229">
        <f t="shared" si="3"/>
        <v>1105499.2643520001</v>
      </c>
      <c r="M25" s="277">
        <f>SUM(L24:L25)</f>
        <v>5568496.7681607045</v>
      </c>
      <c r="N25" s="359">
        <f>M25*3</f>
        <v>16705490.304482114</v>
      </c>
    </row>
    <row r="26" spans="1:14" s="36" customFormat="1" ht="17.45" customHeight="1" x14ac:dyDescent="0.15">
      <c r="A26" s="105"/>
      <c r="B26" s="535"/>
      <c r="C26" s="536"/>
      <c r="D26" s="537"/>
      <c r="E26" s="178"/>
      <c r="F26" s="164"/>
      <c r="G26" s="168"/>
      <c r="H26" s="411"/>
      <c r="I26" s="424">
        <v>490</v>
      </c>
      <c r="J26" s="229">
        <f t="shared" si="4"/>
        <v>720304.9</v>
      </c>
      <c r="K26" s="229">
        <f t="shared" si="2"/>
        <v>848519.17220000003</v>
      </c>
      <c r="L26" s="229">
        <f t="shared" si="3"/>
        <v>950341.47286400013</v>
      </c>
      <c r="M26" s="1"/>
      <c r="N26" s="229"/>
    </row>
    <row r="27" spans="1:14" s="36" customFormat="1" ht="17.45" customHeight="1" x14ac:dyDescent="0.15">
      <c r="A27" s="432"/>
      <c r="B27" s="526"/>
      <c r="C27" s="527"/>
      <c r="D27" s="528"/>
      <c r="E27" s="12"/>
      <c r="F27" s="44"/>
      <c r="G27" s="38"/>
      <c r="H27" s="411"/>
      <c r="I27" s="47"/>
      <c r="J27" s="277">
        <f>SUM(J24:J26)</f>
        <v>4940909.4114000006</v>
      </c>
      <c r="K27" s="277"/>
      <c r="L27" s="277"/>
      <c r="M27" s="1"/>
      <c r="N27" s="229"/>
    </row>
    <row r="28" spans="1:14" s="36" customFormat="1" ht="17.45" customHeight="1" x14ac:dyDescent="0.15">
      <c r="A28" s="105"/>
      <c r="B28" s="535"/>
      <c r="C28" s="536"/>
      <c r="D28" s="537"/>
      <c r="E28" s="97"/>
      <c r="F28" s="100"/>
      <c r="G28" s="115"/>
      <c r="H28" s="411"/>
      <c r="I28" s="47">
        <f>G27*0.9</f>
        <v>0</v>
      </c>
      <c r="K28" s="277">
        <f>K24+K25</f>
        <v>4971872.1144292001</v>
      </c>
      <c r="L28" s="277">
        <f>L24+L25</f>
        <v>5568496.7681607045</v>
      </c>
      <c r="M28" s="1"/>
      <c r="N28" s="277"/>
    </row>
    <row r="29" spans="1:14" s="36" customFormat="1" ht="17.45" customHeight="1" x14ac:dyDescent="0.15">
      <c r="A29" s="105"/>
      <c r="B29" s="535"/>
      <c r="C29" s="536"/>
      <c r="D29" s="537"/>
      <c r="E29" s="178"/>
      <c r="F29" s="164"/>
      <c r="G29" s="168"/>
      <c r="H29" s="411"/>
      <c r="I29" s="1"/>
      <c r="J29" s="277">
        <f>J22+J26</f>
        <v>5661213.9000000004</v>
      </c>
      <c r="K29" s="277">
        <f>K24+K26+K25</f>
        <v>5820391.2866292</v>
      </c>
      <c r="L29" s="277">
        <f>L24+L26+L25</f>
        <v>6518838.2410247047</v>
      </c>
      <c r="M29" s="1"/>
      <c r="N29" s="1"/>
    </row>
    <row r="30" spans="1:14" ht="17.45" customHeight="1" x14ac:dyDescent="0.15">
      <c r="A30" s="35"/>
      <c r="B30" s="480"/>
      <c r="C30" s="481"/>
      <c r="D30" s="482"/>
      <c r="E30" s="290"/>
      <c r="F30" s="430"/>
      <c r="G30" s="38"/>
      <c r="H30" s="48"/>
      <c r="I30" s="425">
        <f>SUM(F27:F29)</f>
        <v>0</v>
      </c>
      <c r="J30" s="229"/>
      <c r="K30" s="229"/>
      <c r="L30" s="229"/>
      <c r="M30" s="277"/>
      <c r="N30" s="359"/>
    </row>
    <row r="31" spans="1:14" ht="17.45" customHeight="1" x14ac:dyDescent="0.15">
      <c r="A31" s="35"/>
      <c r="B31" s="535"/>
      <c r="C31" s="536"/>
      <c r="D31" s="537"/>
      <c r="E31" s="290"/>
      <c r="F31" s="430"/>
      <c r="G31" s="441"/>
      <c r="H31" s="48"/>
      <c r="I31" s="425"/>
      <c r="J31" s="229"/>
      <c r="K31" s="229"/>
      <c r="L31" s="229"/>
      <c r="M31" s="277"/>
      <c r="N31" s="359"/>
    </row>
    <row r="32" spans="1:14" ht="17.45" customHeight="1" x14ac:dyDescent="0.15">
      <c r="A32" s="35"/>
      <c r="B32" s="535"/>
      <c r="C32" s="536"/>
      <c r="D32" s="537"/>
      <c r="E32" s="290"/>
      <c r="F32" s="430"/>
      <c r="G32" s="38"/>
      <c r="H32" s="48"/>
      <c r="I32" s="425">
        <f>G32*0.9</f>
        <v>0</v>
      </c>
      <c r="J32" s="229"/>
      <c r="K32" s="229"/>
      <c r="L32" s="229"/>
      <c r="M32" s="277"/>
      <c r="N32" s="359"/>
    </row>
    <row r="33" spans="1:14" ht="17.45" customHeight="1" x14ac:dyDescent="0.15">
      <c r="A33" s="247"/>
      <c r="B33" s="556"/>
      <c r="C33" s="556"/>
      <c r="D33" s="556"/>
      <c r="E33" s="156"/>
      <c r="F33" s="172"/>
      <c r="G33" s="441"/>
      <c r="H33" s="147"/>
      <c r="I33" s="424"/>
      <c r="J33" s="229"/>
      <c r="K33" s="229"/>
      <c r="L33" s="229"/>
      <c r="N33" s="229"/>
    </row>
    <row r="34" spans="1:14" ht="17.45" customHeight="1" x14ac:dyDescent="0.15">
      <c r="A34" s="105"/>
      <c r="B34" s="535"/>
      <c r="C34" s="536"/>
      <c r="D34" s="537"/>
      <c r="E34" s="178"/>
      <c r="F34" s="164"/>
      <c r="G34" s="38"/>
      <c r="H34" s="411"/>
      <c r="I34" s="47"/>
      <c r="J34" s="277"/>
      <c r="K34" s="277"/>
      <c r="L34" s="277"/>
      <c r="N34" s="229"/>
    </row>
    <row r="35" spans="1:14" ht="17.45" customHeight="1" x14ac:dyDescent="0.15">
      <c r="A35" s="429"/>
      <c r="B35" s="535"/>
      <c r="C35" s="536"/>
      <c r="D35" s="537"/>
      <c r="E35" s="34"/>
      <c r="F35" s="431"/>
      <c r="G35" s="32"/>
      <c r="H35" s="411"/>
      <c r="I35" s="47"/>
      <c r="J35" s="36"/>
      <c r="K35" s="277"/>
      <c r="L35" s="277"/>
      <c r="N35" s="277"/>
    </row>
    <row r="36" spans="1:14" ht="17.45" customHeight="1" x14ac:dyDescent="0.15">
      <c r="A36" s="433"/>
      <c r="B36" s="552"/>
      <c r="C36" s="553"/>
      <c r="D36" s="554"/>
      <c r="E36" s="178"/>
      <c r="F36" s="242"/>
      <c r="G36" s="434"/>
      <c r="H36" s="435"/>
      <c r="J36" s="277"/>
      <c r="K36" s="277"/>
      <c r="L36" s="277"/>
    </row>
    <row r="37" spans="1:14" ht="17.45" customHeight="1" x14ac:dyDescent="0.15">
      <c r="A37" s="436"/>
      <c r="B37" s="555"/>
      <c r="C37" s="555"/>
      <c r="D37" s="555"/>
      <c r="E37" s="437"/>
      <c r="F37" s="438"/>
      <c r="G37" s="439"/>
      <c r="H37" s="440"/>
      <c r="J37" s="277"/>
      <c r="K37" s="277"/>
      <c r="L37" s="277"/>
    </row>
    <row r="38" spans="1:14" ht="17.45" customHeight="1" x14ac:dyDescent="0.15">
      <c r="A38" s="495" t="s">
        <v>613</v>
      </c>
      <c r="B38" s="496"/>
      <c r="C38" s="496"/>
      <c r="D38" s="496"/>
      <c r="E38" s="496"/>
      <c r="F38" s="496"/>
      <c r="G38" s="496"/>
      <c r="H38" s="497"/>
      <c r="J38" s="1" t="s">
        <v>610</v>
      </c>
      <c r="K38" s="229"/>
      <c r="L38" s="229"/>
      <c r="N38" s="229"/>
    </row>
    <row r="39" spans="1:14" ht="17.45" customHeight="1" x14ac:dyDescent="0.15">
      <c r="A39" s="547" t="s">
        <v>617</v>
      </c>
      <c r="B39" s="548"/>
      <c r="C39" s="548"/>
      <c r="D39" s="548"/>
      <c r="E39" s="548"/>
      <c r="F39" s="548"/>
      <c r="G39" s="548"/>
      <c r="H39" s="549"/>
      <c r="J39" s="1" t="s">
        <v>609</v>
      </c>
      <c r="K39" s="277"/>
      <c r="L39" s="277"/>
    </row>
    <row r="40" spans="1:14" ht="17.45" customHeight="1" x14ac:dyDescent="0.15">
      <c r="A40" s="547" t="s">
        <v>618</v>
      </c>
      <c r="B40" s="548"/>
      <c r="C40" s="548"/>
      <c r="D40" s="548"/>
      <c r="E40" s="548"/>
      <c r="F40" s="548"/>
      <c r="G40" s="548"/>
      <c r="H40" s="549"/>
      <c r="I40" s="8"/>
      <c r="J40" s="1" t="s">
        <v>611</v>
      </c>
      <c r="K40" s="277"/>
      <c r="L40" s="277"/>
    </row>
    <row r="41" spans="1:14" ht="17.45" customHeight="1" x14ac:dyDescent="0.15">
      <c r="A41" s="547" t="s">
        <v>616</v>
      </c>
      <c r="B41" s="548"/>
      <c r="C41" s="548"/>
      <c r="D41" s="548"/>
      <c r="E41" s="548"/>
      <c r="F41" s="548"/>
      <c r="G41" s="548"/>
      <c r="H41" s="549"/>
    </row>
    <row r="42" spans="1:14" ht="17.45" customHeight="1" x14ac:dyDescent="0.15">
      <c r="A42" s="498"/>
      <c r="B42" s="499"/>
      <c r="C42" s="499"/>
      <c r="D42" s="499"/>
      <c r="E42" s="3"/>
      <c r="F42" s="3"/>
      <c r="G42" s="3"/>
      <c r="H42" s="2"/>
    </row>
    <row r="46" spans="1:14" x14ac:dyDescent="0.15">
      <c r="F46" s="550"/>
      <c r="G46" s="550"/>
    </row>
    <row r="47" spans="1:14" x14ac:dyDescent="0.15">
      <c r="F47" s="415"/>
      <c r="G47" s="416"/>
    </row>
    <row r="48" spans="1:14" x14ac:dyDescent="0.15">
      <c r="F48" s="417"/>
      <c r="G48" s="416"/>
    </row>
    <row r="49" spans="6:7" x14ac:dyDescent="0.15">
      <c r="F49" s="551"/>
      <c r="G49" s="551"/>
    </row>
    <row r="50" spans="6:7" x14ac:dyDescent="0.15">
      <c r="F50" s="418"/>
      <c r="G50" s="419"/>
    </row>
    <row r="51" spans="6:7" x14ac:dyDescent="0.15">
      <c r="F51" s="420"/>
      <c r="G51" s="416"/>
    </row>
    <row r="52" spans="6:7" x14ac:dyDescent="0.15">
      <c r="F52" s="421"/>
      <c r="G52" s="422"/>
    </row>
  </sheetData>
  <mergeCells count="40">
    <mergeCell ref="E6:H6"/>
    <mergeCell ref="A2:H2"/>
    <mergeCell ref="B3:C3"/>
    <mergeCell ref="F3:H4"/>
    <mergeCell ref="A4:C4"/>
    <mergeCell ref="E5:H5"/>
    <mergeCell ref="B17:D17"/>
    <mergeCell ref="B19:D19"/>
    <mergeCell ref="B21:D21"/>
    <mergeCell ref="A20:D20"/>
    <mergeCell ref="E7:H7"/>
    <mergeCell ref="E8:H8"/>
    <mergeCell ref="B13:D13"/>
    <mergeCell ref="B15:D15"/>
    <mergeCell ref="B16:D16"/>
    <mergeCell ref="A14:D14"/>
    <mergeCell ref="B18:D18"/>
    <mergeCell ref="B37:D37"/>
    <mergeCell ref="A38:H38"/>
    <mergeCell ref="A39:H39"/>
    <mergeCell ref="B29:D29"/>
    <mergeCell ref="B30:D30"/>
    <mergeCell ref="B31:D31"/>
    <mergeCell ref="B32:D32"/>
    <mergeCell ref="B33:D33"/>
    <mergeCell ref="B34:D34"/>
    <mergeCell ref="B22:D22"/>
    <mergeCell ref="B26:D26"/>
    <mergeCell ref="B35:D35"/>
    <mergeCell ref="B36:D36"/>
    <mergeCell ref="B23:D23"/>
    <mergeCell ref="B24:D24"/>
    <mergeCell ref="B25:D25"/>
    <mergeCell ref="B27:D27"/>
    <mergeCell ref="B28:D28"/>
    <mergeCell ref="A40:H40"/>
    <mergeCell ref="A41:H41"/>
    <mergeCell ref="A42:D42"/>
    <mergeCell ref="F46:G46"/>
    <mergeCell ref="F49:G49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938C-629E-4F17-8E5B-3D79B42403F9}">
  <dimension ref="A1:N52"/>
  <sheetViews>
    <sheetView topLeftCell="A5" zoomScale="80" zoomScaleNormal="8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3.6640625" style="1" customWidth="1"/>
    <col min="10" max="13" width="12.77734375" style="1" customWidth="1"/>
    <col min="14" max="14" width="14.77734375" style="1" customWidth="1"/>
    <col min="15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2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2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2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2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2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2" ht="19.350000000000001" customHeight="1" x14ac:dyDescent="0.15">
      <c r="A9" s="68" t="s">
        <v>615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614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  <c r="J13" s="410" t="s">
        <v>602</v>
      </c>
    </row>
    <row r="14" spans="1:12" ht="17.45" customHeight="1" x14ac:dyDescent="0.15">
      <c r="A14" s="559" t="s">
        <v>631</v>
      </c>
      <c r="B14" s="560"/>
      <c r="C14" s="560"/>
      <c r="D14" s="560"/>
      <c r="E14" s="290"/>
      <c r="F14" s="430"/>
      <c r="G14" s="441"/>
      <c r="H14" s="48"/>
      <c r="I14" s="359">
        <f>J16/I16</f>
        <v>1470.0101701763062</v>
      </c>
      <c r="J14" s="410" t="s">
        <v>603</v>
      </c>
      <c r="K14" s="410" t="s">
        <v>612</v>
      </c>
      <c r="L14" s="410" t="s">
        <v>604</v>
      </c>
    </row>
    <row r="15" spans="1:12" ht="17.45" customHeight="1" x14ac:dyDescent="0.15">
      <c r="A15" s="432" t="s">
        <v>461</v>
      </c>
      <c r="B15" s="526" t="s">
        <v>621</v>
      </c>
      <c r="C15" s="527"/>
      <c r="D15" s="528"/>
      <c r="E15" s="12">
        <v>1</v>
      </c>
      <c r="F15" s="44">
        <v>1105500</v>
      </c>
      <c r="G15" s="38">
        <f t="shared" ref="G15" si="0">F15*E15</f>
        <v>1105500</v>
      </c>
      <c r="H15" s="411"/>
      <c r="I15" s="359"/>
      <c r="J15" s="410"/>
      <c r="K15" s="410"/>
      <c r="L15" s="410"/>
    </row>
    <row r="16" spans="1:12" ht="17.45" customHeight="1" x14ac:dyDescent="0.15">
      <c r="A16" s="105" t="s">
        <v>619</v>
      </c>
      <c r="B16" s="535" t="s">
        <v>620</v>
      </c>
      <c r="C16" s="536"/>
      <c r="D16" s="537"/>
      <c r="E16" s="97">
        <v>1</v>
      </c>
      <c r="F16" s="100">
        <v>4463000</v>
      </c>
      <c r="G16" s="115">
        <f>E16*F16</f>
        <v>4463000</v>
      </c>
      <c r="H16" s="411"/>
      <c r="I16" s="323">
        <f>I18+I19</f>
        <v>2871.14</v>
      </c>
      <c r="J16" s="229">
        <v>4220605</v>
      </c>
      <c r="K16" s="229">
        <f>J16*1.2</f>
        <v>5064726</v>
      </c>
      <c r="L16" s="229">
        <f>K16*1.12</f>
        <v>5672493.1200000001</v>
      </c>
    </row>
    <row r="17" spans="1:14" ht="17.45" customHeight="1" x14ac:dyDescent="0.15">
      <c r="A17" s="105" t="s">
        <v>605</v>
      </c>
      <c r="B17" s="535" t="s">
        <v>606</v>
      </c>
      <c r="C17" s="536"/>
      <c r="D17" s="537"/>
      <c r="E17" s="178">
        <v>1</v>
      </c>
      <c r="F17" s="164">
        <v>1348000</v>
      </c>
      <c r="G17" s="168">
        <f>E17*F17</f>
        <v>1348000</v>
      </c>
      <c r="H17" s="411"/>
      <c r="I17" s="323"/>
      <c r="J17" s="229"/>
      <c r="K17" s="229"/>
      <c r="L17" s="229"/>
    </row>
    <row r="18" spans="1:14" ht="17.45" customHeight="1" x14ac:dyDescent="0.15">
      <c r="A18" s="35"/>
      <c r="B18" s="480"/>
      <c r="C18" s="481"/>
      <c r="D18" s="482"/>
      <c r="E18" s="290"/>
      <c r="F18" s="430" t="s">
        <v>4</v>
      </c>
      <c r="G18" s="38">
        <f>SUM(G15:G17)</f>
        <v>6916500</v>
      </c>
      <c r="H18" s="48"/>
      <c r="I18" s="36">
        <v>2301.14</v>
      </c>
      <c r="J18" s="426">
        <f>K18/J16</f>
        <v>1.1775562982084322</v>
      </c>
      <c r="K18" s="229">
        <v>4970000</v>
      </c>
      <c r="L18" s="229">
        <f>K18*1.12</f>
        <v>5566400.0000000009</v>
      </c>
    </row>
    <row r="19" spans="1:14" ht="17.45" customHeight="1" x14ac:dyDescent="0.15">
      <c r="A19" s="432"/>
      <c r="B19" s="526"/>
      <c r="C19" s="527"/>
      <c r="D19" s="528"/>
      <c r="E19" s="12"/>
      <c r="F19" s="443" t="s">
        <v>2</v>
      </c>
      <c r="G19" s="444">
        <v>6200000</v>
      </c>
      <c r="H19" s="411"/>
      <c r="I19" s="323">
        <v>570</v>
      </c>
      <c r="J19" s="412"/>
      <c r="K19" s="229"/>
      <c r="L19" s="229"/>
    </row>
    <row r="20" spans="1:14" ht="17.45" customHeight="1" x14ac:dyDescent="0.15">
      <c r="A20" s="557" t="s">
        <v>632</v>
      </c>
      <c r="B20" s="558"/>
      <c r="C20" s="558"/>
      <c r="D20" s="558"/>
      <c r="E20" s="290"/>
      <c r="F20" s="430"/>
      <c r="G20" s="441"/>
      <c r="H20" s="48"/>
      <c r="I20" s="323"/>
      <c r="J20" s="412"/>
      <c r="K20" s="229"/>
      <c r="L20" s="229"/>
    </row>
    <row r="21" spans="1:14" ht="17.45" customHeight="1" x14ac:dyDescent="0.15">
      <c r="A21" s="432" t="s">
        <v>461</v>
      </c>
      <c r="B21" s="526" t="s">
        <v>621</v>
      </c>
      <c r="C21" s="527"/>
      <c r="D21" s="528"/>
      <c r="E21" s="12">
        <v>1</v>
      </c>
      <c r="F21" s="44">
        <v>1105500</v>
      </c>
      <c r="G21" s="38">
        <f t="shared" ref="G21" si="1">F21*E21</f>
        <v>1105500</v>
      </c>
      <c r="H21" s="411"/>
      <c r="I21" s="424">
        <f>J22/I22</f>
        <v>1470.009877601052</v>
      </c>
      <c r="J21" s="410" t="s">
        <v>603</v>
      </c>
      <c r="K21" s="410" t="s">
        <v>612</v>
      </c>
      <c r="L21" s="410" t="s">
        <v>604</v>
      </c>
    </row>
    <row r="22" spans="1:14" ht="17.45" customHeight="1" x14ac:dyDescent="0.15">
      <c r="A22" s="105" t="s">
        <v>619</v>
      </c>
      <c r="B22" s="535" t="s">
        <v>620</v>
      </c>
      <c r="C22" s="536"/>
      <c r="D22" s="537"/>
      <c r="E22" s="97">
        <v>1</v>
      </c>
      <c r="F22" s="100">
        <v>4463000</v>
      </c>
      <c r="G22" s="115">
        <f>E22*F22</f>
        <v>4463000</v>
      </c>
      <c r="H22" s="411"/>
      <c r="I22" s="425">
        <f>SUM(I24:I26)</f>
        <v>3361.14</v>
      </c>
      <c r="J22" s="423">
        <v>4940909</v>
      </c>
      <c r="K22" s="229">
        <f>J22*1.178</f>
        <v>5820390.8020000001</v>
      </c>
      <c r="L22" s="229">
        <f>K22*1.12</f>
        <v>6518837.6982400008</v>
      </c>
    </row>
    <row r="23" spans="1:14" ht="17.45" customHeight="1" x14ac:dyDescent="0.15">
      <c r="A23" s="105" t="s">
        <v>605</v>
      </c>
      <c r="B23" s="535" t="s">
        <v>606</v>
      </c>
      <c r="C23" s="536"/>
      <c r="D23" s="537"/>
      <c r="E23" s="178">
        <v>1</v>
      </c>
      <c r="F23" s="164">
        <v>1348000</v>
      </c>
      <c r="G23" s="168">
        <f>E23*F23</f>
        <v>1348000</v>
      </c>
      <c r="H23" s="411"/>
      <c r="I23" s="425"/>
      <c r="J23" s="423"/>
      <c r="K23" s="229"/>
      <c r="L23" s="229"/>
    </row>
    <row r="24" spans="1:14" ht="17.45" customHeight="1" x14ac:dyDescent="0.15">
      <c r="A24" s="35"/>
      <c r="B24" s="480"/>
      <c r="C24" s="481"/>
      <c r="D24" s="482"/>
      <c r="E24" s="290"/>
      <c r="F24" s="430" t="s">
        <v>4</v>
      </c>
      <c r="G24" s="38">
        <f>SUM(G21:G23)</f>
        <v>6916500</v>
      </c>
      <c r="H24" s="48"/>
      <c r="I24" s="425">
        <v>2301.14</v>
      </c>
      <c r="J24" s="229">
        <f>I24*1470.01</f>
        <v>3382698.8114</v>
      </c>
      <c r="K24" s="229">
        <f t="shared" ref="K24:K26" si="2">J24*1.178</f>
        <v>3984819.1998291998</v>
      </c>
      <c r="L24" s="229">
        <f t="shared" ref="L24:L26" si="3">K24*1.12</f>
        <v>4462997.5038087042</v>
      </c>
    </row>
    <row r="25" spans="1:14" ht="17.45" customHeight="1" x14ac:dyDescent="0.15">
      <c r="A25" s="432"/>
      <c r="B25" s="526"/>
      <c r="C25" s="527"/>
      <c r="D25" s="528"/>
      <c r="E25" s="12"/>
      <c r="F25" s="443" t="s">
        <v>2</v>
      </c>
      <c r="G25" s="444">
        <v>6200000</v>
      </c>
      <c r="H25" s="413"/>
      <c r="I25" s="425">
        <v>570</v>
      </c>
      <c r="J25" s="229">
        <f t="shared" ref="J25:J26" si="4">I25*1470.01</f>
        <v>837905.7</v>
      </c>
      <c r="K25" s="229">
        <f t="shared" si="2"/>
        <v>987052.9145999999</v>
      </c>
      <c r="L25" s="229">
        <f t="shared" si="3"/>
        <v>1105499.2643520001</v>
      </c>
      <c r="M25" s="277">
        <f>SUM(L24:L25)</f>
        <v>5568496.7681607045</v>
      </c>
      <c r="N25" s="359">
        <f>M25*3</f>
        <v>16705490.304482114</v>
      </c>
    </row>
    <row r="26" spans="1:14" s="36" customFormat="1" ht="17.45" customHeight="1" x14ac:dyDescent="0.15">
      <c r="A26" s="557" t="s">
        <v>633</v>
      </c>
      <c r="B26" s="558"/>
      <c r="C26" s="558"/>
      <c r="D26" s="558"/>
      <c r="E26" s="290"/>
      <c r="F26" s="430"/>
      <c r="G26" s="441"/>
      <c r="H26" s="48"/>
      <c r="I26" s="424">
        <v>490</v>
      </c>
      <c r="J26" s="229">
        <f t="shared" si="4"/>
        <v>720304.9</v>
      </c>
      <c r="K26" s="229">
        <f t="shared" si="2"/>
        <v>848519.17220000003</v>
      </c>
      <c r="L26" s="229">
        <f t="shared" si="3"/>
        <v>950341.47286400013</v>
      </c>
      <c r="M26" s="1"/>
      <c r="N26" s="229"/>
    </row>
    <row r="27" spans="1:14" s="36" customFormat="1" ht="17.45" customHeight="1" x14ac:dyDescent="0.15">
      <c r="A27" s="432" t="s">
        <v>461</v>
      </c>
      <c r="B27" s="526" t="s">
        <v>621</v>
      </c>
      <c r="C27" s="527"/>
      <c r="D27" s="528"/>
      <c r="E27" s="12">
        <v>1</v>
      </c>
      <c r="F27" s="44">
        <v>1105500</v>
      </c>
      <c r="G27" s="38">
        <f t="shared" ref="G27" si="5">F27*E27</f>
        <v>1105500</v>
      </c>
      <c r="H27" s="411"/>
      <c r="I27" s="47"/>
      <c r="J27" s="277">
        <f>SUM(J24:J26)</f>
        <v>4940909.4114000006</v>
      </c>
      <c r="K27" s="277"/>
      <c r="L27" s="277"/>
      <c r="M27" s="1"/>
      <c r="N27" s="229"/>
    </row>
    <row r="28" spans="1:14" s="36" customFormat="1" ht="17.45" customHeight="1" x14ac:dyDescent="0.15">
      <c r="A28" s="105" t="s">
        <v>619</v>
      </c>
      <c r="B28" s="535" t="s">
        <v>620</v>
      </c>
      <c r="C28" s="536"/>
      <c r="D28" s="537"/>
      <c r="E28" s="97">
        <v>1</v>
      </c>
      <c r="F28" s="100">
        <v>4463000</v>
      </c>
      <c r="G28" s="115">
        <f>E28*F28</f>
        <v>4463000</v>
      </c>
      <c r="H28" s="411"/>
      <c r="I28" s="47">
        <f>G27*0.9</f>
        <v>994950</v>
      </c>
      <c r="K28" s="277">
        <f>K24+K25</f>
        <v>4971872.1144292001</v>
      </c>
      <c r="L28" s="277">
        <f>L24+L25</f>
        <v>5568496.7681607045</v>
      </c>
      <c r="M28" s="1"/>
      <c r="N28" s="277"/>
    </row>
    <row r="29" spans="1:14" s="36" customFormat="1" ht="17.45" customHeight="1" x14ac:dyDescent="0.15">
      <c r="A29" s="105" t="s">
        <v>605</v>
      </c>
      <c r="B29" s="535" t="s">
        <v>606</v>
      </c>
      <c r="C29" s="536"/>
      <c r="D29" s="537"/>
      <c r="E29" s="178">
        <v>1</v>
      </c>
      <c r="F29" s="164">
        <v>1348000</v>
      </c>
      <c r="G29" s="168">
        <f>E29*F29</f>
        <v>1348000</v>
      </c>
      <c r="H29" s="411"/>
      <c r="I29" s="1"/>
      <c r="J29" s="277">
        <f>J22+J26</f>
        <v>5661213.9000000004</v>
      </c>
      <c r="K29" s="277">
        <f>K24+K26+K25</f>
        <v>5820391.2866292</v>
      </c>
      <c r="L29" s="277">
        <f>L24+L26+L25</f>
        <v>6518838.2410247047</v>
      </c>
      <c r="M29" s="1"/>
      <c r="N29" s="1"/>
    </row>
    <row r="30" spans="1:14" ht="17.45" customHeight="1" x14ac:dyDescent="0.15">
      <c r="A30" s="35"/>
      <c r="B30" s="480"/>
      <c r="C30" s="481"/>
      <c r="D30" s="482"/>
      <c r="E30" s="290"/>
      <c r="F30" s="430" t="s">
        <v>4</v>
      </c>
      <c r="G30" s="38">
        <f>SUM(G27:G29)</f>
        <v>6916500</v>
      </c>
      <c r="H30" s="48"/>
      <c r="I30" s="425">
        <f>SUM(F27:F29)</f>
        <v>6916500</v>
      </c>
      <c r="J30" s="229"/>
      <c r="K30" s="229"/>
      <c r="L30" s="229"/>
      <c r="M30" s="277"/>
      <c r="N30" s="359"/>
    </row>
    <row r="31" spans="1:14" ht="17.45" customHeight="1" x14ac:dyDescent="0.15">
      <c r="A31" s="432"/>
      <c r="B31" s="526"/>
      <c r="C31" s="527"/>
      <c r="D31" s="528"/>
      <c r="E31" s="12"/>
      <c r="F31" s="443" t="s">
        <v>2</v>
      </c>
      <c r="G31" s="444">
        <v>6200000</v>
      </c>
      <c r="H31" s="48"/>
      <c r="I31" s="425">
        <f>G30*0.9</f>
        <v>6224850</v>
      </c>
      <c r="J31" s="229"/>
      <c r="K31" s="229"/>
      <c r="L31" s="229"/>
      <c r="M31" s="277"/>
      <c r="N31" s="359"/>
    </row>
    <row r="32" spans="1:14" ht="17.45" customHeight="1" x14ac:dyDescent="0.15">
      <c r="A32" s="445"/>
      <c r="B32" s="317"/>
      <c r="C32" s="318"/>
      <c r="D32" s="319"/>
      <c r="E32" s="12"/>
      <c r="F32" s="44"/>
      <c r="G32" s="38"/>
      <c r="H32" s="411"/>
      <c r="I32" s="425">
        <f>G32*0.9</f>
        <v>0</v>
      </c>
      <c r="J32" s="229"/>
      <c r="K32" s="229"/>
      <c r="L32" s="229"/>
      <c r="M32" s="277"/>
      <c r="N32" s="359"/>
    </row>
    <row r="33" spans="1:14" ht="17.45" customHeight="1" x14ac:dyDescent="0.15">
      <c r="A33" s="432"/>
      <c r="B33" s="317"/>
      <c r="C33" s="318"/>
      <c r="D33" s="319"/>
      <c r="E33" s="12"/>
      <c r="F33" s="44"/>
      <c r="G33" s="38"/>
      <c r="H33" s="411"/>
      <c r="I33" s="424"/>
      <c r="J33" s="229"/>
      <c r="K33" s="229"/>
      <c r="L33" s="229"/>
      <c r="N33" s="229"/>
    </row>
    <row r="34" spans="1:14" ht="17.45" customHeight="1" x14ac:dyDescent="0.15">
      <c r="A34" s="105"/>
      <c r="B34" s="535"/>
      <c r="C34" s="536"/>
      <c r="D34" s="537"/>
      <c r="E34" s="97"/>
      <c r="F34" s="100"/>
      <c r="G34" s="115"/>
      <c r="H34" s="411"/>
      <c r="I34" s="47"/>
      <c r="J34" s="277"/>
      <c r="K34" s="277"/>
      <c r="L34" s="277"/>
      <c r="N34" s="229"/>
    </row>
    <row r="35" spans="1:14" ht="17.45" customHeight="1" x14ac:dyDescent="0.15">
      <c r="A35" s="105"/>
      <c r="B35" s="535"/>
      <c r="C35" s="536"/>
      <c r="D35" s="537"/>
      <c r="E35" s="178"/>
      <c r="F35" s="164"/>
      <c r="G35" s="168"/>
      <c r="H35" s="411"/>
      <c r="I35" s="47"/>
      <c r="J35" s="36"/>
      <c r="K35" s="277"/>
      <c r="L35" s="277"/>
      <c r="N35" s="277"/>
    </row>
    <row r="36" spans="1:14" ht="17.45" customHeight="1" x14ac:dyDescent="0.15">
      <c r="A36" s="35"/>
      <c r="B36" s="480"/>
      <c r="C36" s="481"/>
      <c r="D36" s="482"/>
      <c r="E36" s="290"/>
      <c r="F36" s="430"/>
      <c r="G36" s="38"/>
      <c r="H36" s="48"/>
      <c r="J36" s="277"/>
      <c r="K36" s="277"/>
      <c r="L36" s="277"/>
    </row>
    <row r="37" spans="1:14" ht="17.45" customHeight="1" x14ac:dyDescent="0.15">
      <c r="A37" s="436"/>
      <c r="B37" s="555"/>
      <c r="C37" s="555"/>
      <c r="D37" s="555"/>
      <c r="E37" s="437"/>
      <c r="F37" s="438"/>
      <c r="G37" s="439"/>
      <c r="H37" s="440"/>
      <c r="J37" s="277"/>
      <c r="K37" s="277"/>
      <c r="L37" s="277"/>
    </row>
    <row r="38" spans="1:14" ht="17.45" customHeight="1" x14ac:dyDescent="0.15">
      <c r="A38" s="495" t="s">
        <v>613</v>
      </c>
      <c r="B38" s="496"/>
      <c r="C38" s="496"/>
      <c r="D38" s="496"/>
      <c r="E38" s="496"/>
      <c r="F38" s="496"/>
      <c r="G38" s="496"/>
      <c r="H38" s="497"/>
      <c r="J38" s="1" t="s">
        <v>610</v>
      </c>
      <c r="K38" s="229"/>
      <c r="L38" s="229"/>
      <c r="N38" s="229"/>
    </row>
    <row r="39" spans="1:14" ht="17.45" customHeight="1" x14ac:dyDescent="0.15">
      <c r="A39" s="547" t="s">
        <v>617</v>
      </c>
      <c r="B39" s="548"/>
      <c r="C39" s="548"/>
      <c r="D39" s="548"/>
      <c r="E39" s="548"/>
      <c r="F39" s="548"/>
      <c r="G39" s="548"/>
      <c r="H39" s="549"/>
      <c r="J39" s="1" t="s">
        <v>609</v>
      </c>
      <c r="K39" s="277"/>
      <c r="L39" s="277"/>
    </row>
    <row r="40" spans="1:14" ht="17.45" customHeight="1" x14ac:dyDescent="0.15">
      <c r="A40" s="547" t="s">
        <v>618</v>
      </c>
      <c r="B40" s="548"/>
      <c r="C40" s="548"/>
      <c r="D40" s="548"/>
      <c r="E40" s="548"/>
      <c r="F40" s="548"/>
      <c r="G40" s="548"/>
      <c r="H40" s="549"/>
      <c r="I40" s="8"/>
      <c r="J40" s="1" t="s">
        <v>611</v>
      </c>
      <c r="K40" s="277"/>
      <c r="L40" s="277"/>
    </row>
    <row r="41" spans="1:14" ht="17.45" customHeight="1" x14ac:dyDescent="0.15">
      <c r="A41" s="547" t="s">
        <v>616</v>
      </c>
      <c r="B41" s="548"/>
      <c r="C41" s="548"/>
      <c r="D41" s="548"/>
      <c r="E41" s="548"/>
      <c r="F41" s="548"/>
      <c r="G41" s="548"/>
      <c r="H41" s="549"/>
    </row>
    <row r="42" spans="1:14" ht="17.45" customHeight="1" x14ac:dyDescent="0.15">
      <c r="A42" s="498"/>
      <c r="B42" s="499"/>
      <c r="C42" s="499"/>
      <c r="D42" s="499"/>
      <c r="E42" s="3"/>
      <c r="F42" s="3"/>
      <c r="G42" s="3"/>
      <c r="H42" s="2"/>
    </row>
    <row r="46" spans="1:14" x14ac:dyDescent="0.15">
      <c r="F46" s="550"/>
      <c r="G46" s="550"/>
    </row>
    <row r="47" spans="1:14" x14ac:dyDescent="0.15">
      <c r="F47" s="415"/>
      <c r="G47" s="416"/>
    </row>
    <row r="48" spans="1:14" x14ac:dyDescent="0.15">
      <c r="F48" s="417"/>
      <c r="G48" s="416"/>
    </row>
    <row r="49" spans="6:7" x14ac:dyDescent="0.15">
      <c r="F49" s="551"/>
      <c r="G49" s="551"/>
    </row>
    <row r="50" spans="6:7" x14ac:dyDescent="0.15">
      <c r="F50" s="418"/>
      <c r="G50" s="419"/>
    </row>
    <row r="51" spans="6:7" x14ac:dyDescent="0.15">
      <c r="F51" s="420"/>
      <c r="G51" s="416"/>
    </row>
    <row r="52" spans="6:7" x14ac:dyDescent="0.15">
      <c r="F52" s="421"/>
      <c r="G52" s="422"/>
    </row>
  </sheetData>
  <mergeCells count="38">
    <mergeCell ref="E6:H6"/>
    <mergeCell ref="A2:H2"/>
    <mergeCell ref="B3:C3"/>
    <mergeCell ref="F3:H4"/>
    <mergeCell ref="A4:C4"/>
    <mergeCell ref="E5:H5"/>
    <mergeCell ref="B17:D17"/>
    <mergeCell ref="B19:D19"/>
    <mergeCell ref="B21:D21"/>
    <mergeCell ref="A20:D20"/>
    <mergeCell ref="E7:H7"/>
    <mergeCell ref="E8:H8"/>
    <mergeCell ref="B13:D13"/>
    <mergeCell ref="B15:D15"/>
    <mergeCell ref="B16:D16"/>
    <mergeCell ref="A14:D14"/>
    <mergeCell ref="B18:D18"/>
    <mergeCell ref="A38:H38"/>
    <mergeCell ref="A39:H39"/>
    <mergeCell ref="B29:D29"/>
    <mergeCell ref="B30:D30"/>
    <mergeCell ref="B31:D31"/>
    <mergeCell ref="B34:D34"/>
    <mergeCell ref="B22:D22"/>
    <mergeCell ref="B35:D35"/>
    <mergeCell ref="B36:D36"/>
    <mergeCell ref="B37:D37"/>
    <mergeCell ref="B23:D23"/>
    <mergeCell ref="B24:D24"/>
    <mergeCell ref="B25:D25"/>
    <mergeCell ref="B27:D27"/>
    <mergeCell ref="B28:D28"/>
    <mergeCell ref="A26:D26"/>
    <mergeCell ref="A40:H40"/>
    <mergeCell ref="A41:H41"/>
    <mergeCell ref="A42:D42"/>
    <mergeCell ref="F46:G46"/>
    <mergeCell ref="F49:G49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6F8D-FF82-440E-9DE7-96F5A3E0CB1E}">
  <dimension ref="A1:N52"/>
  <sheetViews>
    <sheetView topLeftCell="A2" zoomScale="80" zoomScaleNormal="8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3.6640625" style="1" customWidth="1"/>
    <col min="10" max="13" width="12.77734375" style="1" customWidth="1"/>
    <col min="14" max="14" width="14.77734375" style="1" customWidth="1"/>
    <col min="15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2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2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2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2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2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2" ht="19.350000000000001" customHeight="1" x14ac:dyDescent="0.15">
      <c r="A9" s="68" t="s">
        <v>615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614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  <c r="J13" s="410" t="s">
        <v>602</v>
      </c>
    </row>
    <row r="14" spans="1:12" ht="17.45" customHeight="1" x14ac:dyDescent="0.15">
      <c r="A14" s="559" t="s">
        <v>629</v>
      </c>
      <c r="B14" s="560"/>
      <c r="C14" s="560"/>
      <c r="D14" s="560"/>
      <c r="E14" s="290"/>
      <c r="F14" s="430"/>
      <c r="G14" s="441"/>
      <c r="H14" s="48"/>
      <c r="I14" s="359">
        <f>J16/I16</f>
        <v>1470.0101701763062</v>
      </c>
      <c r="J14" s="410" t="s">
        <v>603</v>
      </c>
      <c r="K14" s="410" t="s">
        <v>612</v>
      </c>
      <c r="L14" s="410" t="s">
        <v>604</v>
      </c>
    </row>
    <row r="15" spans="1:12" ht="17.45" customHeight="1" x14ac:dyDescent="0.15">
      <c r="A15" s="432" t="s">
        <v>461</v>
      </c>
      <c r="B15" s="526" t="s">
        <v>621</v>
      </c>
      <c r="C15" s="527"/>
      <c r="D15" s="528"/>
      <c r="E15" s="12">
        <v>1</v>
      </c>
      <c r="F15" s="44">
        <v>1105500</v>
      </c>
      <c r="G15" s="38">
        <f t="shared" ref="G15" si="0">F15*E15</f>
        <v>1105500</v>
      </c>
      <c r="H15" s="428"/>
      <c r="I15" s="359"/>
      <c r="J15" s="410"/>
      <c r="K15" s="410"/>
      <c r="L15" s="410"/>
    </row>
    <row r="16" spans="1:12" ht="17.45" customHeight="1" x14ac:dyDescent="0.15">
      <c r="A16" s="105" t="s">
        <v>619</v>
      </c>
      <c r="B16" s="535" t="s">
        <v>620</v>
      </c>
      <c r="C16" s="536"/>
      <c r="D16" s="537"/>
      <c r="E16" s="97">
        <v>1</v>
      </c>
      <c r="F16" s="100">
        <v>4463000</v>
      </c>
      <c r="G16" s="115">
        <f>E16*F16</f>
        <v>4463000</v>
      </c>
      <c r="H16" s="411"/>
      <c r="I16" s="323">
        <f>I18+I19</f>
        <v>2871.14</v>
      </c>
      <c r="J16" s="229">
        <v>4220605</v>
      </c>
      <c r="K16" s="229">
        <f>J16*1.2</f>
        <v>5064726</v>
      </c>
      <c r="L16" s="229">
        <f>K16*1.12</f>
        <v>5672493.1200000001</v>
      </c>
    </row>
    <row r="17" spans="1:14" ht="17.45" customHeight="1" x14ac:dyDescent="0.15">
      <c r="A17" s="35"/>
      <c r="B17" s="480"/>
      <c r="C17" s="481"/>
      <c r="D17" s="482"/>
      <c r="E17" s="290"/>
      <c r="F17" s="430" t="s">
        <v>4</v>
      </c>
      <c r="G17" s="38">
        <f>SUM(G15:G16)</f>
        <v>5568500</v>
      </c>
      <c r="H17" s="413"/>
      <c r="I17" s="323"/>
      <c r="J17" s="229"/>
      <c r="K17" s="229"/>
      <c r="L17" s="229"/>
    </row>
    <row r="18" spans="1:14" ht="17.45" customHeight="1" x14ac:dyDescent="0.15">
      <c r="A18" s="432"/>
      <c r="B18" s="526"/>
      <c r="C18" s="527"/>
      <c r="D18" s="528"/>
      <c r="E18" s="12"/>
      <c r="F18" s="443" t="s">
        <v>2</v>
      </c>
      <c r="G18" s="444">
        <v>5000000</v>
      </c>
      <c r="H18" s="413"/>
      <c r="I18" s="36">
        <v>2301.14</v>
      </c>
      <c r="J18" s="426">
        <f>K18/J16</f>
        <v>1.1775562982084322</v>
      </c>
      <c r="K18" s="229">
        <v>4970000</v>
      </c>
      <c r="L18" s="229">
        <f>K18*1.12</f>
        <v>5566400.0000000009</v>
      </c>
    </row>
    <row r="19" spans="1:14" ht="17.45" customHeight="1" x14ac:dyDescent="0.15">
      <c r="A19" s="557" t="s">
        <v>639</v>
      </c>
      <c r="B19" s="558"/>
      <c r="C19" s="558"/>
      <c r="D19" s="558"/>
      <c r="E19" s="290"/>
      <c r="F19" s="430"/>
      <c r="G19" s="441"/>
      <c r="H19" s="48"/>
      <c r="I19" s="323">
        <v>570</v>
      </c>
      <c r="J19" s="412"/>
      <c r="K19" s="229"/>
      <c r="L19" s="229"/>
    </row>
    <row r="20" spans="1:14" ht="17.45" customHeight="1" x14ac:dyDescent="0.15">
      <c r="A20" s="432" t="s">
        <v>461</v>
      </c>
      <c r="B20" s="526" t="s">
        <v>621</v>
      </c>
      <c r="C20" s="527"/>
      <c r="D20" s="528"/>
      <c r="E20" s="12">
        <v>1</v>
      </c>
      <c r="F20" s="44">
        <v>1105500</v>
      </c>
      <c r="G20" s="38">
        <f t="shared" ref="G20" si="1">F20*E20</f>
        <v>1105500</v>
      </c>
      <c r="H20" s="413"/>
      <c r="I20" s="323"/>
      <c r="J20" s="412"/>
      <c r="K20" s="229"/>
      <c r="L20" s="229"/>
    </row>
    <row r="21" spans="1:14" ht="17.45" customHeight="1" x14ac:dyDescent="0.15">
      <c r="A21" s="105" t="s">
        <v>619</v>
      </c>
      <c r="B21" s="535" t="s">
        <v>620</v>
      </c>
      <c r="C21" s="536"/>
      <c r="D21" s="537"/>
      <c r="E21" s="97">
        <v>1</v>
      </c>
      <c r="F21" s="100">
        <v>4463000</v>
      </c>
      <c r="G21" s="115">
        <f>E21*F21</f>
        <v>4463000</v>
      </c>
      <c r="H21" s="413"/>
      <c r="I21" s="424">
        <f>J22/I22</f>
        <v>1470.009877601052</v>
      </c>
      <c r="J21" s="410" t="s">
        <v>603</v>
      </c>
      <c r="K21" s="410" t="s">
        <v>612</v>
      </c>
      <c r="L21" s="410" t="s">
        <v>604</v>
      </c>
    </row>
    <row r="22" spans="1:14" ht="17.45" customHeight="1" x14ac:dyDescent="0.15">
      <c r="A22" s="35"/>
      <c r="B22" s="480"/>
      <c r="C22" s="481"/>
      <c r="D22" s="482"/>
      <c r="E22" s="290"/>
      <c r="F22" s="430" t="s">
        <v>4</v>
      </c>
      <c r="G22" s="38">
        <f>SUM(G20:G21)</f>
        <v>5568500</v>
      </c>
      <c r="H22" s="413"/>
      <c r="I22" s="425">
        <f>SUM(I24:I26)</f>
        <v>3361.14</v>
      </c>
      <c r="J22" s="423">
        <v>4940909</v>
      </c>
      <c r="K22" s="229">
        <f>J22*1.178</f>
        <v>5820390.8020000001</v>
      </c>
      <c r="L22" s="229">
        <f>K22*1.12</f>
        <v>6518837.6982400008</v>
      </c>
    </row>
    <row r="23" spans="1:14" ht="17.45" customHeight="1" x14ac:dyDescent="0.15">
      <c r="A23" s="432"/>
      <c r="B23" s="526"/>
      <c r="C23" s="527"/>
      <c r="D23" s="528"/>
      <c r="E23" s="12"/>
      <c r="F23" s="443" t="s">
        <v>2</v>
      </c>
      <c r="G23" s="444">
        <v>5000000</v>
      </c>
      <c r="H23" s="413"/>
      <c r="I23" s="425"/>
      <c r="J23" s="423"/>
      <c r="K23" s="229"/>
      <c r="L23" s="229"/>
    </row>
    <row r="24" spans="1:14" ht="17.45" customHeight="1" x14ac:dyDescent="0.15">
      <c r="A24" s="557" t="s">
        <v>630</v>
      </c>
      <c r="B24" s="558"/>
      <c r="C24" s="558"/>
      <c r="D24" s="558"/>
      <c r="E24" s="290"/>
      <c r="F24" s="430"/>
      <c r="G24" s="441"/>
      <c r="H24" s="48"/>
      <c r="I24" s="425">
        <v>2301.14</v>
      </c>
      <c r="J24" s="229">
        <f>I24*1470.01</f>
        <v>3382698.8114</v>
      </c>
      <c r="K24" s="229">
        <f t="shared" ref="K24:K26" si="2">J24*1.178</f>
        <v>3984819.1998291998</v>
      </c>
      <c r="L24" s="229">
        <f t="shared" ref="L24:L26" si="3">K24*1.12</f>
        <v>4462997.5038087042</v>
      </c>
    </row>
    <row r="25" spans="1:14" ht="17.45" customHeight="1" x14ac:dyDescent="0.15">
      <c r="A25" s="432" t="s">
        <v>461</v>
      </c>
      <c r="B25" s="526" t="s">
        <v>621</v>
      </c>
      <c r="C25" s="527"/>
      <c r="D25" s="528"/>
      <c r="E25" s="12">
        <v>1</v>
      </c>
      <c r="F25" s="44">
        <v>1105500</v>
      </c>
      <c r="G25" s="38">
        <f t="shared" ref="G25" si="4">F25*E25</f>
        <v>1105500</v>
      </c>
      <c r="H25" s="413"/>
      <c r="I25" s="425">
        <v>570</v>
      </c>
      <c r="J25" s="229">
        <f t="shared" ref="J25:J26" si="5">I25*1470.01</f>
        <v>837905.7</v>
      </c>
      <c r="K25" s="229">
        <f t="shared" si="2"/>
        <v>987052.9145999999</v>
      </c>
      <c r="L25" s="229">
        <f t="shared" si="3"/>
        <v>1105499.2643520001</v>
      </c>
      <c r="M25" s="277">
        <f>SUM(L24:L25)</f>
        <v>5568496.7681607045</v>
      </c>
      <c r="N25" s="359">
        <f>M25*3</f>
        <v>16705490.304482114</v>
      </c>
    </row>
    <row r="26" spans="1:14" s="36" customFormat="1" ht="17.45" customHeight="1" x14ac:dyDescent="0.15">
      <c r="A26" s="105" t="s">
        <v>619</v>
      </c>
      <c r="B26" s="535" t="s">
        <v>620</v>
      </c>
      <c r="C26" s="536"/>
      <c r="D26" s="537"/>
      <c r="E26" s="97">
        <v>1</v>
      </c>
      <c r="F26" s="100">
        <v>4463000</v>
      </c>
      <c r="G26" s="115">
        <f>E26*F26</f>
        <v>4463000</v>
      </c>
      <c r="H26" s="413"/>
      <c r="I26" s="424">
        <v>490</v>
      </c>
      <c r="J26" s="229">
        <f t="shared" si="5"/>
        <v>720304.9</v>
      </c>
      <c r="K26" s="229">
        <f t="shared" si="2"/>
        <v>848519.17220000003</v>
      </c>
      <c r="L26" s="229">
        <f t="shared" si="3"/>
        <v>950341.47286400013</v>
      </c>
      <c r="M26" s="1"/>
      <c r="N26" s="229"/>
    </row>
    <row r="27" spans="1:14" s="36" customFormat="1" ht="17.45" customHeight="1" x14ac:dyDescent="0.15">
      <c r="A27" s="35"/>
      <c r="B27" s="480"/>
      <c r="C27" s="481"/>
      <c r="D27" s="482"/>
      <c r="E27" s="290"/>
      <c r="F27" s="430" t="s">
        <v>4</v>
      </c>
      <c r="G27" s="38">
        <f>SUM(G25:G26)</f>
        <v>5568500</v>
      </c>
      <c r="H27" s="413"/>
      <c r="I27" s="47"/>
      <c r="J27" s="277">
        <f>SUM(J24:J26)</f>
        <v>4940909.4114000006</v>
      </c>
      <c r="K27" s="277"/>
      <c r="L27" s="277"/>
      <c r="M27" s="1"/>
      <c r="N27" s="229"/>
    </row>
    <row r="28" spans="1:14" s="36" customFormat="1" ht="17.45" customHeight="1" x14ac:dyDescent="0.15">
      <c r="A28" s="432"/>
      <c r="B28" s="526"/>
      <c r="C28" s="527"/>
      <c r="D28" s="528"/>
      <c r="E28" s="12"/>
      <c r="F28" s="443" t="s">
        <v>2</v>
      </c>
      <c r="G28" s="444">
        <v>5000000</v>
      </c>
      <c r="H28" s="413"/>
      <c r="I28" s="47">
        <f>G27*0.9</f>
        <v>5011650</v>
      </c>
      <c r="K28" s="277">
        <f>K24+K25</f>
        <v>4971872.1144292001</v>
      </c>
      <c r="L28" s="277">
        <f>L24+L25</f>
        <v>5568496.7681607045</v>
      </c>
      <c r="M28" s="1"/>
      <c r="N28" s="277"/>
    </row>
    <row r="29" spans="1:14" s="36" customFormat="1" ht="17.45" customHeight="1" x14ac:dyDescent="0.15">
      <c r="A29" s="105"/>
      <c r="B29" s="535"/>
      <c r="C29" s="536"/>
      <c r="D29" s="537"/>
      <c r="E29" s="178"/>
      <c r="F29" s="164"/>
      <c r="G29" s="168"/>
      <c r="H29" s="411"/>
      <c r="I29" s="1"/>
      <c r="J29" s="277">
        <f>J22+J26</f>
        <v>5661213.9000000004</v>
      </c>
      <c r="K29" s="277">
        <f>K24+K26+K25</f>
        <v>5820391.2866292</v>
      </c>
      <c r="L29" s="277">
        <f>L24+L26+L25</f>
        <v>6518838.2410247047</v>
      </c>
      <c r="M29" s="1"/>
      <c r="N29" s="1"/>
    </row>
    <row r="30" spans="1:14" ht="17.45" customHeight="1" x14ac:dyDescent="0.15">
      <c r="A30" s="35"/>
      <c r="B30" s="480"/>
      <c r="C30" s="481"/>
      <c r="D30" s="482"/>
      <c r="E30" s="290"/>
      <c r="F30" s="430"/>
      <c r="G30" s="38"/>
      <c r="H30" s="48"/>
      <c r="I30" s="425">
        <f>SUM(F27:F29)</f>
        <v>0</v>
      </c>
      <c r="J30" s="229"/>
      <c r="K30" s="229"/>
      <c r="L30" s="229"/>
      <c r="M30" s="277"/>
      <c r="N30" s="359"/>
    </row>
    <row r="31" spans="1:14" ht="17.45" customHeight="1" x14ac:dyDescent="0.15">
      <c r="A31" s="432"/>
      <c r="B31" s="526"/>
      <c r="C31" s="527"/>
      <c r="D31" s="528"/>
      <c r="E31" s="12"/>
      <c r="F31" s="44"/>
      <c r="G31" s="38"/>
      <c r="H31" s="411"/>
      <c r="I31" s="425"/>
      <c r="J31" s="229"/>
      <c r="K31" s="229"/>
      <c r="L31" s="229"/>
      <c r="M31" s="277"/>
      <c r="N31" s="359"/>
    </row>
    <row r="32" spans="1:14" ht="17.45" customHeight="1" x14ac:dyDescent="0.15">
      <c r="A32" s="432"/>
      <c r="B32" s="526"/>
      <c r="C32" s="527"/>
      <c r="D32" s="528"/>
      <c r="E32" s="12"/>
      <c r="F32" s="44"/>
      <c r="G32" s="38"/>
      <c r="H32" s="411"/>
      <c r="I32" s="425">
        <f>G32*0.9</f>
        <v>0</v>
      </c>
      <c r="J32" s="229"/>
      <c r="K32" s="229"/>
      <c r="L32" s="229"/>
      <c r="M32" s="277"/>
      <c r="N32" s="359"/>
    </row>
    <row r="33" spans="1:14" ht="17.45" customHeight="1" x14ac:dyDescent="0.15">
      <c r="A33" s="105"/>
      <c r="B33" s="535"/>
      <c r="C33" s="536"/>
      <c r="D33" s="537"/>
      <c r="E33" s="97"/>
      <c r="F33" s="100"/>
      <c r="G33" s="115"/>
      <c r="H33" s="411"/>
      <c r="I33" s="424"/>
      <c r="J33" s="229"/>
      <c r="K33" s="229"/>
      <c r="L33" s="229"/>
      <c r="N33" s="229"/>
    </row>
    <row r="34" spans="1:14" ht="17.45" customHeight="1" x14ac:dyDescent="0.15">
      <c r="A34" s="105"/>
      <c r="B34" s="535"/>
      <c r="C34" s="536"/>
      <c r="D34" s="537"/>
      <c r="E34" s="178"/>
      <c r="F34" s="164"/>
      <c r="G34" s="168"/>
      <c r="H34" s="411"/>
      <c r="I34" s="47"/>
      <c r="J34" s="277"/>
      <c r="K34" s="277"/>
      <c r="L34" s="277"/>
      <c r="N34" s="229"/>
    </row>
    <row r="35" spans="1:14" ht="17.45" customHeight="1" x14ac:dyDescent="0.15">
      <c r="A35" s="35"/>
      <c r="B35" s="480"/>
      <c r="C35" s="481"/>
      <c r="D35" s="482"/>
      <c r="E35" s="290"/>
      <c r="F35" s="430"/>
      <c r="G35" s="38"/>
      <c r="H35" s="48"/>
      <c r="I35" s="47"/>
      <c r="J35" s="36"/>
      <c r="K35" s="277"/>
      <c r="L35" s="277"/>
      <c r="N35" s="277"/>
    </row>
    <row r="36" spans="1:14" ht="17.45" customHeight="1" x14ac:dyDescent="0.15">
      <c r="A36" s="35"/>
      <c r="B36" s="535"/>
      <c r="C36" s="536"/>
      <c r="D36" s="537"/>
      <c r="E36" s="290"/>
      <c r="F36" s="430"/>
      <c r="G36" s="441"/>
      <c r="H36" s="48"/>
      <c r="J36" s="277"/>
      <c r="K36" s="277"/>
      <c r="L36" s="277"/>
    </row>
    <row r="37" spans="1:14" ht="17.45" customHeight="1" x14ac:dyDescent="0.15">
      <c r="A37" s="35"/>
      <c r="B37" s="561"/>
      <c r="C37" s="562"/>
      <c r="D37" s="563"/>
      <c r="E37" s="290"/>
      <c r="F37" s="430"/>
      <c r="G37" s="38"/>
      <c r="H37" s="48"/>
      <c r="J37" s="277"/>
      <c r="K37" s="277"/>
      <c r="L37" s="277"/>
    </row>
    <row r="38" spans="1:14" ht="17.45" customHeight="1" x14ac:dyDescent="0.15">
      <c r="A38" s="495" t="s">
        <v>613</v>
      </c>
      <c r="B38" s="496"/>
      <c r="C38" s="496"/>
      <c r="D38" s="496"/>
      <c r="E38" s="496"/>
      <c r="F38" s="496"/>
      <c r="G38" s="496"/>
      <c r="H38" s="497"/>
      <c r="J38" s="1" t="s">
        <v>610</v>
      </c>
      <c r="K38" s="229"/>
      <c r="L38" s="229"/>
      <c r="N38" s="229"/>
    </row>
    <row r="39" spans="1:14" ht="17.45" customHeight="1" x14ac:dyDescent="0.15">
      <c r="A39" s="547" t="s">
        <v>617</v>
      </c>
      <c r="B39" s="548"/>
      <c r="C39" s="548"/>
      <c r="D39" s="548"/>
      <c r="E39" s="548"/>
      <c r="F39" s="548"/>
      <c r="G39" s="548"/>
      <c r="H39" s="549"/>
      <c r="J39" s="1" t="s">
        <v>609</v>
      </c>
      <c r="K39" s="277"/>
      <c r="L39" s="277"/>
    </row>
    <row r="40" spans="1:14" ht="17.45" customHeight="1" x14ac:dyDescent="0.15">
      <c r="A40" s="547" t="s">
        <v>618</v>
      </c>
      <c r="B40" s="548"/>
      <c r="C40" s="548"/>
      <c r="D40" s="548"/>
      <c r="E40" s="548"/>
      <c r="F40" s="548"/>
      <c r="G40" s="548"/>
      <c r="H40" s="549"/>
      <c r="I40" s="8"/>
      <c r="J40" s="1" t="s">
        <v>611</v>
      </c>
      <c r="K40" s="277"/>
      <c r="L40" s="277"/>
    </row>
    <row r="41" spans="1:14" ht="17.45" customHeight="1" x14ac:dyDescent="0.15">
      <c r="A41" s="547" t="s">
        <v>616</v>
      </c>
      <c r="B41" s="548"/>
      <c r="C41" s="548"/>
      <c r="D41" s="548"/>
      <c r="E41" s="548"/>
      <c r="F41" s="548"/>
      <c r="G41" s="548"/>
      <c r="H41" s="549"/>
    </row>
    <row r="42" spans="1:14" ht="17.45" customHeight="1" x14ac:dyDescent="0.15">
      <c r="A42" s="498"/>
      <c r="B42" s="499"/>
      <c r="C42" s="499"/>
      <c r="D42" s="499"/>
      <c r="E42" s="3"/>
      <c r="F42" s="3"/>
      <c r="G42" s="3"/>
      <c r="H42" s="2"/>
    </row>
    <row r="46" spans="1:14" x14ac:dyDescent="0.15">
      <c r="F46" s="550"/>
      <c r="G46" s="550"/>
    </row>
    <row r="47" spans="1:14" x14ac:dyDescent="0.15">
      <c r="F47" s="415"/>
      <c r="G47" s="416"/>
    </row>
    <row r="48" spans="1:14" x14ac:dyDescent="0.15">
      <c r="F48" s="417"/>
      <c r="G48" s="416"/>
    </row>
    <row r="49" spans="6:7" x14ac:dyDescent="0.15">
      <c r="F49" s="551"/>
      <c r="G49" s="551"/>
    </row>
    <row r="50" spans="6:7" x14ac:dyDescent="0.15">
      <c r="F50" s="418"/>
      <c r="G50" s="419"/>
    </row>
    <row r="51" spans="6:7" x14ac:dyDescent="0.15">
      <c r="F51" s="420"/>
      <c r="G51" s="416"/>
    </row>
    <row r="52" spans="6:7" x14ac:dyDescent="0.15">
      <c r="F52" s="421"/>
      <c r="G52" s="422"/>
    </row>
  </sheetData>
  <mergeCells count="40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B15:D15"/>
    <mergeCell ref="B16:D16"/>
    <mergeCell ref="A14:D14"/>
    <mergeCell ref="A39:H39"/>
    <mergeCell ref="B29:D29"/>
    <mergeCell ref="B30:D30"/>
    <mergeCell ref="B31:D31"/>
    <mergeCell ref="B32:D32"/>
    <mergeCell ref="B33:D33"/>
    <mergeCell ref="B34:D34"/>
    <mergeCell ref="B28:D28"/>
    <mergeCell ref="B26:D26"/>
    <mergeCell ref="A24:D24"/>
    <mergeCell ref="B37:D37"/>
    <mergeCell ref="A38:H38"/>
    <mergeCell ref="A41:H41"/>
    <mergeCell ref="A42:D42"/>
    <mergeCell ref="F46:G46"/>
    <mergeCell ref="F49:G49"/>
    <mergeCell ref="B17:D17"/>
    <mergeCell ref="B20:D20"/>
    <mergeCell ref="B21:D21"/>
    <mergeCell ref="A19:D19"/>
    <mergeCell ref="A40:H40"/>
    <mergeCell ref="B18:D18"/>
    <mergeCell ref="B22:D22"/>
    <mergeCell ref="B35:D35"/>
    <mergeCell ref="B36:D36"/>
    <mergeCell ref="B23:D23"/>
    <mergeCell ref="B25:D25"/>
    <mergeCell ref="B27:D27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30CD-3136-4EB2-A854-93348678C2B4}">
  <dimension ref="A1:N52"/>
  <sheetViews>
    <sheetView topLeftCell="A5" zoomScale="80" zoomScaleNormal="8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3.6640625" style="1" customWidth="1"/>
    <col min="10" max="13" width="12.77734375" style="1" customWidth="1"/>
    <col min="14" max="14" width="14.77734375" style="1" customWidth="1"/>
    <col min="15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2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2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2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2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2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2" ht="19.350000000000001" customHeight="1" x14ac:dyDescent="0.15">
      <c r="A9" s="68" t="s">
        <v>615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614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  <c r="J13" s="410" t="s">
        <v>602</v>
      </c>
    </row>
    <row r="14" spans="1:12" ht="17.45" customHeight="1" x14ac:dyDescent="0.15">
      <c r="A14" s="559" t="s">
        <v>625</v>
      </c>
      <c r="B14" s="560"/>
      <c r="C14" s="560"/>
      <c r="D14" s="560"/>
      <c r="E14" s="290"/>
      <c r="F14" s="430"/>
      <c r="G14" s="441"/>
      <c r="H14" s="48"/>
      <c r="I14" s="359">
        <f>J16/I16</f>
        <v>1470.0101701763062</v>
      </c>
      <c r="J14" s="410" t="s">
        <v>603</v>
      </c>
      <c r="K14" s="410" t="s">
        <v>612</v>
      </c>
      <c r="L14" s="410" t="s">
        <v>604</v>
      </c>
    </row>
    <row r="15" spans="1:12" ht="17.45" customHeight="1" x14ac:dyDescent="0.15">
      <c r="A15" s="432" t="s">
        <v>461</v>
      </c>
      <c r="B15" s="526" t="s">
        <v>621</v>
      </c>
      <c r="C15" s="527"/>
      <c r="D15" s="528"/>
      <c r="E15" s="12">
        <v>1</v>
      </c>
      <c r="F15" s="44">
        <v>1105500</v>
      </c>
      <c r="G15" s="38">
        <f t="shared" ref="G15" si="0">F15*E15</f>
        <v>1105500</v>
      </c>
      <c r="H15" s="428"/>
      <c r="I15" s="359"/>
      <c r="J15" s="410"/>
      <c r="K15" s="410"/>
      <c r="L15" s="410"/>
    </row>
    <row r="16" spans="1:12" ht="17.45" customHeight="1" x14ac:dyDescent="0.15">
      <c r="A16" s="105" t="s">
        <v>619</v>
      </c>
      <c r="B16" s="535" t="s">
        <v>620</v>
      </c>
      <c r="C16" s="536"/>
      <c r="D16" s="537"/>
      <c r="E16" s="97">
        <v>1</v>
      </c>
      <c r="F16" s="100">
        <v>4463000</v>
      </c>
      <c r="G16" s="115">
        <f>E16*F16</f>
        <v>4463000</v>
      </c>
      <c r="H16" s="411"/>
      <c r="I16" s="323">
        <f>I19+I20</f>
        <v>2871.14</v>
      </c>
      <c r="J16" s="229">
        <v>4220605</v>
      </c>
      <c r="K16" s="229">
        <f>J16*1.2</f>
        <v>5064726</v>
      </c>
      <c r="L16" s="229">
        <f>K16*1.12</f>
        <v>5672493.1200000001</v>
      </c>
    </row>
    <row r="17" spans="1:14" ht="17.45" customHeight="1" x14ac:dyDescent="0.15">
      <c r="A17" s="35"/>
      <c r="B17" s="480"/>
      <c r="C17" s="481"/>
      <c r="D17" s="482"/>
      <c r="E17" s="290"/>
      <c r="F17" s="430" t="s">
        <v>4</v>
      </c>
      <c r="G17" s="38">
        <f>SUM(G15:G16)</f>
        <v>5568500</v>
      </c>
      <c r="H17" s="413"/>
      <c r="I17" s="323">
        <f>G17*0.9</f>
        <v>5011650</v>
      </c>
      <c r="J17" s="229"/>
      <c r="K17" s="229"/>
      <c r="L17" s="229"/>
    </row>
    <row r="18" spans="1:14" ht="17.45" customHeight="1" x14ac:dyDescent="0.15">
      <c r="A18" s="35"/>
      <c r="B18" s="535"/>
      <c r="C18" s="536"/>
      <c r="D18" s="537"/>
      <c r="E18" s="290"/>
      <c r="F18" s="443" t="s">
        <v>2</v>
      </c>
      <c r="G18" s="444">
        <v>5000000</v>
      </c>
      <c r="H18" s="48"/>
      <c r="I18" s="323"/>
      <c r="J18" s="229"/>
      <c r="K18" s="229"/>
      <c r="L18" s="229"/>
    </row>
    <row r="19" spans="1:14" ht="17.45" customHeight="1" x14ac:dyDescent="0.15">
      <c r="A19" s="557" t="s">
        <v>626</v>
      </c>
      <c r="B19" s="558"/>
      <c r="C19" s="558"/>
      <c r="D19" s="558"/>
      <c r="E19" s="290"/>
      <c r="F19" s="430"/>
      <c r="G19" s="441"/>
      <c r="H19" s="48"/>
      <c r="I19" s="36">
        <v>2301.14</v>
      </c>
      <c r="J19" s="426">
        <f>K19/J16</f>
        <v>1.1775562982084322</v>
      </c>
      <c r="K19" s="229">
        <v>4970000</v>
      </c>
      <c r="L19" s="229">
        <f>K19*1.12</f>
        <v>5566400.0000000009</v>
      </c>
    </row>
    <row r="20" spans="1:14" ht="17.45" customHeight="1" x14ac:dyDescent="0.15">
      <c r="A20" s="432" t="s">
        <v>461</v>
      </c>
      <c r="B20" s="526" t="s">
        <v>621</v>
      </c>
      <c r="C20" s="527"/>
      <c r="D20" s="528"/>
      <c r="E20" s="12">
        <v>1</v>
      </c>
      <c r="F20" s="44">
        <v>1105500</v>
      </c>
      <c r="G20" s="38">
        <f t="shared" ref="G20" si="1">F20*E20</f>
        <v>1105500</v>
      </c>
      <c r="H20" s="411"/>
      <c r="I20" s="323">
        <v>570</v>
      </c>
      <c r="J20" s="412"/>
      <c r="K20" s="229"/>
      <c r="L20" s="229"/>
    </row>
    <row r="21" spans="1:14" ht="17.45" customHeight="1" x14ac:dyDescent="0.15">
      <c r="A21" s="105" t="s">
        <v>619</v>
      </c>
      <c r="B21" s="535" t="s">
        <v>620</v>
      </c>
      <c r="C21" s="536"/>
      <c r="D21" s="537"/>
      <c r="E21" s="97">
        <v>1</v>
      </c>
      <c r="F21" s="100">
        <v>4463000</v>
      </c>
      <c r="G21" s="115">
        <f>E21*F21</f>
        <v>4463000</v>
      </c>
      <c r="H21" s="413"/>
      <c r="I21" s="323"/>
      <c r="J21" s="412"/>
      <c r="K21" s="229"/>
      <c r="L21" s="229"/>
    </row>
    <row r="22" spans="1:14" ht="17.45" customHeight="1" x14ac:dyDescent="0.15">
      <c r="A22" s="35"/>
      <c r="B22" s="480"/>
      <c r="C22" s="481"/>
      <c r="D22" s="482"/>
      <c r="E22" s="290"/>
      <c r="F22" s="430" t="s">
        <v>4</v>
      </c>
      <c r="G22" s="38">
        <f>SUM(G20:G21)</f>
        <v>5568500</v>
      </c>
      <c r="H22" s="413"/>
      <c r="I22" s="424">
        <f>J24/I24</f>
        <v>1470.009877601052</v>
      </c>
      <c r="J22" s="410" t="s">
        <v>603</v>
      </c>
      <c r="K22" s="410" t="s">
        <v>612</v>
      </c>
      <c r="L22" s="410" t="s">
        <v>604</v>
      </c>
    </row>
    <row r="23" spans="1:14" ht="17.45" customHeight="1" x14ac:dyDescent="0.15">
      <c r="A23" s="35"/>
      <c r="B23" s="535"/>
      <c r="C23" s="536"/>
      <c r="D23" s="537"/>
      <c r="E23" s="442"/>
      <c r="F23" s="443" t="s">
        <v>2</v>
      </c>
      <c r="G23" s="444">
        <v>5000000</v>
      </c>
      <c r="H23" s="413"/>
      <c r="I23" s="424"/>
      <c r="J23" s="410"/>
      <c r="K23" s="410"/>
      <c r="L23" s="410"/>
    </row>
    <row r="24" spans="1:14" ht="17.45" customHeight="1" x14ac:dyDescent="0.15">
      <c r="A24" s="557" t="s">
        <v>627</v>
      </c>
      <c r="B24" s="558"/>
      <c r="C24" s="558"/>
      <c r="D24" s="558"/>
      <c r="E24" s="290"/>
      <c r="F24" s="430"/>
      <c r="G24" s="441"/>
      <c r="H24" s="48"/>
      <c r="I24" s="425">
        <f>SUM(I26:I29)</f>
        <v>3361.14</v>
      </c>
      <c r="J24" s="423">
        <v>4940909</v>
      </c>
      <c r="K24" s="229">
        <f>J24*1.178</f>
        <v>5820390.8020000001</v>
      </c>
      <c r="L24" s="229">
        <f>K24*1.12</f>
        <v>6518837.6982400008</v>
      </c>
    </row>
    <row r="25" spans="1:14" ht="17.45" customHeight="1" x14ac:dyDescent="0.15">
      <c r="A25" s="432" t="s">
        <v>461</v>
      </c>
      <c r="B25" s="526" t="s">
        <v>621</v>
      </c>
      <c r="C25" s="527"/>
      <c r="D25" s="528"/>
      <c r="E25" s="12">
        <v>1</v>
      </c>
      <c r="F25" s="44">
        <v>1105500</v>
      </c>
      <c r="G25" s="38">
        <f t="shared" ref="G25" si="2">F25*E25</f>
        <v>1105500</v>
      </c>
      <c r="H25" s="411"/>
      <c r="I25" s="425"/>
      <c r="J25" s="423"/>
      <c r="K25" s="229"/>
      <c r="L25" s="229"/>
    </row>
    <row r="26" spans="1:14" ht="17.45" customHeight="1" x14ac:dyDescent="0.15">
      <c r="A26" s="105" t="s">
        <v>619</v>
      </c>
      <c r="B26" s="535" t="s">
        <v>620</v>
      </c>
      <c r="C26" s="536"/>
      <c r="D26" s="537"/>
      <c r="E26" s="97">
        <v>1</v>
      </c>
      <c r="F26" s="100">
        <v>4463000</v>
      </c>
      <c r="G26" s="115">
        <f>E26*F26</f>
        <v>4463000</v>
      </c>
      <c r="H26" s="413"/>
      <c r="I26" s="425">
        <v>2301.14</v>
      </c>
      <c r="J26" s="229">
        <f>I26*1470.01</f>
        <v>3382698.8114</v>
      </c>
      <c r="K26" s="229">
        <f t="shared" ref="K26:K29" si="3">J26*1.178</f>
        <v>3984819.1998291998</v>
      </c>
      <c r="L26" s="229">
        <f t="shared" ref="L26:L29" si="4">K26*1.12</f>
        <v>4462997.5038087042</v>
      </c>
    </row>
    <row r="27" spans="1:14" ht="17.45" customHeight="1" x14ac:dyDescent="0.15">
      <c r="A27" s="35"/>
      <c r="B27" s="480"/>
      <c r="C27" s="481"/>
      <c r="D27" s="482"/>
      <c r="E27" s="290"/>
      <c r="F27" s="430" t="s">
        <v>4</v>
      </c>
      <c r="G27" s="38">
        <f>SUM(G25:G26)</f>
        <v>5568500</v>
      </c>
      <c r="H27" s="413"/>
      <c r="I27" s="425">
        <v>570</v>
      </c>
      <c r="J27" s="229">
        <f t="shared" ref="J27:J29" si="5">I27*1470.01</f>
        <v>837905.7</v>
      </c>
      <c r="K27" s="229">
        <f t="shared" si="3"/>
        <v>987052.9145999999</v>
      </c>
      <c r="L27" s="229">
        <f t="shared" si="4"/>
        <v>1105499.2643520001</v>
      </c>
      <c r="M27" s="277">
        <f>SUM(L26:L27)</f>
        <v>5568496.7681607045</v>
      </c>
      <c r="N27" s="359">
        <f>M27*3</f>
        <v>16705490.304482114</v>
      </c>
    </row>
    <row r="28" spans="1:14" ht="17.45" customHeight="1" x14ac:dyDescent="0.15">
      <c r="A28" s="35"/>
      <c r="B28" s="535"/>
      <c r="C28" s="536"/>
      <c r="D28" s="537"/>
      <c r="E28" s="442"/>
      <c r="F28" s="443" t="s">
        <v>2</v>
      </c>
      <c r="G28" s="444">
        <v>5000000</v>
      </c>
      <c r="H28" s="413"/>
      <c r="I28" s="425"/>
      <c r="J28" s="229"/>
      <c r="K28" s="229"/>
      <c r="L28" s="229"/>
      <c r="M28" s="277"/>
      <c r="N28" s="359"/>
    </row>
    <row r="29" spans="1:14" s="36" customFormat="1" ht="17.45" customHeight="1" x14ac:dyDescent="0.15">
      <c r="A29" s="557" t="s">
        <v>628</v>
      </c>
      <c r="B29" s="558"/>
      <c r="C29" s="558"/>
      <c r="D29" s="558"/>
      <c r="E29" s="290"/>
      <c r="F29" s="430"/>
      <c r="G29" s="441"/>
      <c r="H29" s="48"/>
      <c r="I29" s="424">
        <v>490</v>
      </c>
      <c r="J29" s="229">
        <f t="shared" si="5"/>
        <v>720304.9</v>
      </c>
      <c r="K29" s="229">
        <f t="shared" si="3"/>
        <v>848519.17220000003</v>
      </c>
      <c r="L29" s="229">
        <f t="shared" si="4"/>
        <v>950341.47286400013</v>
      </c>
      <c r="M29" s="1"/>
      <c r="N29" s="229"/>
    </row>
    <row r="30" spans="1:14" s="36" customFormat="1" ht="17.45" customHeight="1" x14ac:dyDescent="0.15">
      <c r="A30" s="432" t="s">
        <v>461</v>
      </c>
      <c r="B30" s="526" t="s">
        <v>621</v>
      </c>
      <c r="C30" s="527"/>
      <c r="D30" s="528"/>
      <c r="E30" s="12">
        <v>1</v>
      </c>
      <c r="F30" s="44">
        <v>1105500</v>
      </c>
      <c r="G30" s="38">
        <f t="shared" ref="G30" si="6">F30*E30</f>
        <v>1105500</v>
      </c>
      <c r="H30" s="411"/>
      <c r="I30" s="47"/>
      <c r="J30" s="277">
        <f>SUM(J26:J29)</f>
        <v>4940909.4114000006</v>
      </c>
      <c r="K30" s="277"/>
      <c r="L30" s="277"/>
      <c r="M30" s="1"/>
      <c r="N30" s="229"/>
    </row>
    <row r="31" spans="1:14" s="36" customFormat="1" ht="17.45" customHeight="1" x14ac:dyDescent="0.15">
      <c r="A31" s="105" t="s">
        <v>619</v>
      </c>
      <c r="B31" s="535" t="s">
        <v>620</v>
      </c>
      <c r="C31" s="536"/>
      <c r="D31" s="537"/>
      <c r="E31" s="97">
        <v>1</v>
      </c>
      <c r="F31" s="100">
        <v>4463000</v>
      </c>
      <c r="G31" s="115">
        <f>E31*F31</f>
        <v>4463000</v>
      </c>
      <c r="H31" s="413"/>
      <c r="I31" s="47">
        <f>G30*0.9</f>
        <v>994950</v>
      </c>
      <c r="K31" s="277">
        <f>K26+K27</f>
        <v>4971872.1144292001</v>
      </c>
      <c r="L31" s="277">
        <f>L26+L27</f>
        <v>5568496.7681607045</v>
      </c>
      <c r="M31" s="1"/>
      <c r="N31" s="277"/>
    </row>
    <row r="32" spans="1:14" s="36" customFormat="1" ht="17.45" customHeight="1" x14ac:dyDescent="0.15">
      <c r="A32" s="35"/>
      <c r="B32" s="480"/>
      <c r="C32" s="481"/>
      <c r="D32" s="482"/>
      <c r="E32" s="290"/>
      <c r="F32" s="430" t="s">
        <v>4</v>
      </c>
      <c r="G32" s="38">
        <f>SUM(G30:G31)</f>
        <v>5568500</v>
      </c>
      <c r="H32" s="413"/>
      <c r="I32" s="1"/>
      <c r="J32" s="277">
        <f>J24+J29</f>
        <v>5661213.9000000004</v>
      </c>
      <c r="K32" s="277">
        <f>K26+K29+K27</f>
        <v>5820391.2866292</v>
      </c>
      <c r="L32" s="277">
        <f>L26+L29+L27</f>
        <v>6518838.2410247047</v>
      </c>
      <c r="M32" s="1"/>
      <c r="N32" s="1"/>
    </row>
    <row r="33" spans="1:14" ht="17.45" customHeight="1" x14ac:dyDescent="0.15">
      <c r="A33" s="35"/>
      <c r="B33" s="480"/>
      <c r="C33" s="481"/>
      <c r="D33" s="482"/>
      <c r="E33" s="290"/>
      <c r="F33" s="443" t="s">
        <v>2</v>
      </c>
      <c r="G33" s="444">
        <v>5000000</v>
      </c>
      <c r="H33" s="48"/>
      <c r="I33" s="425">
        <f>SUM(F30:F32)</f>
        <v>5568500</v>
      </c>
      <c r="J33" s="229"/>
      <c r="K33" s="229"/>
      <c r="L33" s="229"/>
      <c r="M33" s="277"/>
      <c r="N33" s="359"/>
    </row>
    <row r="34" spans="1:14" ht="17.45" customHeight="1" x14ac:dyDescent="0.15">
      <c r="A34" s="35"/>
      <c r="B34" s="535"/>
      <c r="C34" s="536"/>
      <c r="D34" s="537"/>
      <c r="E34" s="290"/>
      <c r="F34" s="430"/>
      <c r="G34" s="441"/>
      <c r="H34" s="48"/>
      <c r="I34" s="425"/>
      <c r="J34" s="229"/>
      <c r="K34" s="229"/>
      <c r="L34" s="229"/>
      <c r="M34" s="277"/>
      <c r="N34" s="359"/>
    </row>
    <row r="35" spans="1:14" ht="17.45" customHeight="1" x14ac:dyDescent="0.15">
      <c r="A35" s="35"/>
      <c r="B35" s="535"/>
      <c r="C35" s="536"/>
      <c r="D35" s="537"/>
      <c r="E35" s="290"/>
      <c r="F35" s="430"/>
      <c r="G35" s="38"/>
      <c r="H35" s="48"/>
      <c r="I35" s="425">
        <f>G35*0.9</f>
        <v>0</v>
      </c>
      <c r="J35" s="229"/>
      <c r="K35" s="229"/>
      <c r="L35" s="229"/>
      <c r="M35" s="277"/>
      <c r="N35" s="359"/>
    </row>
    <row r="36" spans="1:14" ht="17.45" customHeight="1" x14ac:dyDescent="0.15">
      <c r="A36" s="433"/>
      <c r="B36" s="552"/>
      <c r="C36" s="553"/>
      <c r="D36" s="554"/>
      <c r="E36" s="178"/>
      <c r="F36" s="242"/>
      <c r="G36" s="434"/>
      <c r="H36" s="435"/>
      <c r="J36" s="277"/>
      <c r="K36" s="277"/>
      <c r="L36" s="277"/>
    </row>
    <row r="37" spans="1:14" ht="17.45" customHeight="1" x14ac:dyDescent="0.15">
      <c r="A37" s="436"/>
      <c r="B37" s="555"/>
      <c r="C37" s="555"/>
      <c r="D37" s="555"/>
      <c r="E37" s="437"/>
      <c r="F37" s="438"/>
      <c r="G37" s="439"/>
      <c r="H37" s="440"/>
      <c r="J37" s="277"/>
      <c r="K37" s="277"/>
      <c r="L37" s="277"/>
    </row>
    <row r="38" spans="1:14" ht="17.45" customHeight="1" x14ac:dyDescent="0.15">
      <c r="A38" s="495" t="s">
        <v>613</v>
      </c>
      <c r="B38" s="496"/>
      <c r="C38" s="496"/>
      <c r="D38" s="496"/>
      <c r="E38" s="496"/>
      <c r="F38" s="496"/>
      <c r="G38" s="496"/>
      <c r="H38" s="497"/>
      <c r="J38" s="1" t="s">
        <v>610</v>
      </c>
      <c r="K38" s="229"/>
      <c r="L38" s="229"/>
      <c r="N38" s="229"/>
    </row>
    <row r="39" spans="1:14" ht="17.45" customHeight="1" x14ac:dyDescent="0.15">
      <c r="A39" s="547" t="s">
        <v>617</v>
      </c>
      <c r="B39" s="548"/>
      <c r="C39" s="548"/>
      <c r="D39" s="548"/>
      <c r="E39" s="548"/>
      <c r="F39" s="548"/>
      <c r="G39" s="548"/>
      <c r="H39" s="549"/>
      <c r="J39" s="1" t="s">
        <v>609</v>
      </c>
      <c r="K39" s="277"/>
      <c r="L39" s="277"/>
    </row>
    <row r="40" spans="1:14" ht="17.45" customHeight="1" x14ac:dyDescent="0.15">
      <c r="A40" s="547" t="s">
        <v>618</v>
      </c>
      <c r="B40" s="548"/>
      <c r="C40" s="548"/>
      <c r="D40" s="548"/>
      <c r="E40" s="548"/>
      <c r="F40" s="548"/>
      <c r="G40" s="548"/>
      <c r="H40" s="549"/>
      <c r="I40" s="8"/>
      <c r="J40" s="1" t="s">
        <v>611</v>
      </c>
      <c r="K40" s="277"/>
      <c r="L40" s="277"/>
    </row>
    <row r="41" spans="1:14" ht="17.45" customHeight="1" x14ac:dyDescent="0.15">
      <c r="A41" s="547" t="s">
        <v>616</v>
      </c>
      <c r="B41" s="548"/>
      <c r="C41" s="548"/>
      <c r="D41" s="548"/>
      <c r="E41" s="548"/>
      <c r="F41" s="548"/>
      <c r="G41" s="548"/>
      <c r="H41" s="549"/>
    </row>
    <row r="42" spans="1:14" ht="17.45" customHeight="1" x14ac:dyDescent="0.15">
      <c r="A42" s="498"/>
      <c r="B42" s="499"/>
      <c r="C42" s="499"/>
      <c r="D42" s="499"/>
      <c r="E42" s="3"/>
      <c r="F42" s="3"/>
      <c r="G42" s="3"/>
      <c r="H42" s="2"/>
    </row>
    <row r="46" spans="1:14" x14ac:dyDescent="0.15">
      <c r="F46" s="550"/>
      <c r="G46" s="550"/>
    </row>
    <row r="47" spans="1:14" x14ac:dyDescent="0.15">
      <c r="F47" s="415"/>
      <c r="G47" s="416"/>
    </row>
    <row r="48" spans="1:14" x14ac:dyDescent="0.15">
      <c r="F48" s="417"/>
      <c r="G48" s="416"/>
    </row>
    <row r="49" spans="6:7" x14ac:dyDescent="0.15">
      <c r="F49" s="551"/>
      <c r="G49" s="551"/>
    </row>
    <row r="50" spans="6:7" x14ac:dyDescent="0.15">
      <c r="F50" s="418"/>
      <c r="G50" s="419"/>
    </row>
    <row r="51" spans="6:7" x14ac:dyDescent="0.15">
      <c r="F51" s="420"/>
      <c r="G51" s="416"/>
    </row>
    <row r="52" spans="6:7" x14ac:dyDescent="0.15">
      <c r="F52" s="421"/>
      <c r="G52" s="422"/>
    </row>
  </sheetData>
  <mergeCells count="40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B15:D15"/>
    <mergeCell ref="B16:D16"/>
    <mergeCell ref="A14:D14"/>
    <mergeCell ref="B17:D17"/>
    <mergeCell ref="B20:D20"/>
    <mergeCell ref="B21:D21"/>
    <mergeCell ref="B22:D22"/>
    <mergeCell ref="B18:D18"/>
    <mergeCell ref="A19:D19"/>
    <mergeCell ref="F46:G46"/>
    <mergeCell ref="F49:G49"/>
    <mergeCell ref="A29:D29"/>
    <mergeCell ref="B36:D36"/>
    <mergeCell ref="B37:D37"/>
    <mergeCell ref="A38:H38"/>
    <mergeCell ref="A39:H39"/>
    <mergeCell ref="B32:D32"/>
    <mergeCell ref="B33:D33"/>
    <mergeCell ref="B34:D34"/>
    <mergeCell ref="B35:D35"/>
    <mergeCell ref="B30:D30"/>
    <mergeCell ref="B31:D31"/>
    <mergeCell ref="B23:D23"/>
    <mergeCell ref="B28:D28"/>
    <mergeCell ref="A40:H40"/>
    <mergeCell ref="A41:H41"/>
    <mergeCell ref="A42:D42"/>
    <mergeCell ref="B25:D25"/>
    <mergeCell ref="B26:D26"/>
    <mergeCell ref="B27:D27"/>
    <mergeCell ref="A24:D24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9B06-71BD-4A55-B071-46115DED2FA6}">
  <dimension ref="A1:N52"/>
  <sheetViews>
    <sheetView topLeftCell="A5" zoomScale="80" zoomScaleNormal="8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3.6640625" style="1" customWidth="1"/>
    <col min="10" max="13" width="12.77734375" style="1" customWidth="1"/>
    <col min="14" max="14" width="14.77734375" style="1" customWidth="1"/>
    <col min="15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2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2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2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2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2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2" ht="19.350000000000001" customHeight="1" x14ac:dyDescent="0.15">
      <c r="A9" s="68" t="s">
        <v>615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614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  <c r="J13" s="410" t="s">
        <v>602</v>
      </c>
    </row>
    <row r="14" spans="1:12" ht="17.45" customHeight="1" x14ac:dyDescent="0.15">
      <c r="A14" s="559" t="s">
        <v>622</v>
      </c>
      <c r="B14" s="560"/>
      <c r="C14" s="560"/>
      <c r="D14" s="560"/>
      <c r="E14" s="560"/>
      <c r="F14" s="560"/>
      <c r="G14" s="427"/>
      <c r="H14" s="428"/>
      <c r="I14" s="359">
        <f>J16/I16</f>
        <v>1470.0101701763062</v>
      </c>
      <c r="J14" s="410" t="s">
        <v>603</v>
      </c>
      <c r="K14" s="410" t="s">
        <v>612</v>
      </c>
      <c r="L14" s="410" t="s">
        <v>604</v>
      </c>
    </row>
    <row r="15" spans="1:12" ht="17.45" customHeight="1" x14ac:dyDescent="0.15">
      <c r="A15" s="432" t="s">
        <v>461</v>
      </c>
      <c r="B15" s="526" t="s">
        <v>621</v>
      </c>
      <c r="C15" s="527"/>
      <c r="D15" s="528"/>
      <c r="E15" s="12">
        <v>2</v>
      </c>
      <c r="F15" s="44">
        <v>1105500</v>
      </c>
      <c r="G15" s="38">
        <f t="shared" ref="G15" si="0">F15*E15</f>
        <v>2211000</v>
      </c>
      <c r="H15" s="428"/>
      <c r="I15" s="359"/>
      <c r="J15" s="410"/>
      <c r="K15" s="410"/>
      <c r="L15" s="410"/>
    </row>
    <row r="16" spans="1:12" ht="17.45" customHeight="1" x14ac:dyDescent="0.15">
      <c r="A16" s="105" t="s">
        <v>619</v>
      </c>
      <c r="B16" s="535" t="s">
        <v>620</v>
      </c>
      <c r="C16" s="536"/>
      <c r="D16" s="537"/>
      <c r="E16" s="97">
        <v>2</v>
      </c>
      <c r="F16" s="100">
        <v>4463000</v>
      </c>
      <c r="G16" s="115">
        <f>E16*F16</f>
        <v>8926000</v>
      </c>
      <c r="H16" s="411"/>
      <c r="I16" s="323">
        <f>I18+I19</f>
        <v>2871.14</v>
      </c>
      <c r="J16" s="229">
        <v>4220605</v>
      </c>
      <c r="K16" s="229">
        <f>J16*1.2</f>
        <v>5064726</v>
      </c>
      <c r="L16" s="229">
        <f>K16*1.12</f>
        <v>5672493.1200000001</v>
      </c>
    </row>
    <row r="17" spans="1:14" ht="17.45" customHeight="1" x14ac:dyDescent="0.15">
      <c r="A17" s="35"/>
      <c r="B17" s="480"/>
      <c r="C17" s="481"/>
      <c r="D17" s="482"/>
      <c r="E17" s="290"/>
      <c r="F17" s="430" t="s">
        <v>4</v>
      </c>
      <c r="G17" s="38">
        <f>SUM(G15:G16)</f>
        <v>11137000</v>
      </c>
      <c r="H17" s="413"/>
      <c r="I17" s="323"/>
      <c r="J17" s="229"/>
      <c r="K17" s="229"/>
      <c r="L17" s="229"/>
    </row>
    <row r="18" spans="1:14" ht="17.45" customHeight="1" x14ac:dyDescent="0.15">
      <c r="A18" s="557" t="s">
        <v>624</v>
      </c>
      <c r="B18" s="558"/>
      <c r="C18" s="558"/>
      <c r="D18" s="558"/>
      <c r="E18" s="558"/>
      <c r="F18" s="564"/>
      <c r="G18" s="168"/>
      <c r="H18" s="413"/>
      <c r="I18" s="36">
        <v>2301.14</v>
      </c>
      <c r="J18" s="426">
        <f>K18/J16</f>
        <v>1.1775562982084322</v>
      </c>
      <c r="K18" s="229">
        <v>4970000</v>
      </c>
      <c r="L18" s="229">
        <f>K18*1.12</f>
        <v>5566400.0000000009</v>
      </c>
    </row>
    <row r="19" spans="1:14" ht="17.45" customHeight="1" x14ac:dyDescent="0.15">
      <c r="A19" s="432" t="s">
        <v>461</v>
      </c>
      <c r="B19" s="526" t="s">
        <v>621</v>
      </c>
      <c r="C19" s="527"/>
      <c r="D19" s="528"/>
      <c r="E19" s="12">
        <v>2</v>
      </c>
      <c r="F19" s="44">
        <v>1105500</v>
      </c>
      <c r="G19" s="38">
        <f t="shared" ref="G19" si="1">F19*E19</f>
        <v>2211000</v>
      </c>
      <c r="H19" s="411"/>
      <c r="I19" s="323">
        <v>570</v>
      </c>
      <c r="J19" s="412"/>
      <c r="K19" s="229"/>
      <c r="L19" s="229"/>
    </row>
    <row r="20" spans="1:14" ht="17.45" customHeight="1" x14ac:dyDescent="0.15">
      <c r="A20" s="105" t="s">
        <v>619</v>
      </c>
      <c r="B20" s="535" t="s">
        <v>620</v>
      </c>
      <c r="C20" s="536"/>
      <c r="D20" s="537"/>
      <c r="E20" s="97">
        <v>2</v>
      </c>
      <c r="F20" s="100">
        <v>4463000</v>
      </c>
      <c r="G20" s="115">
        <f>E20*F20</f>
        <v>8926000</v>
      </c>
      <c r="H20" s="413"/>
      <c r="I20" s="323"/>
      <c r="J20" s="412"/>
      <c r="K20" s="229"/>
      <c r="L20" s="229"/>
    </row>
    <row r="21" spans="1:14" ht="17.45" customHeight="1" x14ac:dyDescent="0.15">
      <c r="A21" s="35"/>
      <c r="B21" s="480"/>
      <c r="C21" s="481"/>
      <c r="D21" s="482"/>
      <c r="E21" s="290"/>
      <c r="F21" s="430" t="s">
        <v>4</v>
      </c>
      <c r="G21" s="38">
        <f>SUM(G19:G20)</f>
        <v>11137000</v>
      </c>
      <c r="H21" s="413"/>
      <c r="I21" s="424">
        <f>J22/I22</f>
        <v>1470.009877601052</v>
      </c>
      <c r="J21" s="410" t="s">
        <v>603</v>
      </c>
      <c r="K21" s="410" t="s">
        <v>612</v>
      </c>
      <c r="L21" s="410" t="s">
        <v>604</v>
      </c>
    </row>
    <row r="22" spans="1:14" ht="17.45" customHeight="1" x14ac:dyDescent="0.15">
      <c r="A22" s="557" t="s">
        <v>608</v>
      </c>
      <c r="B22" s="558"/>
      <c r="C22" s="558"/>
      <c r="D22" s="558"/>
      <c r="E22" s="558"/>
      <c r="F22" s="564"/>
      <c r="G22" s="168"/>
      <c r="H22" s="413"/>
      <c r="I22" s="425">
        <f>SUM(I24:I26)</f>
        <v>3361.14</v>
      </c>
      <c r="J22" s="423">
        <v>4940909</v>
      </c>
      <c r="K22" s="229">
        <f>J22*1.178</f>
        <v>5820390.8020000001</v>
      </c>
      <c r="L22" s="229">
        <f>K22*1.12</f>
        <v>6518837.6982400008</v>
      </c>
    </row>
    <row r="23" spans="1:14" ht="17.45" customHeight="1" x14ac:dyDescent="0.15">
      <c r="A23" s="432" t="s">
        <v>461</v>
      </c>
      <c r="B23" s="526" t="s">
        <v>621</v>
      </c>
      <c r="C23" s="527"/>
      <c r="D23" s="528"/>
      <c r="E23" s="12">
        <v>3</v>
      </c>
      <c r="F23" s="44">
        <v>1105500</v>
      </c>
      <c r="G23" s="38">
        <f t="shared" ref="G23" si="2">F23*E23</f>
        <v>3316500</v>
      </c>
      <c r="H23" s="411"/>
      <c r="I23" s="425"/>
      <c r="J23" s="423"/>
      <c r="K23" s="229"/>
      <c r="L23" s="229"/>
    </row>
    <row r="24" spans="1:14" ht="17.45" customHeight="1" x14ac:dyDescent="0.15">
      <c r="A24" s="105" t="s">
        <v>619</v>
      </c>
      <c r="B24" s="535" t="s">
        <v>620</v>
      </c>
      <c r="C24" s="536"/>
      <c r="D24" s="537"/>
      <c r="E24" s="97">
        <v>3</v>
      </c>
      <c r="F24" s="100">
        <v>4463000</v>
      </c>
      <c r="G24" s="115">
        <f>E24*F24</f>
        <v>13389000</v>
      </c>
      <c r="H24" s="413"/>
      <c r="I24" s="425">
        <v>2301.14</v>
      </c>
      <c r="J24" s="229">
        <f>I24*1470.01</f>
        <v>3382698.8114</v>
      </c>
      <c r="K24" s="229">
        <f t="shared" ref="K24:K26" si="3">J24*1.178</f>
        <v>3984819.1998291998</v>
      </c>
      <c r="L24" s="229">
        <f t="shared" ref="L24:L26" si="4">K24*1.12</f>
        <v>4462997.5038087042</v>
      </c>
    </row>
    <row r="25" spans="1:14" ht="17.45" customHeight="1" x14ac:dyDescent="0.15">
      <c r="A25" s="35"/>
      <c r="B25" s="480"/>
      <c r="C25" s="481"/>
      <c r="D25" s="482"/>
      <c r="E25" s="290"/>
      <c r="F25" s="430" t="s">
        <v>4</v>
      </c>
      <c r="G25" s="38">
        <f>SUM(G23:G24)</f>
        <v>16705500</v>
      </c>
      <c r="H25" s="413"/>
      <c r="I25" s="425">
        <v>570</v>
      </c>
      <c r="J25" s="229">
        <f t="shared" ref="J25:J26" si="5">I25*1470.01</f>
        <v>837905.7</v>
      </c>
      <c r="K25" s="229">
        <f t="shared" si="3"/>
        <v>987052.9145999999</v>
      </c>
      <c r="L25" s="229">
        <f t="shared" si="4"/>
        <v>1105499.2643520001</v>
      </c>
      <c r="M25" s="277">
        <f>SUM(L24:L25)</f>
        <v>5568496.7681607045</v>
      </c>
      <c r="N25" s="359">
        <f>M25*3</f>
        <v>16705490.304482114</v>
      </c>
    </row>
    <row r="26" spans="1:14" s="36" customFormat="1" ht="17.45" customHeight="1" x14ac:dyDescent="0.15">
      <c r="A26" s="557" t="s">
        <v>623</v>
      </c>
      <c r="B26" s="558"/>
      <c r="C26" s="558"/>
      <c r="D26" s="558"/>
      <c r="E26" s="558"/>
      <c r="F26" s="558"/>
      <c r="G26" s="558"/>
      <c r="H26" s="567"/>
      <c r="I26" s="424">
        <v>490</v>
      </c>
      <c r="J26" s="229">
        <f t="shared" si="5"/>
        <v>720304.9</v>
      </c>
      <c r="K26" s="229">
        <f t="shared" si="3"/>
        <v>848519.17220000003</v>
      </c>
      <c r="L26" s="229">
        <f t="shared" si="4"/>
        <v>950341.47286400013</v>
      </c>
      <c r="M26" s="1"/>
      <c r="N26" s="229"/>
    </row>
    <row r="27" spans="1:14" s="36" customFormat="1" ht="17.45" customHeight="1" x14ac:dyDescent="0.15">
      <c r="A27" s="432" t="s">
        <v>461</v>
      </c>
      <c r="B27" s="526" t="s">
        <v>621</v>
      </c>
      <c r="C27" s="527"/>
      <c r="D27" s="528"/>
      <c r="E27" s="12">
        <v>5</v>
      </c>
      <c r="F27" s="44">
        <v>1105500</v>
      </c>
      <c r="G27" s="38">
        <f t="shared" ref="G27" si="6">F27*E27</f>
        <v>5527500</v>
      </c>
      <c r="H27" s="411"/>
      <c r="I27" s="47"/>
      <c r="J27" s="277">
        <f>SUM(J24:J26)</f>
        <v>4940909.4114000006</v>
      </c>
      <c r="K27" s="277"/>
      <c r="L27" s="277"/>
      <c r="M27" s="1"/>
      <c r="N27" s="229"/>
    </row>
    <row r="28" spans="1:14" s="36" customFormat="1" ht="17.45" customHeight="1" x14ac:dyDescent="0.15">
      <c r="A28" s="105" t="s">
        <v>619</v>
      </c>
      <c r="B28" s="535" t="s">
        <v>620</v>
      </c>
      <c r="C28" s="536"/>
      <c r="D28" s="537"/>
      <c r="E28" s="97">
        <v>5</v>
      </c>
      <c r="F28" s="100">
        <v>4463000</v>
      </c>
      <c r="G28" s="115">
        <f>E28*F28</f>
        <v>22315000</v>
      </c>
      <c r="H28" s="411"/>
      <c r="I28" s="47">
        <f>G27*0.9</f>
        <v>4974750</v>
      </c>
      <c r="K28" s="277">
        <f>K24+K25</f>
        <v>4971872.1144292001</v>
      </c>
      <c r="L28" s="277">
        <f>L24+L25</f>
        <v>5568496.7681607045</v>
      </c>
      <c r="M28" s="1"/>
      <c r="N28" s="277"/>
    </row>
    <row r="29" spans="1:14" s="36" customFormat="1" ht="17.45" customHeight="1" x14ac:dyDescent="0.15">
      <c r="A29" s="105" t="s">
        <v>605</v>
      </c>
      <c r="B29" s="535" t="s">
        <v>606</v>
      </c>
      <c r="C29" s="536"/>
      <c r="D29" s="537"/>
      <c r="E29" s="178">
        <v>5</v>
      </c>
      <c r="F29" s="164">
        <v>1348000</v>
      </c>
      <c r="G29" s="168">
        <f>E29*F29</f>
        <v>6740000</v>
      </c>
      <c r="H29" s="411"/>
      <c r="I29" s="1"/>
      <c r="J29" s="277">
        <f>J22+J26</f>
        <v>5661213.9000000004</v>
      </c>
      <c r="K29" s="277">
        <f>K24+K26+K25</f>
        <v>5820391.2866292</v>
      </c>
      <c r="L29" s="277">
        <f>L24+L26+L25</f>
        <v>6518838.2410247047</v>
      </c>
      <c r="M29" s="1"/>
      <c r="N29" s="1"/>
    </row>
    <row r="30" spans="1:14" ht="17.45" customHeight="1" x14ac:dyDescent="0.15">
      <c r="A30" s="35"/>
      <c r="B30" s="480"/>
      <c r="C30" s="481"/>
      <c r="D30" s="482"/>
      <c r="E30" s="290"/>
      <c r="F30" s="430" t="s">
        <v>4</v>
      </c>
      <c r="G30" s="38">
        <f>SUM(G27:G29)</f>
        <v>34582500</v>
      </c>
      <c r="H30" s="48"/>
      <c r="I30" s="425">
        <f>SUM(F27:F29)</f>
        <v>6916500</v>
      </c>
      <c r="J30" s="229"/>
      <c r="K30" s="229"/>
      <c r="L30" s="229"/>
      <c r="M30" s="277"/>
      <c r="N30" s="359"/>
    </row>
    <row r="31" spans="1:14" ht="17.45" customHeight="1" x14ac:dyDescent="0.15">
      <c r="A31" s="35"/>
      <c r="B31" s="535"/>
      <c r="C31" s="536"/>
      <c r="D31" s="537"/>
      <c r="E31" s="290"/>
      <c r="F31" s="430"/>
      <c r="G31" s="441"/>
      <c r="H31" s="48"/>
      <c r="I31" s="425"/>
      <c r="J31" s="229"/>
      <c r="K31" s="229"/>
      <c r="L31" s="229"/>
      <c r="M31" s="277"/>
      <c r="N31" s="359"/>
    </row>
    <row r="32" spans="1:14" ht="17.45" customHeight="1" x14ac:dyDescent="0.15">
      <c r="A32" s="35"/>
      <c r="B32" s="535"/>
      <c r="C32" s="536"/>
      <c r="D32" s="537"/>
      <c r="E32" s="290"/>
      <c r="F32" s="430" t="s">
        <v>4</v>
      </c>
      <c r="G32" s="38">
        <f>G17+G21+G25+G30</f>
        <v>73562000</v>
      </c>
      <c r="H32" s="48"/>
      <c r="I32" s="425">
        <f>G32*0.9</f>
        <v>66205800</v>
      </c>
      <c r="J32" s="229"/>
      <c r="K32" s="229"/>
      <c r="L32" s="229"/>
      <c r="M32" s="277"/>
      <c r="N32" s="359"/>
    </row>
    <row r="33" spans="1:14" ht="17.45" customHeight="1" x14ac:dyDescent="0.15">
      <c r="A33" s="247"/>
      <c r="B33" s="556"/>
      <c r="C33" s="556"/>
      <c r="D33" s="556"/>
      <c r="E33" s="156"/>
      <c r="F33" s="172"/>
      <c r="G33" s="414"/>
      <c r="H33" s="147"/>
      <c r="I33" s="424"/>
      <c r="J33" s="229"/>
      <c r="K33" s="229"/>
      <c r="L33" s="229"/>
      <c r="N33" s="229"/>
    </row>
    <row r="34" spans="1:14" ht="17.45" customHeight="1" x14ac:dyDescent="0.15">
      <c r="A34" s="429"/>
      <c r="B34" s="535"/>
      <c r="C34" s="536"/>
      <c r="D34" s="537"/>
      <c r="E34" s="34"/>
      <c r="F34" s="565" t="s">
        <v>2</v>
      </c>
      <c r="G34" s="566"/>
      <c r="H34" s="413"/>
      <c r="I34" s="47"/>
      <c r="J34" s="277"/>
      <c r="K34" s="277"/>
      <c r="L34" s="277"/>
      <c r="N34" s="229"/>
    </row>
    <row r="35" spans="1:14" ht="17.45" customHeight="1" x14ac:dyDescent="0.15">
      <c r="A35" s="429"/>
      <c r="B35" s="535"/>
      <c r="C35" s="536"/>
      <c r="D35" s="537"/>
      <c r="E35" s="34"/>
      <c r="F35" s="431" t="s">
        <v>4</v>
      </c>
      <c r="G35" s="32">
        <v>66000000</v>
      </c>
      <c r="H35" s="411"/>
      <c r="I35" s="47"/>
      <c r="J35" s="36"/>
      <c r="K35" s="277"/>
      <c r="L35" s="277"/>
      <c r="N35" s="277"/>
    </row>
    <row r="36" spans="1:14" ht="17.45" customHeight="1" x14ac:dyDescent="0.15">
      <c r="A36" s="433"/>
      <c r="B36" s="552"/>
      <c r="C36" s="553"/>
      <c r="D36" s="554"/>
      <c r="E36" s="178"/>
      <c r="F36" s="242"/>
      <c r="G36" s="434" t="s">
        <v>607</v>
      </c>
      <c r="H36" s="435"/>
      <c r="J36" s="277"/>
      <c r="K36" s="277"/>
      <c r="L36" s="277"/>
    </row>
    <row r="37" spans="1:14" ht="17.45" customHeight="1" x14ac:dyDescent="0.15">
      <c r="A37" s="436"/>
      <c r="B37" s="555"/>
      <c r="C37" s="555"/>
      <c r="D37" s="555"/>
      <c r="E37" s="437"/>
      <c r="F37" s="438"/>
      <c r="G37" s="439"/>
      <c r="H37" s="440"/>
      <c r="J37" s="277"/>
      <c r="K37" s="277"/>
      <c r="L37" s="277"/>
    </row>
    <row r="38" spans="1:14" ht="17.45" customHeight="1" x14ac:dyDescent="0.15">
      <c r="A38" s="495" t="s">
        <v>613</v>
      </c>
      <c r="B38" s="496"/>
      <c r="C38" s="496"/>
      <c r="D38" s="496"/>
      <c r="E38" s="496"/>
      <c r="F38" s="496"/>
      <c r="G38" s="496"/>
      <c r="H38" s="497"/>
      <c r="J38" s="1" t="s">
        <v>610</v>
      </c>
      <c r="K38" s="229"/>
      <c r="L38" s="229"/>
      <c r="N38" s="229"/>
    </row>
    <row r="39" spans="1:14" ht="17.45" customHeight="1" x14ac:dyDescent="0.15">
      <c r="A39" s="547" t="s">
        <v>617</v>
      </c>
      <c r="B39" s="548"/>
      <c r="C39" s="548"/>
      <c r="D39" s="548"/>
      <c r="E39" s="548"/>
      <c r="F39" s="548"/>
      <c r="G39" s="548"/>
      <c r="H39" s="549"/>
      <c r="J39" s="1" t="s">
        <v>609</v>
      </c>
      <c r="K39" s="277"/>
      <c r="L39" s="277"/>
    </row>
    <row r="40" spans="1:14" ht="17.45" customHeight="1" x14ac:dyDescent="0.15">
      <c r="A40" s="547" t="s">
        <v>618</v>
      </c>
      <c r="B40" s="548"/>
      <c r="C40" s="548"/>
      <c r="D40" s="548"/>
      <c r="E40" s="548"/>
      <c r="F40" s="548"/>
      <c r="G40" s="548"/>
      <c r="H40" s="549"/>
      <c r="I40" s="8"/>
      <c r="J40" s="1" t="s">
        <v>611</v>
      </c>
      <c r="K40" s="277"/>
      <c r="L40" s="277"/>
    </row>
    <row r="41" spans="1:14" ht="17.45" customHeight="1" x14ac:dyDescent="0.15">
      <c r="A41" s="547" t="s">
        <v>616</v>
      </c>
      <c r="B41" s="548"/>
      <c r="C41" s="548"/>
      <c r="D41" s="548"/>
      <c r="E41" s="548"/>
      <c r="F41" s="548"/>
      <c r="G41" s="548"/>
      <c r="H41" s="549"/>
    </row>
    <row r="42" spans="1:14" ht="17.45" customHeight="1" x14ac:dyDescent="0.15">
      <c r="A42" s="498"/>
      <c r="B42" s="499"/>
      <c r="C42" s="499"/>
      <c r="D42" s="499"/>
      <c r="E42" s="3"/>
      <c r="F42" s="3"/>
      <c r="G42" s="3"/>
      <c r="H42" s="2"/>
    </row>
    <row r="46" spans="1:14" x14ac:dyDescent="0.15">
      <c r="F46" s="550"/>
      <c r="G46" s="550"/>
    </row>
    <row r="47" spans="1:14" x14ac:dyDescent="0.15">
      <c r="F47" s="415"/>
      <c r="G47" s="416"/>
    </row>
    <row r="48" spans="1:14" x14ac:dyDescent="0.15">
      <c r="F48" s="417"/>
      <c r="G48" s="416"/>
    </row>
    <row r="49" spans="6:7" x14ac:dyDescent="0.15">
      <c r="F49" s="551"/>
      <c r="G49" s="551"/>
    </row>
    <row r="50" spans="6:7" x14ac:dyDescent="0.15">
      <c r="F50" s="418"/>
      <c r="G50" s="419"/>
    </row>
    <row r="51" spans="6:7" x14ac:dyDescent="0.15">
      <c r="F51" s="420"/>
      <c r="G51" s="416"/>
    </row>
    <row r="52" spans="6:7" x14ac:dyDescent="0.15">
      <c r="F52" s="421"/>
      <c r="G52" s="422"/>
    </row>
  </sheetData>
  <mergeCells count="41">
    <mergeCell ref="B31:D31"/>
    <mergeCell ref="B32:D32"/>
    <mergeCell ref="A26:H26"/>
    <mergeCell ref="B15:D15"/>
    <mergeCell ref="B20:D20"/>
    <mergeCell ref="B21:D21"/>
    <mergeCell ref="B24:D24"/>
    <mergeCell ref="B25:D25"/>
    <mergeCell ref="B16:D16"/>
    <mergeCell ref="B17:D17"/>
    <mergeCell ref="B23:D23"/>
    <mergeCell ref="B27:D27"/>
    <mergeCell ref="B29:D29"/>
    <mergeCell ref="B30:D30"/>
    <mergeCell ref="B28:D28"/>
    <mergeCell ref="E6:H6"/>
    <mergeCell ref="A14:F14"/>
    <mergeCell ref="E7:H7"/>
    <mergeCell ref="E8:H8"/>
    <mergeCell ref="B13:D13"/>
    <mergeCell ref="A2:H2"/>
    <mergeCell ref="B3:C3"/>
    <mergeCell ref="F3:H4"/>
    <mergeCell ref="A4:C4"/>
    <mergeCell ref="E5:H5"/>
    <mergeCell ref="F46:G46"/>
    <mergeCell ref="F49:G49"/>
    <mergeCell ref="A18:F18"/>
    <mergeCell ref="A22:F22"/>
    <mergeCell ref="A42:D42"/>
    <mergeCell ref="B34:D34"/>
    <mergeCell ref="B35:D35"/>
    <mergeCell ref="B36:D36"/>
    <mergeCell ref="B37:D37"/>
    <mergeCell ref="A38:H38"/>
    <mergeCell ref="A39:H39"/>
    <mergeCell ref="A40:H40"/>
    <mergeCell ref="A41:H41"/>
    <mergeCell ref="F34:G34"/>
    <mergeCell ref="B33:D33"/>
    <mergeCell ref="B19:D19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A235-4400-4AC7-BEC2-64A84168808B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644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391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151</v>
      </c>
      <c r="C15" s="527"/>
      <c r="D15" s="528"/>
      <c r="E15" s="12">
        <v>1</v>
      </c>
      <c r="F15" s="44">
        <v>140000</v>
      </c>
      <c r="G15" s="38">
        <f t="shared" ref="G15:G16" si="0">F15*E15</f>
        <v>140000</v>
      </c>
      <c r="H15" s="48"/>
    </row>
    <row r="16" spans="1:13" s="36" customFormat="1" ht="18" customHeight="1" x14ac:dyDescent="0.15">
      <c r="A16" s="42" t="s">
        <v>546</v>
      </c>
      <c r="B16" s="480" t="s">
        <v>547</v>
      </c>
      <c r="C16" s="481"/>
      <c r="D16" s="482"/>
      <c r="E16" s="34">
        <v>1</v>
      </c>
      <c r="F16" s="44">
        <v>508000</v>
      </c>
      <c r="G16" s="99">
        <f t="shared" si="0"/>
        <v>508000</v>
      </c>
      <c r="H16" s="254"/>
      <c r="I16" s="323">
        <f>SUM(F16:F19)</f>
        <v>508000</v>
      </c>
      <c r="K16" s="193"/>
      <c r="L16" s="190"/>
      <c r="M16" s="190"/>
    </row>
    <row r="17" spans="1:13" s="36" customFormat="1" ht="18" customHeight="1" x14ac:dyDescent="0.15">
      <c r="A17" s="35"/>
      <c r="B17" s="480"/>
      <c r="C17" s="481"/>
      <c r="D17" s="482"/>
      <c r="E17" s="34"/>
      <c r="F17" s="58" t="s">
        <v>4</v>
      </c>
      <c r="G17" s="38">
        <f>SUM(G14:G16)</f>
        <v>648000</v>
      </c>
      <c r="H17" s="57"/>
      <c r="I17" s="323">
        <f>G17*0.9</f>
        <v>583200</v>
      </c>
      <c r="K17" s="193"/>
      <c r="L17" s="190"/>
      <c r="M17" s="190"/>
    </row>
    <row r="18" spans="1:13" s="36" customFormat="1" ht="18" customHeight="1" x14ac:dyDescent="0.15">
      <c r="A18" s="89"/>
      <c r="B18" s="403"/>
      <c r="C18" s="404"/>
      <c r="D18" s="405"/>
      <c r="E18" s="218"/>
      <c r="F18" s="58"/>
      <c r="G18" s="38"/>
      <c r="H18" s="57"/>
      <c r="I18" s="299">
        <f>G18*0.9</f>
        <v>0</v>
      </c>
      <c r="J18" s="324"/>
      <c r="K18" s="193"/>
      <c r="L18" s="190"/>
      <c r="M18" s="190"/>
    </row>
    <row r="19" spans="1:13" ht="18" customHeight="1" x14ac:dyDescent="0.15">
      <c r="A19" s="152"/>
      <c r="B19" s="526"/>
      <c r="C19" s="527"/>
      <c r="D19" s="528"/>
      <c r="E19" s="12"/>
      <c r="F19" s="33" t="s">
        <v>2</v>
      </c>
      <c r="G19" s="32">
        <v>673000</v>
      </c>
      <c r="H19" s="48"/>
      <c r="I19" s="299"/>
      <c r="J19" s="299">
        <v>7500</v>
      </c>
      <c r="K19" s="190">
        <f>J19*1.3</f>
        <v>9750</v>
      </c>
      <c r="L19" s="190">
        <f>K19*1.12</f>
        <v>10920.000000000002</v>
      </c>
      <c r="M19" s="190"/>
    </row>
    <row r="20" spans="1:13" ht="18" customHeight="1" x14ac:dyDescent="0.15">
      <c r="A20" s="46"/>
      <c r="B20" s="514"/>
      <c r="C20" s="515"/>
      <c r="D20" s="516"/>
      <c r="E20" s="45"/>
      <c r="F20" s="33"/>
      <c r="G20" s="40" t="s">
        <v>1</v>
      </c>
      <c r="H20" s="52"/>
      <c r="I20" s="299" t="e">
        <f>G20*0.9</f>
        <v>#VALUE!</v>
      </c>
      <c r="J20" s="277">
        <v>6800</v>
      </c>
      <c r="K20" s="190">
        <f>J20*1.3</f>
        <v>8840</v>
      </c>
      <c r="L20" s="190">
        <f>K20*1.12</f>
        <v>9900.8000000000011</v>
      </c>
      <c r="M20" s="190"/>
    </row>
    <row r="21" spans="1:13" ht="18" customHeight="1" x14ac:dyDescent="0.15">
      <c r="A21" s="53"/>
      <c r="B21" s="480"/>
      <c r="C21" s="481"/>
      <c r="D21" s="482"/>
      <c r="E21" s="34"/>
      <c r="F21" s="33"/>
      <c r="G21" s="40"/>
      <c r="H21" s="48"/>
      <c r="I21" s="299"/>
      <c r="J21" s="299">
        <v>30000</v>
      </c>
      <c r="K21" s="190">
        <f>J21*1.5</f>
        <v>45000</v>
      </c>
      <c r="L21" s="190">
        <f>K21*1.12</f>
        <v>50400.000000000007</v>
      </c>
      <c r="M21" s="299" t="s">
        <v>564</v>
      </c>
    </row>
    <row r="22" spans="1:13" ht="18" customHeight="1" x14ac:dyDescent="0.15">
      <c r="A22" s="53"/>
      <c r="B22" s="526"/>
      <c r="C22" s="527"/>
      <c r="D22" s="528"/>
      <c r="E22" s="361"/>
      <c r="F22" s="362"/>
      <c r="G22" s="92"/>
      <c r="H22" s="52"/>
      <c r="I22" s="299"/>
      <c r="K22" s="190"/>
      <c r="L22" s="190"/>
      <c r="M22" s="190"/>
    </row>
    <row r="23" spans="1:13" ht="18" customHeight="1" x14ac:dyDescent="0.15">
      <c r="A23" s="53"/>
      <c r="B23" s="526"/>
      <c r="C23" s="527"/>
      <c r="D23" s="528"/>
      <c r="E23" s="12"/>
      <c r="F23" s="44"/>
      <c r="G23" s="38"/>
      <c r="H23" s="52"/>
      <c r="I23" s="299">
        <v>32000</v>
      </c>
      <c r="J23" s="50">
        <f>I23*1.8</f>
        <v>57600</v>
      </c>
      <c r="K23" s="190">
        <f>J23*1.12</f>
        <v>64512.000000000007</v>
      </c>
      <c r="L23" s="190"/>
      <c r="M23" s="190"/>
    </row>
    <row r="24" spans="1:13" ht="18" customHeight="1" x14ac:dyDescent="0.15">
      <c r="A24" s="152"/>
      <c r="B24" s="526"/>
      <c r="C24" s="527"/>
      <c r="D24" s="528"/>
      <c r="E24" s="12"/>
      <c r="F24" s="33"/>
      <c r="G24" s="32"/>
      <c r="H24" s="254"/>
      <c r="I24" s="299">
        <v>15000</v>
      </c>
      <c r="J24" s="50">
        <f>I24*1.8</f>
        <v>27000</v>
      </c>
      <c r="K24" s="190">
        <f>J24*1.12</f>
        <v>30240.000000000004</v>
      </c>
      <c r="L24" s="190"/>
      <c r="M24" s="190"/>
    </row>
    <row r="25" spans="1:13" ht="18" customHeight="1" x14ac:dyDescent="0.15">
      <c r="A25" s="46"/>
      <c r="B25" s="514"/>
      <c r="C25" s="515"/>
      <c r="D25" s="516"/>
      <c r="E25" s="45"/>
      <c r="F25" s="33"/>
      <c r="G25" s="40"/>
      <c r="H25" s="52"/>
      <c r="I25" s="299"/>
      <c r="J25" s="50"/>
      <c r="K25" s="190"/>
      <c r="L25" s="190"/>
      <c r="M25" s="190"/>
    </row>
    <row r="26" spans="1:13" ht="18" customHeight="1" x14ac:dyDescent="0.15">
      <c r="A26" s="53"/>
      <c r="B26" s="480"/>
      <c r="C26" s="481"/>
      <c r="D26" s="482"/>
      <c r="E26" s="34"/>
      <c r="F26" s="33"/>
      <c r="G26" s="40"/>
      <c r="H26" s="37"/>
      <c r="I26" s="299">
        <f>G26*0.9</f>
        <v>0</v>
      </c>
      <c r="K26" s="190">
        <f>SUM(K23:K24)</f>
        <v>94752.000000000015</v>
      </c>
      <c r="L26" s="190"/>
      <c r="M26" s="190"/>
    </row>
    <row r="27" spans="1:13" s="36" customFormat="1" ht="18" customHeight="1" x14ac:dyDescent="0.15">
      <c r="A27" s="53"/>
      <c r="B27" s="526"/>
      <c r="C27" s="527"/>
      <c r="D27" s="528"/>
      <c r="E27" s="361"/>
      <c r="F27" s="362"/>
      <c r="G27" s="92"/>
      <c r="H27" s="117"/>
      <c r="I27" s="324"/>
      <c r="J27" s="324">
        <v>16000</v>
      </c>
      <c r="K27" s="193">
        <f>J27*1.3</f>
        <v>20800</v>
      </c>
      <c r="L27" s="190">
        <f>K27*1.12</f>
        <v>23296.000000000004</v>
      </c>
      <c r="M27" s="190"/>
    </row>
    <row r="28" spans="1:13" ht="18" customHeight="1" x14ac:dyDescent="0.15">
      <c r="A28" s="53"/>
      <c r="B28" s="526"/>
      <c r="C28" s="527"/>
      <c r="D28" s="528"/>
      <c r="E28" s="12"/>
      <c r="F28" s="44"/>
      <c r="G28" s="38"/>
      <c r="H28" s="120"/>
      <c r="I28" s="299"/>
      <c r="K28" s="190"/>
      <c r="L28" s="190"/>
      <c r="M28" s="190"/>
    </row>
    <row r="29" spans="1:13" ht="18" customHeight="1" x14ac:dyDescent="0.15">
      <c r="A29" s="184"/>
      <c r="B29" s="317"/>
      <c r="C29" s="318"/>
      <c r="D29" s="319"/>
      <c r="E29" s="34"/>
      <c r="F29" s="150"/>
      <c r="G29" s="58"/>
      <c r="H29" s="48"/>
      <c r="K29" s="190"/>
      <c r="L29" s="190"/>
      <c r="M29" s="190"/>
    </row>
    <row r="30" spans="1:13" ht="18" customHeight="1" x14ac:dyDescent="0.15">
      <c r="A30" s="152"/>
      <c r="B30" s="317"/>
      <c r="C30" s="318"/>
      <c r="D30" s="319"/>
      <c r="E30" s="34"/>
      <c r="F30" s="150"/>
      <c r="G30" s="58"/>
      <c r="H30" s="48"/>
      <c r="K30" s="190"/>
      <c r="L30" s="190"/>
      <c r="M30" s="190"/>
    </row>
    <row r="31" spans="1:13" ht="18" customHeight="1" x14ac:dyDescent="0.15">
      <c r="A31" s="297"/>
      <c r="B31" s="317"/>
      <c r="C31" s="318"/>
      <c r="D31" s="319"/>
      <c r="E31" s="97"/>
      <c r="F31" s="58"/>
      <c r="G31" s="38"/>
      <c r="H31" s="204"/>
      <c r="I31" s="359"/>
      <c r="K31" s="190"/>
      <c r="L31" s="190"/>
      <c r="M31" s="190"/>
    </row>
    <row r="32" spans="1:13" ht="18" customHeight="1" x14ac:dyDescent="0.15">
      <c r="A32" s="391"/>
      <c r="B32" s="400"/>
      <c r="C32" s="401"/>
      <c r="D32" s="402"/>
      <c r="E32" s="97"/>
      <c r="F32" s="409"/>
      <c r="G32" s="38"/>
      <c r="H32" s="204"/>
      <c r="I32" s="359"/>
      <c r="K32" s="190"/>
      <c r="L32" s="190"/>
      <c r="M32" s="190"/>
    </row>
    <row r="33" spans="1:9" ht="18" customHeight="1" x14ac:dyDescent="0.15">
      <c r="A33" s="184"/>
      <c r="B33" s="529"/>
      <c r="C33" s="530"/>
      <c r="D33" s="531"/>
      <c r="E33" s="34"/>
      <c r="F33" s="177"/>
      <c r="G33" s="153"/>
      <c r="H33" s="48"/>
      <c r="I33" s="277"/>
    </row>
    <row r="34" spans="1:9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9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9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9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9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9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9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29">
    <mergeCell ref="B34:D34"/>
    <mergeCell ref="B35:D35"/>
    <mergeCell ref="B36:D36"/>
    <mergeCell ref="A37:H37"/>
    <mergeCell ref="A41:D41"/>
    <mergeCell ref="B33:D33"/>
    <mergeCell ref="B17:D17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A14F-35E2-43CA-9E3D-7F1C807ACB4C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601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68" t="s">
        <v>455</v>
      </c>
      <c r="B14" s="569"/>
      <c r="C14" s="569"/>
      <c r="D14" s="570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151</v>
      </c>
      <c r="C15" s="527"/>
      <c r="D15" s="528"/>
      <c r="E15" s="12">
        <v>1</v>
      </c>
      <c r="F15" s="44">
        <v>140000</v>
      </c>
      <c r="G15" s="38">
        <f t="shared" ref="G15" si="0">F15*E15</f>
        <v>140000</v>
      </c>
      <c r="H15" s="48"/>
    </row>
    <row r="16" spans="1:13" s="36" customFormat="1" ht="18" customHeight="1" x14ac:dyDescent="0.15">
      <c r="A16" s="42" t="s">
        <v>546</v>
      </c>
      <c r="B16" s="480" t="s">
        <v>547</v>
      </c>
      <c r="C16" s="481"/>
      <c r="D16" s="482"/>
      <c r="E16" s="34">
        <v>1</v>
      </c>
      <c r="F16" s="44">
        <v>508000</v>
      </c>
      <c r="G16" s="99">
        <f t="shared" ref="G16:G17" si="1">F16*E16</f>
        <v>508000</v>
      </c>
      <c r="H16" s="254"/>
      <c r="I16" s="323">
        <f>SUM(F16:F20)</f>
        <v>558400</v>
      </c>
      <c r="K16" s="193"/>
      <c r="L16" s="190"/>
      <c r="M16" s="190"/>
    </row>
    <row r="17" spans="1:13" s="36" customFormat="1" ht="18" customHeight="1" x14ac:dyDescent="0.15">
      <c r="A17" s="35" t="s">
        <v>552</v>
      </c>
      <c r="B17" s="480" t="s">
        <v>553</v>
      </c>
      <c r="C17" s="481"/>
      <c r="D17" s="482"/>
      <c r="E17" s="34">
        <v>2</v>
      </c>
      <c r="F17" s="44">
        <v>50400</v>
      </c>
      <c r="G17" s="99">
        <f t="shared" si="1"/>
        <v>100800</v>
      </c>
      <c r="H17" s="57"/>
      <c r="I17" s="323">
        <f>G17*0.9</f>
        <v>90720</v>
      </c>
      <c r="K17" s="193"/>
      <c r="L17" s="190"/>
      <c r="M17" s="190"/>
    </row>
    <row r="18" spans="1:13" s="36" customFormat="1" ht="18" customHeight="1" x14ac:dyDescent="0.15">
      <c r="A18" s="89"/>
      <c r="B18" s="403"/>
      <c r="C18" s="404"/>
      <c r="D18" s="405"/>
      <c r="E18" s="218"/>
      <c r="F18" s="58" t="s">
        <v>4</v>
      </c>
      <c r="G18" s="38">
        <f>SUM(G15:G17)</f>
        <v>748800</v>
      </c>
      <c r="H18" s="57"/>
      <c r="I18" s="299">
        <f>G18*0.9</f>
        <v>673920</v>
      </c>
      <c r="J18" s="324"/>
      <c r="K18" s="193"/>
      <c r="L18" s="190"/>
      <c r="M18" s="190"/>
    </row>
    <row r="19" spans="1:13" ht="18" customHeight="1" x14ac:dyDescent="0.15">
      <c r="A19" s="211"/>
      <c r="B19" s="406"/>
      <c r="C19" s="407"/>
      <c r="D19" s="408"/>
      <c r="E19" s="248"/>
      <c r="F19" s="44"/>
      <c r="G19" s="195"/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152"/>
      <c r="B20" s="526"/>
      <c r="C20" s="527"/>
      <c r="D20" s="528"/>
      <c r="E20" s="12"/>
      <c r="F20" s="33" t="s">
        <v>2</v>
      </c>
      <c r="G20" s="32">
        <v>670000</v>
      </c>
      <c r="H20" s="48"/>
      <c r="I20" s="299"/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46"/>
      <c r="B21" s="514"/>
      <c r="C21" s="515"/>
      <c r="D21" s="516"/>
      <c r="E21" s="45"/>
      <c r="F21" s="33"/>
      <c r="G21" s="40" t="s">
        <v>1</v>
      </c>
      <c r="H21" s="52"/>
      <c r="I21" s="299" t="e">
        <f>G21*0.9</f>
        <v>#VALUE!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53"/>
      <c r="B22" s="480"/>
      <c r="C22" s="481"/>
      <c r="D22" s="482"/>
      <c r="E22" s="34"/>
      <c r="F22" s="33"/>
      <c r="G22" s="40"/>
      <c r="H22" s="48"/>
      <c r="I22" s="299"/>
      <c r="J22" s="299">
        <v>30000</v>
      </c>
      <c r="K22" s="190">
        <f>J22*1.5</f>
        <v>45000</v>
      </c>
      <c r="L22" s="190">
        <f>K22*1.12</f>
        <v>50400.000000000007</v>
      </c>
      <c r="M22" s="299" t="s">
        <v>564</v>
      </c>
    </row>
    <row r="23" spans="1:13" ht="18" customHeight="1" x14ac:dyDescent="0.15">
      <c r="A23" s="53"/>
      <c r="B23" s="526"/>
      <c r="C23" s="527"/>
      <c r="D23" s="528"/>
      <c r="E23" s="361"/>
      <c r="F23" s="362"/>
      <c r="G23" s="92"/>
      <c r="H23" s="52"/>
      <c r="I23" s="299"/>
      <c r="K23" s="190"/>
      <c r="L23" s="190"/>
      <c r="M23" s="190"/>
    </row>
    <row r="24" spans="1:13" ht="18" customHeight="1" x14ac:dyDescent="0.15">
      <c r="A24" s="53"/>
      <c r="B24" s="526"/>
      <c r="C24" s="527"/>
      <c r="D24" s="528"/>
      <c r="E24" s="12"/>
      <c r="F24" s="44"/>
      <c r="G24" s="38"/>
      <c r="H24" s="52"/>
      <c r="I24" s="299">
        <v>32000</v>
      </c>
      <c r="J24" s="50">
        <f>I24*1.8</f>
        <v>57600</v>
      </c>
      <c r="K24" s="190">
        <f>J24*1.12</f>
        <v>64512.000000000007</v>
      </c>
      <c r="L24" s="190"/>
      <c r="M24" s="190"/>
    </row>
    <row r="25" spans="1:13" ht="18" customHeight="1" x14ac:dyDescent="0.15">
      <c r="A25" s="152"/>
      <c r="B25" s="526"/>
      <c r="C25" s="527"/>
      <c r="D25" s="528"/>
      <c r="E25" s="12"/>
      <c r="F25" s="33"/>
      <c r="G25" s="32"/>
      <c r="H25" s="254"/>
      <c r="I25" s="299">
        <v>15000</v>
      </c>
      <c r="J25" s="50">
        <f>I25*1.8</f>
        <v>27000</v>
      </c>
      <c r="K25" s="190">
        <f>J25*1.12</f>
        <v>30240.000000000004</v>
      </c>
      <c r="L25" s="190"/>
      <c r="M25" s="190"/>
    </row>
    <row r="26" spans="1:13" ht="18" customHeight="1" x14ac:dyDescent="0.15">
      <c r="A26" s="46"/>
      <c r="B26" s="514"/>
      <c r="C26" s="515"/>
      <c r="D26" s="516"/>
      <c r="E26" s="45"/>
      <c r="F26" s="33"/>
      <c r="G26" s="40"/>
      <c r="H26" s="52"/>
      <c r="I26" s="299"/>
      <c r="J26" s="50"/>
      <c r="K26" s="190"/>
      <c r="L26" s="190"/>
      <c r="M26" s="190"/>
    </row>
    <row r="27" spans="1:13" ht="18" customHeight="1" x14ac:dyDescent="0.15">
      <c r="A27" s="53"/>
      <c r="B27" s="480"/>
      <c r="C27" s="481"/>
      <c r="D27" s="482"/>
      <c r="E27" s="34"/>
      <c r="F27" s="33"/>
      <c r="G27" s="40"/>
      <c r="H27" s="37"/>
      <c r="I27" s="299">
        <f>G27*0.9</f>
        <v>0</v>
      </c>
      <c r="K27" s="190">
        <f>SUM(K24:K25)</f>
        <v>94752.000000000015</v>
      </c>
      <c r="L27" s="190"/>
      <c r="M27" s="190"/>
    </row>
    <row r="28" spans="1:13" s="36" customFormat="1" ht="18" customHeight="1" x14ac:dyDescent="0.15">
      <c r="A28" s="53"/>
      <c r="B28" s="526"/>
      <c r="C28" s="527"/>
      <c r="D28" s="528"/>
      <c r="E28" s="361"/>
      <c r="F28" s="362"/>
      <c r="G28" s="92"/>
      <c r="H28" s="117"/>
      <c r="I28" s="324"/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53"/>
      <c r="B29" s="526"/>
      <c r="C29" s="527"/>
      <c r="D29" s="528"/>
      <c r="E29" s="12"/>
      <c r="F29" s="44"/>
      <c r="G29" s="38"/>
      <c r="H29" s="120"/>
      <c r="I29" s="299"/>
      <c r="K29" s="190"/>
      <c r="L29" s="190"/>
      <c r="M29" s="190"/>
    </row>
    <row r="30" spans="1:13" ht="18" customHeight="1" x14ac:dyDescent="0.15">
      <c r="A30" s="184"/>
      <c r="B30" s="317"/>
      <c r="C30" s="318"/>
      <c r="D30" s="319"/>
      <c r="E30" s="34"/>
      <c r="F30" s="150"/>
      <c r="G30" s="58"/>
      <c r="H30" s="48"/>
      <c r="K30" s="190"/>
      <c r="L30" s="190"/>
      <c r="M30" s="190"/>
    </row>
    <row r="31" spans="1:13" ht="18" customHeight="1" x14ac:dyDescent="0.15">
      <c r="A31" s="297"/>
      <c r="B31" s="317"/>
      <c r="C31" s="318"/>
      <c r="D31" s="319"/>
      <c r="E31" s="97"/>
      <c r="F31" s="58"/>
      <c r="G31" s="38"/>
      <c r="H31" s="204"/>
      <c r="I31" s="359"/>
      <c r="K31" s="190"/>
      <c r="L31" s="190"/>
      <c r="M31" s="190"/>
    </row>
    <row r="32" spans="1:13" ht="18" customHeight="1" x14ac:dyDescent="0.15">
      <c r="A32" s="391"/>
      <c r="B32" s="400"/>
      <c r="C32" s="401"/>
      <c r="D32" s="402"/>
      <c r="E32" s="97"/>
      <c r="F32" s="409"/>
      <c r="G32" s="38"/>
      <c r="H32" s="204"/>
      <c r="I32" s="359"/>
      <c r="K32" s="190"/>
      <c r="L32" s="190"/>
      <c r="M32" s="190"/>
    </row>
    <row r="33" spans="1:9" ht="18" customHeight="1" x14ac:dyDescent="0.15">
      <c r="A33" s="184"/>
      <c r="B33" s="529"/>
      <c r="C33" s="530"/>
      <c r="D33" s="531"/>
      <c r="E33" s="34"/>
      <c r="F33" s="177"/>
      <c r="G33" s="153"/>
      <c r="H33" s="48"/>
      <c r="I33" s="277"/>
    </row>
    <row r="34" spans="1:9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9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9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9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9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9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9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29">
    <mergeCell ref="E6:H6"/>
    <mergeCell ref="A2:H2"/>
    <mergeCell ref="B3:C3"/>
    <mergeCell ref="F3:H4"/>
    <mergeCell ref="A4:C4"/>
    <mergeCell ref="E5:H5"/>
    <mergeCell ref="B22:D22"/>
    <mergeCell ref="E7:H7"/>
    <mergeCell ref="E8:H8"/>
    <mergeCell ref="B13:D13"/>
    <mergeCell ref="A14:D14"/>
    <mergeCell ref="B15:D15"/>
    <mergeCell ref="B16:D16"/>
    <mergeCell ref="B17:D17"/>
    <mergeCell ref="B20:D20"/>
    <mergeCell ref="B21:D21"/>
    <mergeCell ref="B23:D23"/>
    <mergeCell ref="B24:D24"/>
    <mergeCell ref="B25:D25"/>
    <mergeCell ref="B26:D26"/>
    <mergeCell ref="B27:D27"/>
    <mergeCell ref="A37:H37"/>
    <mergeCell ref="A41:D41"/>
    <mergeCell ref="B28:D28"/>
    <mergeCell ref="B29:D29"/>
    <mergeCell ref="B33:D33"/>
    <mergeCell ref="B34:D34"/>
    <mergeCell ref="B35:D35"/>
    <mergeCell ref="B36:D36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2BDE-BD14-4156-AEFD-2CDD833428CE}">
  <dimension ref="A1:M40"/>
  <sheetViews>
    <sheetView topLeftCell="A2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599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68" t="s">
        <v>600</v>
      </c>
      <c r="B14" s="569"/>
      <c r="C14" s="569"/>
      <c r="D14" s="570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140000</v>
      </c>
      <c r="G15" s="38">
        <f t="shared" ref="G15:G16" si="0">F15*E15</f>
        <v>140000</v>
      </c>
      <c r="H15" s="48"/>
    </row>
    <row r="16" spans="1:13" s="36" customFormat="1" ht="18" customHeight="1" x14ac:dyDescent="0.15">
      <c r="A16" s="35" t="s">
        <v>552</v>
      </c>
      <c r="B16" s="480" t="s">
        <v>553</v>
      </c>
      <c r="C16" s="481"/>
      <c r="D16" s="482"/>
      <c r="E16" s="34">
        <v>2</v>
      </c>
      <c r="F16" s="44">
        <v>50400</v>
      </c>
      <c r="G16" s="58">
        <f t="shared" si="0"/>
        <v>100800</v>
      </c>
      <c r="H16" s="57"/>
      <c r="I16" s="324"/>
      <c r="J16" s="324"/>
      <c r="K16" s="193"/>
      <c r="L16" s="190"/>
      <c r="M16" s="190"/>
    </row>
    <row r="17" spans="1:13" ht="18" customHeight="1" x14ac:dyDescent="0.15">
      <c r="A17" s="35"/>
      <c r="B17" s="480"/>
      <c r="C17" s="481"/>
      <c r="D17" s="482"/>
      <c r="E17" s="34"/>
      <c r="F17" s="58" t="s">
        <v>4</v>
      </c>
      <c r="G17" s="38">
        <f>SUM(G9:G16)</f>
        <v>240800</v>
      </c>
      <c r="H17" s="57"/>
      <c r="I17" s="299"/>
      <c r="J17" s="299">
        <v>1500</v>
      </c>
      <c r="K17" s="190">
        <f>J17*1.3</f>
        <v>1950</v>
      </c>
      <c r="L17" s="190">
        <f>K17*1.12</f>
        <v>2184</v>
      </c>
      <c r="M17" s="190"/>
    </row>
    <row r="18" spans="1:13" ht="18" customHeight="1" x14ac:dyDescent="0.15">
      <c r="A18" s="56"/>
      <c r="B18" s="480"/>
      <c r="C18" s="481"/>
      <c r="D18" s="482"/>
      <c r="E18" s="34"/>
      <c r="F18" s="33"/>
      <c r="G18" s="32"/>
      <c r="H18" s="48"/>
      <c r="I18" s="299">
        <f>G17*0.9</f>
        <v>216720</v>
      </c>
      <c r="J18" s="299">
        <v>7500</v>
      </c>
      <c r="K18" s="190">
        <f>J18*1.3</f>
        <v>9750</v>
      </c>
      <c r="L18" s="190">
        <f>K18*1.12</f>
        <v>10920.000000000002</v>
      </c>
      <c r="M18" s="190"/>
    </row>
    <row r="19" spans="1:13" ht="18" customHeight="1" x14ac:dyDescent="0.15">
      <c r="A19" s="53"/>
      <c r="B19" s="526"/>
      <c r="C19" s="527"/>
      <c r="D19" s="528"/>
      <c r="E19" s="12"/>
      <c r="F19" s="33" t="s">
        <v>2</v>
      </c>
      <c r="G19" s="32">
        <v>216000</v>
      </c>
      <c r="H19" s="48"/>
      <c r="I19" s="299">
        <f>G19*0.9</f>
        <v>194400</v>
      </c>
      <c r="J19" s="277">
        <v>6800</v>
      </c>
      <c r="K19" s="190">
        <f>J19*1.3</f>
        <v>8840</v>
      </c>
      <c r="L19" s="190">
        <f>K19*1.12</f>
        <v>9900.8000000000011</v>
      </c>
      <c r="M19" s="190"/>
    </row>
    <row r="20" spans="1:13" ht="18" customHeight="1" x14ac:dyDescent="0.15">
      <c r="A20" s="46"/>
      <c r="B20" s="514"/>
      <c r="C20" s="515"/>
      <c r="D20" s="516"/>
      <c r="E20" s="45"/>
      <c r="F20" s="33"/>
      <c r="G20" s="40" t="s">
        <v>1</v>
      </c>
      <c r="H20" s="52"/>
      <c r="I20" s="299"/>
      <c r="K20" s="190"/>
      <c r="L20" s="190"/>
      <c r="M20" s="190"/>
    </row>
    <row r="21" spans="1:13" ht="18" customHeight="1" x14ac:dyDescent="0.15">
      <c r="A21" s="146"/>
      <c r="B21" s="571"/>
      <c r="C21" s="572"/>
      <c r="D21" s="573"/>
      <c r="E21" s="218"/>
      <c r="F21" s="44"/>
      <c r="G21" s="195"/>
      <c r="H21" s="52"/>
      <c r="I21" s="299"/>
      <c r="K21" s="190"/>
      <c r="L21" s="190"/>
      <c r="M21" s="190"/>
    </row>
    <row r="22" spans="1:13" ht="18" customHeight="1" x14ac:dyDescent="0.15">
      <c r="A22" s="35"/>
      <c r="B22" s="480"/>
      <c r="C22" s="481"/>
      <c r="D22" s="482"/>
      <c r="E22" s="12"/>
      <c r="F22" s="44"/>
      <c r="G22" s="40"/>
      <c r="H22" s="147"/>
      <c r="I22" s="299"/>
      <c r="K22" s="190"/>
      <c r="L22" s="190"/>
      <c r="M22" s="190"/>
    </row>
    <row r="23" spans="1:13" ht="18" customHeight="1" x14ac:dyDescent="0.15">
      <c r="A23" s="56"/>
      <c r="B23" s="480"/>
      <c r="C23" s="481"/>
      <c r="D23" s="482"/>
      <c r="E23" s="34"/>
      <c r="F23" s="58"/>
      <c r="G23" s="38"/>
      <c r="H23" s="48"/>
      <c r="I23" s="299">
        <f>G23*0.9</f>
        <v>0</v>
      </c>
      <c r="J23" s="50">
        <f>I23*1.8</f>
        <v>0</v>
      </c>
      <c r="K23" s="190">
        <f>J23*1.12</f>
        <v>0</v>
      </c>
      <c r="L23" s="190"/>
      <c r="M23" s="190"/>
    </row>
    <row r="24" spans="1:13" ht="18" customHeight="1" x14ac:dyDescent="0.15">
      <c r="A24" s="53"/>
      <c r="B24" s="526"/>
      <c r="C24" s="527"/>
      <c r="D24" s="528"/>
      <c r="E24" s="12"/>
      <c r="F24" s="33"/>
      <c r="G24" s="32"/>
      <c r="H24" s="48"/>
      <c r="I24" s="299">
        <v>15000</v>
      </c>
      <c r="J24" s="50">
        <f>I24*1.8</f>
        <v>27000</v>
      </c>
      <c r="K24" s="190">
        <f>J24*1.12</f>
        <v>30240.000000000004</v>
      </c>
      <c r="L24" s="190"/>
      <c r="M24" s="190"/>
    </row>
    <row r="25" spans="1:13" ht="18" customHeight="1" x14ac:dyDescent="0.15">
      <c r="A25" s="46"/>
      <c r="B25" s="514"/>
      <c r="C25" s="515"/>
      <c r="D25" s="516"/>
      <c r="E25" s="45"/>
      <c r="F25" s="33"/>
      <c r="G25" s="32"/>
      <c r="H25" s="52"/>
      <c r="I25" s="299"/>
      <c r="J25" s="50"/>
      <c r="K25" s="190"/>
      <c r="L25" s="190"/>
      <c r="M25" s="190"/>
    </row>
    <row r="26" spans="1:13" ht="18" customHeight="1" x14ac:dyDescent="0.15">
      <c r="A26" s="184"/>
      <c r="B26" s="480"/>
      <c r="C26" s="481"/>
      <c r="D26" s="482"/>
      <c r="E26" s="34"/>
      <c r="F26" s="33"/>
      <c r="G26" s="40"/>
      <c r="H26" s="37"/>
      <c r="I26" s="299"/>
      <c r="K26" s="190">
        <f>SUM(K23:K24)</f>
        <v>30240.000000000004</v>
      </c>
      <c r="L26" s="190"/>
      <c r="M26" s="190"/>
    </row>
    <row r="27" spans="1:13" s="36" customFormat="1" ht="18" customHeight="1" x14ac:dyDescent="0.15">
      <c r="A27" s="184"/>
      <c r="B27" s="514"/>
      <c r="C27" s="515"/>
      <c r="D27" s="516"/>
      <c r="E27" s="361"/>
      <c r="F27" s="362"/>
      <c r="G27" s="92"/>
      <c r="H27" s="117"/>
      <c r="I27" s="324"/>
      <c r="J27" s="324">
        <v>16000</v>
      </c>
      <c r="K27" s="193">
        <f>J27*1.3</f>
        <v>20800</v>
      </c>
      <c r="L27" s="190">
        <f>K27*1.12</f>
        <v>23296.000000000004</v>
      </c>
      <c r="M27" s="190"/>
    </row>
    <row r="28" spans="1:13" ht="18" customHeight="1" x14ac:dyDescent="0.15">
      <c r="A28" s="184"/>
      <c r="B28" s="514"/>
      <c r="C28" s="515"/>
      <c r="D28" s="516"/>
      <c r="E28" s="12"/>
      <c r="F28" s="44"/>
      <c r="G28" s="38"/>
      <c r="H28" s="120"/>
      <c r="I28" s="299"/>
      <c r="K28" s="190"/>
      <c r="L28" s="190"/>
      <c r="M28" s="190"/>
    </row>
    <row r="29" spans="1:13" ht="18" customHeight="1" x14ac:dyDescent="0.15">
      <c r="A29" s="184"/>
      <c r="B29" s="514"/>
      <c r="C29" s="515"/>
      <c r="D29" s="516"/>
      <c r="E29" s="34"/>
      <c r="F29" s="150"/>
      <c r="G29" s="58"/>
      <c r="H29" s="48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97"/>
      <c r="F30" s="58"/>
      <c r="G30" s="38"/>
      <c r="H30" s="204"/>
      <c r="I30" s="359"/>
      <c r="K30" s="190"/>
      <c r="L30" s="190"/>
      <c r="M30" s="190"/>
    </row>
    <row r="31" spans="1:13" ht="18" customHeight="1" x14ac:dyDescent="0.15">
      <c r="A31" s="184"/>
      <c r="B31" s="529"/>
      <c r="C31" s="530"/>
      <c r="D31" s="531"/>
      <c r="E31" s="34"/>
      <c r="F31" s="177"/>
      <c r="G31" s="153"/>
      <c r="H31" s="48"/>
      <c r="I31" s="27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1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A40:D40"/>
    <mergeCell ref="B29:D29"/>
    <mergeCell ref="B31:D31"/>
    <mergeCell ref="B33:D33"/>
    <mergeCell ref="B34:D34"/>
    <mergeCell ref="B35:D35"/>
    <mergeCell ref="A36:H36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A96C-8B58-40B0-92FB-84FF68360F96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586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457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280000</v>
      </c>
      <c r="G15" s="38">
        <f t="shared" ref="G15:G21" si="0">F15*E15</f>
        <v>280000</v>
      </c>
      <c r="H15" s="48"/>
    </row>
    <row r="16" spans="1:13" s="36" customFormat="1" ht="18" customHeight="1" x14ac:dyDescent="0.15">
      <c r="A16" s="42" t="s">
        <v>15</v>
      </c>
      <c r="B16" s="480" t="s">
        <v>14</v>
      </c>
      <c r="C16" s="481"/>
      <c r="D16" s="482"/>
      <c r="E16" s="34">
        <v>1</v>
      </c>
      <c r="F16" s="44">
        <v>53300</v>
      </c>
      <c r="G16" s="58">
        <f t="shared" si="0"/>
        <v>53300</v>
      </c>
      <c r="H16" s="57"/>
      <c r="I16" s="324"/>
      <c r="J16" s="324"/>
      <c r="K16" s="193"/>
      <c r="L16" s="190"/>
      <c r="M16" s="190"/>
    </row>
    <row r="17" spans="1:13" ht="18" customHeight="1" x14ac:dyDescent="0.15">
      <c r="A17" s="35" t="s">
        <v>13</v>
      </c>
      <c r="B17" s="480" t="s">
        <v>12</v>
      </c>
      <c r="C17" s="481"/>
      <c r="D17" s="482"/>
      <c r="E17" s="34">
        <v>1</v>
      </c>
      <c r="F17" s="44">
        <v>45000</v>
      </c>
      <c r="G17" s="40">
        <f t="shared" si="0"/>
        <v>45000</v>
      </c>
      <c r="H17" s="57"/>
      <c r="I17" s="299"/>
      <c r="J17" s="299">
        <v>1500</v>
      </c>
      <c r="K17" s="190">
        <f>J17*1.3</f>
        <v>1950</v>
      </c>
      <c r="L17" s="190">
        <f>K17*1.12</f>
        <v>2184</v>
      </c>
      <c r="M17" s="190"/>
    </row>
    <row r="18" spans="1:13" ht="18" customHeight="1" x14ac:dyDescent="0.15">
      <c r="A18" s="56" t="s">
        <v>8</v>
      </c>
      <c r="B18" s="480" t="s">
        <v>11</v>
      </c>
      <c r="C18" s="481"/>
      <c r="D18" s="482"/>
      <c r="E18" s="34">
        <v>1</v>
      </c>
      <c r="F18" s="55">
        <v>3300</v>
      </c>
      <c r="G18" s="38">
        <f t="shared" si="0"/>
        <v>3300</v>
      </c>
      <c r="H18" s="48"/>
      <c r="I18" s="299">
        <f>G18*0.9</f>
        <v>2970</v>
      </c>
      <c r="J18" s="299">
        <v>7500</v>
      </c>
      <c r="K18" s="190">
        <f>J18*1.3</f>
        <v>9750</v>
      </c>
      <c r="L18" s="190">
        <f>K18*1.12</f>
        <v>10920.000000000002</v>
      </c>
      <c r="M18" s="190"/>
    </row>
    <row r="19" spans="1:13" ht="18" customHeight="1" x14ac:dyDescent="0.15">
      <c r="A19" s="53" t="s">
        <v>10</v>
      </c>
      <c r="B19" s="526" t="s">
        <v>9</v>
      </c>
      <c r="C19" s="527"/>
      <c r="D19" s="528"/>
      <c r="E19" s="12">
        <v>1</v>
      </c>
      <c r="F19" s="44">
        <v>46700</v>
      </c>
      <c r="G19" s="38">
        <f t="shared" si="0"/>
        <v>46700</v>
      </c>
      <c r="H19" s="48"/>
      <c r="I19" s="299">
        <f>G19*0.9</f>
        <v>42030</v>
      </c>
      <c r="J19" s="277">
        <v>6800</v>
      </c>
      <c r="K19" s="190">
        <f>J19*1.3</f>
        <v>8840</v>
      </c>
      <c r="L19" s="190">
        <f>K19*1.12</f>
        <v>9900.8000000000011</v>
      </c>
      <c r="M19" s="190"/>
    </row>
    <row r="20" spans="1:13" ht="18" customHeight="1" x14ac:dyDescent="0.15">
      <c r="A20" s="46" t="s">
        <v>8</v>
      </c>
      <c r="B20" s="514" t="s">
        <v>7</v>
      </c>
      <c r="C20" s="515"/>
      <c r="D20" s="516"/>
      <c r="E20" s="45">
        <v>1</v>
      </c>
      <c r="F20" s="44">
        <v>3900</v>
      </c>
      <c r="G20" s="38">
        <f t="shared" si="0"/>
        <v>3900</v>
      </c>
      <c r="H20" s="52"/>
      <c r="I20" s="299"/>
      <c r="K20" s="190"/>
      <c r="L20" s="190"/>
      <c r="M20" s="190"/>
    </row>
    <row r="21" spans="1:13" ht="18" customHeight="1" x14ac:dyDescent="0.15">
      <c r="A21" s="35" t="s">
        <v>6</v>
      </c>
      <c r="B21" s="480" t="s">
        <v>5</v>
      </c>
      <c r="C21" s="481"/>
      <c r="D21" s="482"/>
      <c r="E21" s="12">
        <v>1</v>
      </c>
      <c r="F21" s="44">
        <v>1926000</v>
      </c>
      <c r="G21" s="40">
        <f t="shared" si="0"/>
        <v>1926000</v>
      </c>
      <c r="H21" s="147"/>
      <c r="I21" s="299"/>
      <c r="K21" s="190"/>
      <c r="L21" s="190"/>
      <c r="M21" s="190"/>
    </row>
    <row r="22" spans="1:13" ht="18" customHeight="1" x14ac:dyDescent="0.15">
      <c r="A22" s="56"/>
      <c r="B22" s="480"/>
      <c r="C22" s="481"/>
      <c r="D22" s="482"/>
      <c r="E22" s="34"/>
      <c r="F22" s="58" t="s">
        <v>4</v>
      </c>
      <c r="G22" s="38">
        <f>SUM(G15:G21)</f>
        <v>2358200</v>
      </c>
      <c r="H22" s="48"/>
      <c r="I22" s="299">
        <f>G22*0.9</f>
        <v>2122380</v>
      </c>
      <c r="J22" s="50">
        <f>I22*1.8</f>
        <v>3820284</v>
      </c>
      <c r="K22" s="190">
        <f>J22*1.12</f>
        <v>4278718.08</v>
      </c>
      <c r="L22" s="190"/>
      <c r="M22" s="190"/>
    </row>
    <row r="23" spans="1:13" ht="18" customHeight="1" x14ac:dyDescent="0.15">
      <c r="A23" s="53"/>
      <c r="B23" s="526"/>
      <c r="C23" s="527"/>
      <c r="D23" s="528"/>
      <c r="E23" s="12"/>
      <c r="F23" s="33"/>
      <c r="G23" s="32"/>
      <c r="H23" s="48"/>
      <c r="I23" s="299">
        <v>15000</v>
      </c>
      <c r="J23" s="50">
        <f>I23*1.8</f>
        <v>27000</v>
      </c>
      <c r="K23" s="190">
        <f>J23*1.12</f>
        <v>30240.000000000004</v>
      </c>
      <c r="L23" s="190"/>
      <c r="M23" s="190"/>
    </row>
    <row r="24" spans="1:13" ht="18" customHeight="1" x14ac:dyDescent="0.15">
      <c r="A24" s="46"/>
      <c r="B24" s="514"/>
      <c r="C24" s="515"/>
      <c r="D24" s="516"/>
      <c r="E24" s="45"/>
      <c r="F24" s="33" t="s">
        <v>2</v>
      </c>
      <c r="G24" s="32">
        <v>2122000</v>
      </c>
      <c r="H24" s="52"/>
      <c r="I24" s="299"/>
      <c r="J24" s="50"/>
      <c r="K24" s="190"/>
      <c r="L24" s="190"/>
      <c r="M24" s="190"/>
    </row>
    <row r="25" spans="1:13" ht="18" customHeight="1" x14ac:dyDescent="0.15">
      <c r="A25" s="184"/>
      <c r="B25" s="480"/>
      <c r="C25" s="481"/>
      <c r="D25" s="482"/>
      <c r="E25" s="34"/>
      <c r="F25" s="33"/>
      <c r="G25" s="40" t="s">
        <v>1</v>
      </c>
      <c r="H25" s="37"/>
      <c r="I25" s="299"/>
      <c r="K25" s="190">
        <f>SUM(K22:K23)</f>
        <v>4308958.08</v>
      </c>
      <c r="L25" s="190"/>
      <c r="M25" s="190"/>
    </row>
    <row r="26" spans="1:13" s="36" customFormat="1" ht="18" customHeight="1" x14ac:dyDescent="0.15">
      <c r="A26" s="184"/>
      <c r="B26" s="514"/>
      <c r="C26" s="515"/>
      <c r="D26" s="516"/>
      <c r="E26" s="361"/>
      <c r="F26" s="362"/>
      <c r="G26" s="92"/>
      <c r="H26" s="117"/>
      <c r="I26" s="324"/>
      <c r="J26" s="324">
        <v>16000</v>
      </c>
      <c r="K26" s="193">
        <f>J26*1.3</f>
        <v>20800</v>
      </c>
      <c r="L26" s="190">
        <f>K26*1.12</f>
        <v>23296.000000000004</v>
      </c>
      <c r="M26" s="190"/>
    </row>
    <row r="27" spans="1:13" ht="18" customHeight="1" x14ac:dyDescent="0.15">
      <c r="A27" s="184"/>
      <c r="B27" s="514"/>
      <c r="C27" s="515"/>
      <c r="D27" s="516"/>
      <c r="E27" s="12"/>
      <c r="F27" s="44"/>
      <c r="G27" s="38"/>
      <c r="H27" s="120"/>
      <c r="I27" s="299"/>
      <c r="K27" s="190"/>
      <c r="L27" s="190"/>
      <c r="M27" s="190"/>
    </row>
    <row r="28" spans="1:13" ht="18" customHeight="1" x14ac:dyDescent="0.15">
      <c r="A28" s="184"/>
      <c r="B28" s="514"/>
      <c r="C28" s="515"/>
      <c r="D28" s="516"/>
      <c r="E28" s="34"/>
      <c r="F28" s="150"/>
      <c r="G28" s="58"/>
      <c r="H28" s="48"/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97"/>
      <c r="F29" s="58"/>
      <c r="G29" s="38"/>
      <c r="H29" s="204"/>
      <c r="I29" s="359"/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77"/>
      <c r="G30" s="153"/>
      <c r="H30" s="48"/>
      <c r="I30" s="277"/>
    </row>
    <row r="31" spans="1:13" ht="18" customHeight="1" x14ac:dyDescent="0.15">
      <c r="A31" s="184"/>
      <c r="B31" s="529"/>
      <c r="C31" s="530"/>
      <c r="D31" s="531"/>
      <c r="E31" s="97"/>
      <c r="F31" s="177"/>
      <c r="G31" s="153"/>
      <c r="H31" s="48"/>
    </row>
    <row r="32" spans="1:13" ht="18" customHeight="1" x14ac:dyDescent="0.15">
      <c r="A32" s="184"/>
      <c r="B32" s="529"/>
      <c r="C32" s="530"/>
      <c r="D32" s="531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2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A37:H37"/>
    <mergeCell ref="A41:D41"/>
    <mergeCell ref="B30:D30"/>
    <mergeCell ref="B31:D31"/>
    <mergeCell ref="B32:D32"/>
    <mergeCell ref="B34:D34"/>
    <mergeCell ref="B35:D35"/>
    <mergeCell ref="B36:D36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6F7C-F25F-457A-BAF3-7C7EBA815E22}">
  <dimension ref="A1:M44"/>
  <sheetViews>
    <sheetView topLeftCell="A5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587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5.75" customHeight="1" x14ac:dyDescent="0.15">
      <c r="A14" s="568" t="s">
        <v>654</v>
      </c>
      <c r="B14" s="569"/>
      <c r="C14" s="569"/>
      <c r="D14" s="570"/>
      <c r="E14" s="12"/>
      <c r="F14" s="33"/>
      <c r="G14" s="40"/>
      <c r="H14" s="31"/>
    </row>
    <row r="15" spans="1:13" ht="15.75" customHeight="1" x14ac:dyDescent="0.15">
      <c r="A15" s="520" t="s">
        <v>17</v>
      </c>
      <c r="B15" s="521"/>
      <c r="C15" s="521"/>
      <c r="D15" s="522"/>
      <c r="E15" s="12">
        <v>1</v>
      </c>
      <c r="F15" s="44">
        <v>131000</v>
      </c>
      <c r="G15" s="38">
        <f t="shared" ref="G15" si="0">F15*E15</f>
        <v>131000</v>
      </c>
      <c r="H15" s="31"/>
      <c r="I15" s="1">
        <v>25000</v>
      </c>
      <c r="J15" s="1">
        <v>10000</v>
      </c>
    </row>
    <row r="16" spans="1:13" s="36" customFormat="1" ht="15.75" customHeight="1" x14ac:dyDescent="0.15">
      <c r="A16" s="577" t="s">
        <v>656</v>
      </c>
      <c r="B16" s="545"/>
      <c r="C16" s="545"/>
      <c r="D16" s="545"/>
      <c r="E16" s="118"/>
      <c r="F16" s="118"/>
      <c r="G16" s="118"/>
      <c r="H16" s="31"/>
      <c r="I16" s="299">
        <f>G16*0.9</f>
        <v>0</v>
      </c>
      <c r="J16" s="36">
        <v>35000</v>
      </c>
      <c r="K16" s="193"/>
      <c r="L16" s="190"/>
      <c r="M16" s="190"/>
    </row>
    <row r="17" spans="1:13" ht="15.75" customHeight="1" x14ac:dyDescent="0.15">
      <c r="A17" s="574" t="s">
        <v>43</v>
      </c>
      <c r="B17" s="575"/>
      <c r="C17" s="575"/>
      <c r="D17" s="576"/>
      <c r="E17" s="107">
        <v>1</v>
      </c>
      <c r="F17" s="130">
        <v>140000</v>
      </c>
      <c r="G17" s="130">
        <f>F17*E17</f>
        <v>140000</v>
      </c>
      <c r="H17" s="31"/>
      <c r="I17" s="299">
        <f>G17/3</f>
        <v>46666.666666666664</v>
      </c>
      <c r="J17" s="299">
        <f>I17*0.9</f>
        <v>42000</v>
      </c>
      <c r="K17" s="190"/>
      <c r="L17" s="190"/>
      <c r="M17" s="190"/>
    </row>
    <row r="18" spans="1:13" ht="15.75" customHeight="1" x14ac:dyDescent="0.15">
      <c r="A18" s="577" t="s">
        <v>657</v>
      </c>
      <c r="B18" s="545"/>
      <c r="C18" s="545"/>
      <c r="D18" s="545"/>
      <c r="E18" s="118"/>
      <c r="F18" s="118"/>
      <c r="G18" s="118"/>
      <c r="H18" s="31"/>
      <c r="I18" s="299">
        <v>16000</v>
      </c>
      <c r="J18" s="299">
        <f>I18*1.3</f>
        <v>20800</v>
      </c>
      <c r="K18" s="190">
        <f>J18*1.12</f>
        <v>23296.000000000004</v>
      </c>
      <c r="L18" s="190"/>
      <c r="M18" s="190"/>
    </row>
    <row r="19" spans="1:13" ht="15.75" customHeight="1" x14ac:dyDescent="0.15">
      <c r="A19" s="574" t="s">
        <v>43</v>
      </c>
      <c r="B19" s="575"/>
      <c r="C19" s="575"/>
      <c r="D19" s="576"/>
      <c r="E19" s="107">
        <v>1</v>
      </c>
      <c r="F19" s="130">
        <v>140000</v>
      </c>
      <c r="G19" s="130">
        <f>F19*E19</f>
        <v>140000</v>
      </c>
      <c r="H19" s="31"/>
      <c r="I19" s="299">
        <f>G17*0.9</f>
        <v>126000</v>
      </c>
      <c r="J19" s="299"/>
      <c r="K19" s="190"/>
      <c r="L19" s="190"/>
      <c r="M19" s="190"/>
    </row>
    <row r="20" spans="1:13" ht="15.75" customHeight="1" x14ac:dyDescent="0.15">
      <c r="A20" s="486" t="s">
        <v>590</v>
      </c>
      <c r="B20" s="487"/>
      <c r="C20" s="487"/>
      <c r="D20" s="488"/>
      <c r="E20" s="97"/>
      <c r="F20" s="313"/>
      <c r="G20" s="381"/>
      <c r="H20" s="392"/>
      <c r="I20" s="299">
        <f>G20*0.9</f>
        <v>0</v>
      </c>
      <c r="J20" s="277">
        <f>SUM(J17:J18)</f>
        <v>62800</v>
      </c>
      <c r="K20" s="190"/>
      <c r="L20" s="190"/>
      <c r="M20" s="190"/>
    </row>
    <row r="21" spans="1:13" ht="15.75" customHeight="1" x14ac:dyDescent="0.15">
      <c r="A21" s="314" t="s">
        <v>43</v>
      </c>
      <c r="B21" s="315"/>
      <c r="C21" s="315"/>
      <c r="D21" s="316"/>
      <c r="E21" s="107">
        <v>2</v>
      </c>
      <c r="F21" s="172">
        <v>53000</v>
      </c>
      <c r="G21" s="130">
        <f>F21*E21</f>
        <v>106000</v>
      </c>
      <c r="H21" s="31"/>
      <c r="I21" s="299"/>
      <c r="K21" s="190"/>
      <c r="L21" s="190"/>
      <c r="M21" s="190"/>
    </row>
    <row r="22" spans="1:13" ht="15.75" customHeight="1" x14ac:dyDescent="0.15">
      <c r="A22" s="486" t="s">
        <v>591</v>
      </c>
      <c r="B22" s="487"/>
      <c r="C22" s="487"/>
      <c r="D22" s="487"/>
      <c r="E22" s="97"/>
      <c r="F22" s="313"/>
      <c r="G22" s="381"/>
      <c r="H22" s="98"/>
      <c r="I22" s="299">
        <f>G22*0.9</f>
        <v>0</v>
      </c>
      <c r="K22" s="190"/>
      <c r="L22" s="190"/>
      <c r="M22" s="190"/>
    </row>
    <row r="23" spans="1:13" s="36" customFormat="1" ht="15.75" customHeight="1" x14ac:dyDescent="0.15">
      <c r="A23" s="314" t="s">
        <v>43</v>
      </c>
      <c r="B23" s="315"/>
      <c r="C23" s="315"/>
      <c r="D23" s="316"/>
      <c r="E23" s="107">
        <v>2</v>
      </c>
      <c r="F23" s="172">
        <v>53000</v>
      </c>
      <c r="G23" s="130">
        <f>F23*E23</f>
        <v>106000</v>
      </c>
      <c r="H23" s="120"/>
      <c r="I23" s="324"/>
      <c r="K23" s="193"/>
      <c r="L23" s="190"/>
      <c r="M23" s="190"/>
    </row>
    <row r="24" spans="1:13" ht="15.75" customHeight="1" x14ac:dyDescent="0.15">
      <c r="A24" s="374"/>
      <c r="B24" s="514"/>
      <c r="C24" s="515"/>
      <c r="D24" s="516"/>
      <c r="E24" s="107"/>
      <c r="F24" s="387" t="s">
        <v>4</v>
      </c>
      <c r="G24" s="385">
        <f>G17+G19+G21+G23</f>
        <v>492000</v>
      </c>
      <c r="H24" s="392"/>
      <c r="I24" s="299">
        <f>G24*0.9</f>
        <v>442800</v>
      </c>
      <c r="K24" s="190"/>
      <c r="L24" s="190"/>
      <c r="M24" s="190"/>
    </row>
    <row r="25" spans="1:13" ht="15.75" customHeight="1" x14ac:dyDescent="0.15">
      <c r="A25" s="374"/>
      <c r="B25" s="526"/>
      <c r="C25" s="527"/>
      <c r="D25" s="528"/>
      <c r="E25" s="107"/>
      <c r="F25" s="172"/>
      <c r="G25" s="130"/>
      <c r="H25" s="31"/>
      <c r="I25" s="47">
        <f>G25*0.9</f>
        <v>0</v>
      </c>
      <c r="K25" s="190"/>
      <c r="L25" s="190"/>
      <c r="M25" s="190"/>
    </row>
    <row r="26" spans="1:13" ht="15.75" customHeight="1" x14ac:dyDescent="0.15">
      <c r="A26" s="374"/>
      <c r="B26" s="514"/>
      <c r="C26" s="515"/>
      <c r="D26" s="516"/>
      <c r="E26" s="381"/>
      <c r="F26" s="389" t="s">
        <v>2</v>
      </c>
      <c r="G26" s="390">
        <v>660000</v>
      </c>
      <c r="H26" s="204"/>
      <c r="I26" s="47">
        <f>G26*0.9</f>
        <v>594000</v>
      </c>
      <c r="K26" s="190"/>
      <c r="L26" s="190"/>
      <c r="M26" s="190"/>
    </row>
    <row r="27" spans="1:13" ht="15.75" customHeight="1" x14ac:dyDescent="0.15">
      <c r="A27" s="374"/>
      <c r="B27" s="317"/>
      <c r="C27" s="318"/>
      <c r="D27" s="319"/>
      <c r="E27" s="107"/>
      <c r="F27" s="385"/>
      <c r="G27" s="386" t="s">
        <v>1</v>
      </c>
      <c r="H27" s="120"/>
      <c r="I27" s="47"/>
      <c r="K27" s="190"/>
      <c r="L27" s="190"/>
      <c r="M27" s="190"/>
    </row>
    <row r="28" spans="1:13" ht="15.75" customHeight="1" x14ac:dyDescent="0.15">
      <c r="A28" s="374"/>
      <c r="B28" s="514"/>
      <c r="C28" s="515"/>
      <c r="D28" s="516"/>
      <c r="E28" s="381"/>
      <c r="F28" s="381"/>
      <c r="G28" s="381"/>
      <c r="H28" s="204"/>
      <c r="I28" s="47"/>
      <c r="K28" s="190"/>
      <c r="L28" s="190"/>
      <c r="M28" s="190"/>
    </row>
    <row r="29" spans="1:13" ht="15.75" customHeight="1" x14ac:dyDescent="0.15">
      <c r="A29" s="374"/>
      <c r="B29" s="317"/>
      <c r="C29" s="318"/>
      <c r="D29" s="319"/>
      <c r="E29" s="107"/>
      <c r="F29" s="172"/>
      <c r="G29" s="172"/>
      <c r="H29" s="120"/>
      <c r="I29" s="47"/>
      <c r="K29" s="190"/>
      <c r="L29" s="190"/>
      <c r="M29" s="190"/>
    </row>
    <row r="30" spans="1:13" ht="15.75" customHeight="1" x14ac:dyDescent="0.15">
      <c r="A30" s="486" t="s">
        <v>307</v>
      </c>
      <c r="B30" s="487"/>
      <c r="C30" s="487"/>
      <c r="D30" s="488"/>
      <c r="E30" s="107"/>
      <c r="F30" s="130"/>
      <c r="G30" s="130"/>
      <c r="H30" s="117"/>
      <c r="I30" s="47"/>
      <c r="K30" s="190"/>
      <c r="L30" s="190"/>
      <c r="M30" s="190"/>
    </row>
    <row r="31" spans="1:13" ht="15.75" customHeight="1" x14ac:dyDescent="0.15">
      <c r="A31" s="314" t="s">
        <v>43</v>
      </c>
      <c r="B31" s="315"/>
      <c r="C31" s="315"/>
      <c r="D31" s="316"/>
      <c r="E31" s="107">
        <v>1</v>
      </c>
      <c r="F31" s="172">
        <v>53000</v>
      </c>
      <c r="G31" s="172">
        <f>F31*E31</f>
        <v>53000</v>
      </c>
      <c r="H31" s="117"/>
      <c r="I31" s="47"/>
      <c r="K31" s="190"/>
      <c r="L31" s="190"/>
      <c r="M31" s="190"/>
    </row>
    <row r="32" spans="1:13" ht="15.75" customHeight="1" x14ac:dyDescent="0.15">
      <c r="A32" s="374" t="s">
        <v>75</v>
      </c>
      <c r="B32" s="514" t="s">
        <v>186</v>
      </c>
      <c r="C32" s="515"/>
      <c r="D32" s="516"/>
      <c r="E32" s="382">
        <v>1</v>
      </c>
      <c r="F32" s="385">
        <v>38700</v>
      </c>
      <c r="G32" s="172">
        <f t="shared" ref="G32:G33" si="1">F32*E32</f>
        <v>38700</v>
      </c>
      <c r="H32" s="117"/>
      <c r="I32" s="47"/>
      <c r="K32" s="190"/>
      <c r="L32" s="190"/>
      <c r="M32" s="190"/>
    </row>
    <row r="33" spans="1:13" ht="15.75" customHeight="1" x14ac:dyDescent="0.15">
      <c r="A33" s="374" t="s">
        <v>75</v>
      </c>
      <c r="B33" s="526" t="s">
        <v>74</v>
      </c>
      <c r="C33" s="527"/>
      <c r="D33" s="528"/>
      <c r="E33" s="382">
        <v>1</v>
      </c>
      <c r="F33" s="385">
        <v>7400</v>
      </c>
      <c r="G33" s="172">
        <f t="shared" si="1"/>
        <v>7400</v>
      </c>
      <c r="H33" s="117"/>
      <c r="I33" s="47"/>
      <c r="J33" s="1">
        <v>1500000</v>
      </c>
      <c r="K33" s="190"/>
      <c r="L33" s="190"/>
      <c r="M33" s="190"/>
    </row>
    <row r="34" spans="1:13" ht="15.75" customHeight="1" x14ac:dyDescent="0.15">
      <c r="A34" s="374"/>
      <c r="B34" s="514"/>
      <c r="C34" s="515"/>
      <c r="D34" s="516"/>
      <c r="E34" s="382"/>
      <c r="F34" s="387" t="s">
        <v>4</v>
      </c>
      <c r="G34" s="385">
        <f>SUM(G31:G33)</f>
        <v>99100</v>
      </c>
      <c r="H34" s="117"/>
      <c r="I34" s="47"/>
      <c r="J34" s="1">
        <v>420000</v>
      </c>
      <c r="K34" s="190"/>
      <c r="L34" s="190"/>
      <c r="M34" s="190"/>
    </row>
    <row r="35" spans="1:13" ht="15.75" customHeight="1" x14ac:dyDescent="0.15">
      <c r="A35" s="374"/>
      <c r="B35" s="317"/>
      <c r="C35" s="318"/>
      <c r="D35" s="319"/>
      <c r="E35" s="383"/>
      <c r="F35" s="385"/>
      <c r="G35" s="386"/>
      <c r="H35" s="117"/>
      <c r="I35" s="47"/>
      <c r="J35" s="1">
        <f>SUM(J33:J34)</f>
        <v>1920000</v>
      </c>
      <c r="K35" s="190"/>
      <c r="L35" s="190"/>
      <c r="M35" s="190"/>
    </row>
    <row r="36" spans="1:13" ht="15.75" customHeight="1" x14ac:dyDescent="0.15">
      <c r="A36" s="374"/>
      <c r="B36" s="514"/>
      <c r="C36" s="515"/>
      <c r="D36" s="516"/>
      <c r="E36" s="12"/>
      <c r="F36" s="387"/>
      <c r="G36" s="385"/>
      <c r="H36" s="384"/>
      <c r="I36" s="47">
        <f>G36*0.9</f>
        <v>0</v>
      </c>
      <c r="K36" s="190"/>
      <c r="L36" s="190"/>
      <c r="M36" s="190"/>
    </row>
    <row r="37" spans="1:13" ht="15.75" customHeight="1" x14ac:dyDescent="0.15">
      <c r="A37" s="374"/>
      <c r="B37" s="317"/>
      <c r="C37" s="318"/>
      <c r="D37" s="319"/>
      <c r="E37" s="383"/>
      <c r="F37" s="385"/>
      <c r="G37" s="386"/>
      <c r="H37" s="117"/>
      <c r="I37" s="47"/>
      <c r="K37" s="190"/>
      <c r="L37" s="190"/>
      <c r="M37" s="190"/>
    </row>
    <row r="38" spans="1:13" ht="15.75" customHeight="1" x14ac:dyDescent="0.15">
      <c r="A38" s="374"/>
      <c r="B38" s="514"/>
      <c r="C38" s="515"/>
      <c r="D38" s="516"/>
      <c r="E38" s="12"/>
      <c r="F38" s="389"/>
      <c r="G38" s="390"/>
      <c r="H38" s="384"/>
      <c r="I38" s="47"/>
      <c r="K38" s="190"/>
      <c r="L38" s="190"/>
      <c r="M38" s="190"/>
    </row>
    <row r="39" spans="1:13" ht="15.75" customHeight="1" x14ac:dyDescent="0.15">
      <c r="A39" s="374"/>
      <c r="B39" s="317"/>
      <c r="C39" s="318"/>
      <c r="D39" s="319"/>
      <c r="E39" s="383"/>
      <c r="F39" s="385"/>
      <c r="G39" s="386"/>
      <c r="H39" s="117"/>
      <c r="I39" s="47"/>
      <c r="K39" s="190"/>
      <c r="L39" s="190"/>
      <c r="M39" s="190"/>
    </row>
    <row r="40" spans="1:13" ht="15.75" customHeight="1" x14ac:dyDescent="0.15">
      <c r="A40" s="30"/>
      <c r="B40" s="505"/>
      <c r="C40" s="506"/>
      <c r="D40" s="507"/>
      <c r="E40" s="29"/>
      <c r="F40" s="28"/>
      <c r="G40" s="27"/>
      <c r="H40" s="26"/>
    </row>
    <row r="41" spans="1:13" ht="15.75" customHeight="1" x14ac:dyDescent="0.15">
      <c r="A41" s="495" t="s">
        <v>64</v>
      </c>
      <c r="B41" s="496"/>
      <c r="C41" s="496"/>
      <c r="D41" s="496"/>
      <c r="E41" s="496"/>
      <c r="F41" s="496"/>
      <c r="G41" s="496"/>
      <c r="H41" s="497"/>
    </row>
    <row r="42" spans="1:13" ht="15.75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498"/>
      <c r="B44" s="499"/>
      <c r="C44" s="499"/>
      <c r="D44" s="499"/>
      <c r="E44" s="3"/>
      <c r="F44" s="3"/>
      <c r="G44" s="3"/>
      <c r="H44" s="2"/>
    </row>
  </sheetData>
  <mergeCells count="30">
    <mergeCell ref="E6:H6"/>
    <mergeCell ref="A2:H2"/>
    <mergeCell ref="B3:C3"/>
    <mergeCell ref="F3:H4"/>
    <mergeCell ref="A4:C4"/>
    <mergeCell ref="E5:H5"/>
    <mergeCell ref="A22:D22"/>
    <mergeCell ref="B24:D24"/>
    <mergeCell ref="E7:H7"/>
    <mergeCell ref="E8:H8"/>
    <mergeCell ref="B13:D13"/>
    <mergeCell ref="A14:D14"/>
    <mergeCell ref="A15:D15"/>
    <mergeCell ref="A16:D16"/>
    <mergeCell ref="A44:D44"/>
    <mergeCell ref="A30:D30"/>
    <mergeCell ref="A17:D17"/>
    <mergeCell ref="B33:D33"/>
    <mergeCell ref="B34:D34"/>
    <mergeCell ref="B36:D36"/>
    <mergeCell ref="B38:D38"/>
    <mergeCell ref="B40:D40"/>
    <mergeCell ref="A41:H41"/>
    <mergeCell ref="B25:D25"/>
    <mergeCell ref="B26:D26"/>
    <mergeCell ref="B28:D28"/>
    <mergeCell ref="B32:D32"/>
    <mergeCell ref="A18:D18"/>
    <mergeCell ref="A19:D19"/>
    <mergeCell ref="A20:D20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AF5F-F6E5-4C6C-9EBD-8F128541DC0C}">
  <dimension ref="A1:M39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642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643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311</v>
      </c>
      <c r="B14" s="487"/>
      <c r="C14" s="487"/>
      <c r="D14" s="488"/>
      <c r="E14" s="94"/>
      <c r="F14" s="100"/>
      <c r="G14" s="115"/>
      <c r="H14" s="31"/>
    </row>
    <row r="15" spans="1:13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53000</v>
      </c>
      <c r="G15" s="172">
        <f>F15*E15</f>
        <v>53000</v>
      </c>
      <c r="H15" s="31"/>
      <c r="I15" s="64">
        <v>25000</v>
      </c>
      <c r="J15" s="64">
        <v>10000</v>
      </c>
      <c r="K15" s="8">
        <v>53000</v>
      </c>
    </row>
    <row r="16" spans="1:13" s="36" customFormat="1" ht="18" customHeight="1" x14ac:dyDescent="0.15">
      <c r="A16" s="184" t="s">
        <v>480</v>
      </c>
      <c r="B16" s="480" t="s">
        <v>74</v>
      </c>
      <c r="C16" s="481"/>
      <c r="D16" s="482"/>
      <c r="E16" s="151">
        <v>1</v>
      </c>
      <c r="F16" s="172">
        <v>7000</v>
      </c>
      <c r="G16" s="172">
        <f t="shared" ref="G16:G17" si="0">F16*E16</f>
        <v>7000</v>
      </c>
      <c r="H16" s="204"/>
      <c r="I16" s="447">
        <v>4800</v>
      </c>
      <c r="J16" s="448">
        <f>I16*1.3</f>
        <v>6240</v>
      </c>
      <c r="K16" s="449">
        <f>J16*1.12</f>
        <v>6988.8000000000011</v>
      </c>
      <c r="L16" s="190"/>
      <c r="M16" s="190"/>
    </row>
    <row r="17" spans="1:13" s="36" customFormat="1" ht="18" customHeight="1" x14ac:dyDescent="0.15">
      <c r="A17" s="446" t="s">
        <v>640</v>
      </c>
      <c r="B17" s="481" t="s">
        <v>641</v>
      </c>
      <c r="C17" s="481"/>
      <c r="D17" s="482"/>
      <c r="E17" s="94">
        <v>1</v>
      </c>
      <c r="F17" s="237">
        <v>48000</v>
      </c>
      <c r="G17" s="172">
        <f t="shared" si="0"/>
        <v>48000</v>
      </c>
      <c r="H17" s="120"/>
      <c r="I17" s="370">
        <v>33000</v>
      </c>
      <c r="J17" s="448">
        <f>I17*1.3</f>
        <v>42900</v>
      </c>
      <c r="K17" s="449">
        <f>J17*1.12</f>
        <v>48048.000000000007</v>
      </c>
      <c r="L17" s="190"/>
      <c r="M17" s="190"/>
    </row>
    <row r="18" spans="1:13" s="36" customFormat="1" ht="18" customHeight="1" x14ac:dyDescent="0.15">
      <c r="A18" s="184"/>
      <c r="B18" s="529"/>
      <c r="C18" s="530"/>
      <c r="D18" s="531"/>
      <c r="E18" s="107"/>
      <c r="F18" s="58" t="s">
        <v>4</v>
      </c>
      <c r="G18" s="38">
        <f>SUM(G15:G17)</f>
        <v>108000</v>
      </c>
      <c r="H18" s="120"/>
      <c r="I18" s="371"/>
      <c r="J18" s="450"/>
      <c r="K18" s="449">
        <f>SUM(K15:K17)</f>
        <v>108036.80000000002</v>
      </c>
      <c r="L18" s="190"/>
      <c r="M18" s="190"/>
    </row>
    <row r="19" spans="1:13" ht="18" customHeight="1" x14ac:dyDescent="0.15">
      <c r="A19" s="184"/>
      <c r="B19" s="529"/>
      <c r="C19" s="530"/>
      <c r="D19" s="531"/>
      <c r="E19" s="107"/>
      <c r="F19" s="172"/>
      <c r="G19" s="172"/>
      <c r="H19" s="117"/>
      <c r="I19" s="370"/>
      <c r="J19" s="370"/>
      <c r="K19" s="451"/>
      <c r="L19" s="190"/>
      <c r="M19" s="190"/>
    </row>
    <row r="20" spans="1:13" ht="18" customHeight="1" x14ac:dyDescent="0.15">
      <c r="A20" s="297"/>
      <c r="B20" s="317"/>
      <c r="C20" s="318"/>
      <c r="D20" s="319"/>
      <c r="E20" s="107"/>
      <c r="F20" s="33" t="s">
        <v>2</v>
      </c>
      <c r="G20" s="32">
        <v>97000</v>
      </c>
      <c r="H20" s="117"/>
      <c r="I20" s="299"/>
      <c r="J20" s="299"/>
      <c r="K20" s="190">
        <f>K18*0.9</f>
        <v>97233.120000000024</v>
      </c>
      <c r="L20" s="190"/>
      <c r="M20" s="190"/>
    </row>
    <row r="21" spans="1:13" ht="18" customHeight="1" x14ac:dyDescent="0.15">
      <c r="A21" s="185"/>
      <c r="B21" s="481"/>
      <c r="C21" s="481"/>
      <c r="D21" s="482"/>
      <c r="E21" s="107"/>
      <c r="F21" s="33"/>
      <c r="G21" s="40" t="s">
        <v>1</v>
      </c>
      <c r="H21" s="325"/>
      <c r="I21" s="299"/>
      <c r="J21" s="299"/>
      <c r="K21" s="190"/>
      <c r="L21" s="190"/>
      <c r="M21" s="190"/>
    </row>
    <row r="22" spans="1:13" ht="18" customHeight="1" x14ac:dyDescent="0.15">
      <c r="A22" s="184"/>
      <c r="B22" s="480"/>
      <c r="C22" s="481"/>
      <c r="D22" s="482"/>
      <c r="E22" s="107"/>
      <c r="F22" s="33"/>
      <c r="G22" s="40"/>
      <c r="H22" s="325"/>
      <c r="I22" s="299"/>
      <c r="J22" s="277"/>
      <c r="K22" s="190"/>
      <c r="L22" s="190"/>
      <c r="M22" s="190"/>
    </row>
    <row r="23" spans="1:13" ht="18" customHeight="1" x14ac:dyDescent="0.15">
      <c r="A23" s="184"/>
      <c r="B23" s="529"/>
      <c r="C23" s="530"/>
      <c r="D23" s="531"/>
      <c r="E23" s="107"/>
      <c r="F23" s="58"/>
      <c r="G23" s="38"/>
      <c r="H23" s="120"/>
      <c r="I23" s="299"/>
      <c r="K23" s="190"/>
      <c r="L23" s="190"/>
      <c r="M23" s="190"/>
    </row>
    <row r="24" spans="1:13" ht="18" customHeight="1" x14ac:dyDescent="0.15">
      <c r="A24" s="184"/>
      <c r="B24" s="529"/>
      <c r="C24" s="530"/>
      <c r="D24" s="531"/>
      <c r="E24" s="107"/>
      <c r="F24" s="33"/>
      <c r="G24" s="40"/>
      <c r="H24" s="117"/>
      <c r="I24" s="299"/>
      <c r="K24" s="190"/>
      <c r="L24" s="190"/>
      <c r="M24" s="190"/>
    </row>
    <row r="25" spans="1:13" s="36" customFormat="1" ht="18" customHeight="1" x14ac:dyDescent="0.15">
      <c r="A25" s="297"/>
      <c r="B25" s="317"/>
      <c r="C25" s="318"/>
      <c r="D25" s="319"/>
      <c r="E25" s="34"/>
      <c r="F25" s="33"/>
      <c r="G25" s="32"/>
      <c r="H25" s="48"/>
      <c r="I25" s="324"/>
      <c r="K25" s="193"/>
      <c r="L25" s="190"/>
      <c r="M25" s="190"/>
    </row>
    <row r="26" spans="1:13" ht="18" customHeight="1" x14ac:dyDescent="0.15">
      <c r="A26" s="297"/>
      <c r="B26" s="317"/>
      <c r="C26" s="318"/>
      <c r="D26" s="319"/>
      <c r="E26" s="34"/>
      <c r="F26" s="33"/>
      <c r="G26" s="40"/>
      <c r="H26" s="98"/>
      <c r="I26" s="299"/>
      <c r="K26" s="190"/>
      <c r="L26" s="190"/>
      <c r="M26" s="190"/>
    </row>
    <row r="27" spans="1:13" ht="18" customHeight="1" x14ac:dyDescent="0.15">
      <c r="A27" s="297"/>
      <c r="B27" s="514"/>
      <c r="C27" s="515"/>
      <c r="D27" s="516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184"/>
      <c r="B28" s="529"/>
      <c r="C28" s="530"/>
      <c r="D28" s="531"/>
      <c r="E28" s="34"/>
      <c r="F28" s="150"/>
      <c r="G28" s="58"/>
      <c r="H28" s="204"/>
      <c r="I28" s="47"/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33"/>
      <c r="G29" s="40"/>
      <c r="H29" s="48"/>
      <c r="I29" s="277"/>
    </row>
    <row r="30" spans="1:13" ht="18" customHeight="1" x14ac:dyDescent="0.15">
      <c r="A30" s="297"/>
      <c r="B30" s="317"/>
      <c r="C30" s="318"/>
      <c r="D30" s="319"/>
      <c r="E30" s="34"/>
      <c r="F30" s="33"/>
      <c r="G30" s="32"/>
      <c r="H30" s="48"/>
      <c r="J30" s="47"/>
    </row>
    <row r="31" spans="1:13" ht="18" customHeight="1" x14ac:dyDescent="0.15">
      <c r="A31" s="297"/>
      <c r="B31" s="317"/>
      <c r="C31" s="318"/>
      <c r="D31" s="319"/>
      <c r="E31" s="34"/>
      <c r="F31" s="33"/>
      <c r="G31" s="40"/>
      <c r="H31" s="48"/>
      <c r="J31" s="47"/>
    </row>
    <row r="32" spans="1:13" ht="18" customHeight="1" x14ac:dyDescent="0.15">
      <c r="A32" s="297"/>
      <c r="B32" s="514"/>
      <c r="C32" s="515"/>
      <c r="D32" s="516"/>
      <c r="E32" s="34"/>
      <c r="F32" s="150"/>
      <c r="G32" s="58"/>
      <c r="H32" s="48"/>
    </row>
    <row r="33" spans="1:8" ht="18" customHeight="1" x14ac:dyDescent="0.15">
      <c r="A33" s="188"/>
      <c r="B33" s="480"/>
      <c r="C33" s="481"/>
      <c r="D33" s="482"/>
      <c r="E33" s="34"/>
      <c r="F33" s="150"/>
      <c r="G33" s="58"/>
      <c r="H33" s="31"/>
    </row>
    <row r="34" spans="1:8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8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98"/>
      <c r="B39" s="499"/>
      <c r="C39" s="499"/>
      <c r="D39" s="499"/>
      <c r="E39" s="3"/>
      <c r="F39" s="3"/>
      <c r="G39" s="3"/>
      <c r="H39" s="2"/>
    </row>
  </sheetData>
  <mergeCells count="27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B34:D34"/>
    <mergeCell ref="A35:H35"/>
    <mergeCell ref="A39:D39"/>
    <mergeCell ref="B17:D17"/>
    <mergeCell ref="B18:D18"/>
    <mergeCell ref="B19:D19"/>
    <mergeCell ref="B24:D24"/>
    <mergeCell ref="B27:D27"/>
    <mergeCell ref="B28:D28"/>
    <mergeCell ref="B29:D29"/>
    <mergeCell ref="B32:D32"/>
    <mergeCell ref="B33:D33"/>
    <mergeCell ref="B21:D21"/>
    <mergeCell ref="B22:D22"/>
    <mergeCell ref="B23:D23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C474-9B08-46A3-82CA-67BA75FED3E8}">
  <dimension ref="A1:M45"/>
  <sheetViews>
    <sheetView topLeftCell="A2" zoomScale="90" zoomScaleNormal="90" workbookViewId="0">
      <selection activeCell="A16" sqref="A1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0" ht="3.75" hidden="1" customHeight="1" x14ac:dyDescent="0.15">
      <c r="A1" s="65" t="s">
        <v>40</v>
      </c>
    </row>
    <row r="2" spans="1:10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0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0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0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0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0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0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0" ht="19.350000000000001" customHeight="1" x14ac:dyDescent="0.15">
      <c r="A9" s="68" t="s">
        <v>655</v>
      </c>
      <c r="B9" s="68"/>
      <c r="C9" s="68" t="s">
        <v>26</v>
      </c>
      <c r="D9" s="65"/>
      <c r="E9" s="69"/>
      <c r="F9" s="64"/>
      <c r="G9" s="65"/>
      <c r="H9" s="65"/>
    </row>
    <row r="10" spans="1:10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0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0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0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0" ht="15.75" customHeight="1" x14ac:dyDescent="0.15">
      <c r="A14" s="577" t="s">
        <v>638</v>
      </c>
      <c r="B14" s="545"/>
      <c r="C14" s="545"/>
      <c r="D14" s="545"/>
      <c r="E14" s="118"/>
      <c r="F14" s="118"/>
      <c r="G14" s="118"/>
      <c r="H14" s="31" t="s">
        <v>536</v>
      </c>
    </row>
    <row r="15" spans="1:10" ht="15.75" customHeight="1" x14ac:dyDescent="0.15">
      <c r="A15" s="574" t="s">
        <v>43</v>
      </c>
      <c r="B15" s="575"/>
      <c r="C15" s="575"/>
      <c r="D15" s="576"/>
      <c r="E15" s="107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0" ht="15.75" customHeight="1" x14ac:dyDescent="0.15">
      <c r="A16" s="105" t="s">
        <v>636</v>
      </c>
      <c r="B16" s="535" t="s">
        <v>637</v>
      </c>
      <c r="C16" s="536"/>
      <c r="D16" s="537"/>
      <c r="E16" s="97">
        <v>1</v>
      </c>
      <c r="F16" s="100">
        <v>2113800</v>
      </c>
      <c r="G16" s="115">
        <f>E16*F16</f>
        <v>2113800</v>
      </c>
      <c r="H16" s="31"/>
    </row>
    <row r="17" spans="1:13" s="36" customFormat="1" ht="15.75" customHeight="1" x14ac:dyDescent="0.15">
      <c r="A17" s="105" t="s">
        <v>86</v>
      </c>
      <c r="B17" s="535" t="s">
        <v>85</v>
      </c>
      <c r="C17" s="536"/>
      <c r="D17" s="537"/>
      <c r="E17" s="94">
        <v>1</v>
      </c>
      <c r="F17" s="100">
        <v>254200</v>
      </c>
      <c r="G17" s="115">
        <f>E17*F17</f>
        <v>254200</v>
      </c>
      <c r="H17" s="114" t="s">
        <v>236</v>
      </c>
      <c r="I17" s="299">
        <f>G17*0.9</f>
        <v>228780</v>
      </c>
      <c r="J17" s="36">
        <v>35000</v>
      </c>
      <c r="K17" s="193"/>
      <c r="L17" s="190"/>
      <c r="M17" s="190"/>
    </row>
    <row r="18" spans="1:13" s="36" customFormat="1" ht="15.75" customHeight="1" x14ac:dyDescent="0.15">
      <c r="A18" s="101" t="s">
        <v>84</v>
      </c>
      <c r="B18" s="535" t="s">
        <v>83</v>
      </c>
      <c r="C18" s="536"/>
      <c r="D18" s="536"/>
      <c r="E18" s="94">
        <v>1</v>
      </c>
      <c r="F18" s="238">
        <v>26000</v>
      </c>
      <c r="G18" s="115">
        <f>E18*F18</f>
        <v>26000</v>
      </c>
      <c r="H18" s="114" t="s">
        <v>485</v>
      </c>
      <c r="I18" s="324"/>
      <c r="K18" s="193"/>
      <c r="L18" s="190"/>
      <c r="M18" s="190"/>
    </row>
    <row r="19" spans="1:13" ht="15.75" customHeight="1" x14ac:dyDescent="0.15">
      <c r="A19" s="297"/>
      <c r="B19" s="514"/>
      <c r="C19" s="515"/>
      <c r="D19" s="516"/>
      <c r="E19" s="94"/>
      <c r="F19" s="237" t="s">
        <v>4</v>
      </c>
      <c r="G19" s="92">
        <f>SUM(G15:G18)</f>
        <v>2534000</v>
      </c>
      <c r="H19" s="120"/>
      <c r="I19" s="299">
        <f>G19*0.9</f>
        <v>2280600</v>
      </c>
      <c r="J19" s="299">
        <v>378000</v>
      </c>
      <c r="K19" s="190"/>
      <c r="L19" s="190"/>
      <c r="M19" s="190"/>
    </row>
    <row r="20" spans="1:13" ht="15.75" customHeight="1" x14ac:dyDescent="0.15">
      <c r="A20" s="297"/>
      <c r="B20" s="317"/>
      <c r="C20" s="318"/>
      <c r="D20" s="319"/>
      <c r="E20" s="292"/>
      <c r="F20" s="118"/>
      <c r="G20" s="118"/>
      <c r="H20" s="31"/>
      <c r="I20" s="299">
        <v>16000</v>
      </c>
      <c r="J20" s="299"/>
      <c r="K20" s="190">
        <f>J20*1.12</f>
        <v>0</v>
      </c>
      <c r="L20" s="190"/>
      <c r="M20" s="190"/>
    </row>
    <row r="21" spans="1:13" ht="15.75" customHeight="1" x14ac:dyDescent="0.15">
      <c r="A21" s="297"/>
      <c r="B21" s="514"/>
      <c r="C21" s="515"/>
      <c r="D21" s="516"/>
      <c r="E21" s="107"/>
      <c r="F21" s="41" t="s">
        <v>2</v>
      </c>
      <c r="G21" s="32">
        <v>2280000</v>
      </c>
      <c r="H21" s="120"/>
      <c r="I21" s="299">
        <f>G19*0.9</f>
        <v>2280600</v>
      </c>
      <c r="J21" s="299"/>
      <c r="K21" s="190"/>
      <c r="L21" s="190"/>
      <c r="M21" s="190"/>
    </row>
    <row r="22" spans="1:13" ht="15.75" customHeight="1" x14ac:dyDescent="0.15">
      <c r="A22" s="374"/>
      <c r="B22" s="375"/>
      <c r="C22" s="376"/>
      <c r="D22" s="377"/>
      <c r="E22" s="107"/>
      <c r="F22" s="33"/>
      <c r="G22" s="40" t="s">
        <v>1</v>
      </c>
      <c r="H22" s="204"/>
      <c r="I22" s="299" t="e">
        <f>G22*0.9</f>
        <v>#VALUE!</v>
      </c>
      <c r="J22" s="277"/>
      <c r="K22" s="190"/>
      <c r="L22" s="190"/>
      <c r="M22" s="190"/>
    </row>
    <row r="23" spans="1:13" ht="15.75" customHeight="1" x14ac:dyDescent="0.15">
      <c r="A23" s="374"/>
      <c r="B23" s="317"/>
      <c r="C23" s="318"/>
      <c r="D23" s="319"/>
      <c r="E23" s="394"/>
      <c r="F23" s="385"/>
      <c r="G23" s="386"/>
      <c r="H23" s="120"/>
      <c r="I23" s="299"/>
      <c r="K23" s="190"/>
      <c r="L23" s="190"/>
      <c r="M23" s="190"/>
    </row>
    <row r="24" spans="1:13" ht="15.75" customHeight="1" x14ac:dyDescent="0.15">
      <c r="A24" s="374"/>
      <c r="B24" s="317"/>
      <c r="C24" s="318"/>
      <c r="D24" s="319"/>
      <c r="E24" s="107"/>
      <c r="F24" s="130"/>
      <c r="G24" s="130"/>
      <c r="H24" s="204"/>
      <c r="I24" s="299">
        <f>G24*0.9</f>
        <v>0</v>
      </c>
      <c r="K24" s="190"/>
      <c r="L24" s="190"/>
      <c r="M24" s="190"/>
    </row>
    <row r="25" spans="1:13" s="36" customFormat="1" ht="15.75" customHeight="1" x14ac:dyDescent="0.15">
      <c r="A25" s="374"/>
      <c r="B25" s="514"/>
      <c r="C25" s="515"/>
      <c r="D25" s="516"/>
      <c r="E25" s="394"/>
      <c r="F25" s="331"/>
      <c r="G25" s="115"/>
      <c r="H25" s="120"/>
      <c r="I25" s="324"/>
      <c r="K25" s="193"/>
      <c r="L25" s="190"/>
      <c r="M25" s="190"/>
    </row>
    <row r="26" spans="1:13" ht="15.75" customHeight="1" x14ac:dyDescent="0.15">
      <c r="A26" s="374"/>
      <c r="B26" s="317"/>
      <c r="C26" s="318"/>
      <c r="D26" s="319"/>
      <c r="E26" s="394"/>
      <c r="F26" s="385"/>
      <c r="G26" s="40"/>
      <c r="H26" s="48"/>
      <c r="I26" s="299">
        <f>G25*0.9</f>
        <v>0</v>
      </c>
      <c r="K26" s="190"/>
      <c r="L26" s="190"/>
      <c r="M26" s="190"/>
    </row>
    <row r="27" spans="1:13" ht="15.75" customHeight="1" x14ac:dyDescent="0.15">
      <c r="A27" s="297"/>
      <c r="B27" s="317"/>
      <c r="C27" s="318"/>
      <c r="D27" s="319"/>
      <c r="E27" s="361"/>
      <c r="F27" s="58"/>
      <c r="G27" s="32"/>
      <c r="H27" s="117"/>
      <c r="I27" s="47">
        <f>G27*0.9</f>
        <v>0</v>
      </c>
      <c r="J27" s="299">
        <v>190000</v>
      </c>
      <c r="K27" s="190"/>
      <c r="L27" s="190"/>
      <c r="M27" s="190"/>
    </row>
    <row r="28" spans="1:13" ht="15.75" customHeight="1" x14ac:dyDescent="0.15">
      <c r="A28" s="297"/>
      <c r="B28" s="514"/>
      <c r="C28" s="515"/>
      <c r="D28" s="516"/>
      <c r="E28" s="12"/>
      <c r="F28" s="33"/>
      <c r="G28" s="40"/>
      <c r="H28" s="117"/>
      <c r="I28" s="47"/>
      <c r="K28" s="190"/>
      <c r="L28" s="190"/>
      <c r="M28" s="190"/>
    </row>
    <row r="29" spans="1:13" ht="15.75" customHeight="1" x14ac:dyDescent="0.15">
      <c r="A29" s="374"/>
      <c r="B29" s="375"/>
      <c r="C29" s="376"/>
      <c r="D29" s="377"/>
      <c r="E29" s="107"/>
      <c r="F29" s="33"/>
      <c r="G29" s="386"/>
      <c r="H29" s="117"/>
      <c r="I29" s="47"/>
      <c r="K29" s="190"/>
      <c r="L29" s="190"/>
      <c r="M29" s="190"/>
    </row>
    <row r="30" spans="1:13" ht="15.75" customHeight="1" x14ac:dyDescent="0.15">
      <c r="A30" s="374"/>
      <c r="B30" s="317"/>
      <c r="C30" s="318"/>
      <c r="D30" s="319"/>
      <c r="E30" s="382"/>
      <c r="F30" s="33"/>
      <c r="G30" s="40"/>
      <c r="H30" s="48"/>
      <c r="I30" s="47">
        <f>G30*0.9</f>
        <v>0</v>
      </c>
      <c r="K30" s="190"/>
      <c r="L30" s="190"/>
      <c r="M30" s="190"/>
    </row>
    <row r="31" spans="1:13" ht="15.75" customHeight="1" x14ac:dyDescent="0.15">
      <c r="A31" s="374"/>
      <c r="B31" s="317"/>
      <c r="C31" s="318"/>
      <c r="D31" s="319"/>
      <c r="E31" s="383"/>
      <c r="F31" s="385"/>
      <c r="G31" s="32"/>
      <c r="H31" s="117"/>
      <c r="I31" s="47">
        <v>756000</v>
      </c>
      <c r="J31" s="1" t="s">
        <v>576</v>
      </c>
      <c r="K31" s="190"/>
      <c r="L31" s="190"/>
      <c r="M31" s="190"/>
    </row>
    <row r="32" spans="1:13" ht="15.75" customHeight="1" x14ac:dyDescent="0.15">
      <c r="A32" s="374"/>
      <c r="B32" s="514"/>
      <c r="C32" s="515"/>
      <c r="D32" s="516"/>
      <c r="E32" s="12"/>
      <c r="F32" s="387"/>
      <c r="G32" s="40"/>
      <c r="H32" s="117"/>
      <c r="I32" s="47"/>
      <c r="K32" s="190"/>
      <c r="L32" s="190"/>
      <c r="M32" s="190"/>
    </row>
    <row r="33" spans="1:13" ht="15.75" customHeight="1" x14ac:dyDescent="0.15">
      <c r="A33" s="297"/>
      <c r="B33" s="317"/>
      <c r="C33" s="318"/>
      <c r="D33" s="319"/>
      <c r="E33" s="361"/>
      <c r="F33" s="58"/>
      <c r="G33" s="386"/>
      <c r="H33" s="117"/>
      <c r="I33" s="47"/>
      <c r="J33" s="277">
        <f>SUM(J19:J32)</f>
        <v>568000</v>
      </c>
      <c r="K33" s="190"/>
      <c r="L33" s="190"/>
      <c r="M33" s="190"/>
    </row>
    <row r="34" spans="1:13" ht="15.75" customHeight="1" x14ac:dyDescent="0.15">
      <c r="A34" s="297"/>
      <c r="B34" s="514"/>
      <c r="C34" s="515"/>
      <c r="D34" s="516"/>
      <c r="E34" s="12"/>
      <c r="F34" s="33"/>
      <c r="G34" s="40"/>
      <c r="H34" s="48"/>
      <c r="I34" s="47"/>
      <c r="K34" s="190"/>
      <c r="L34" s="190"/>
      <c r="M34" s="190"/>
    </row>
    <row r="35" spans="1:13" ht="15.75" customHeight="1" x14ac:dyDescent="0.15">
      <c r="A35" s="374"/>
      <c r="B35" s="375"/>
      <c r="C35" s="376"/>
      <c r="D35" s="377"/>
      <c r="E35" s="107"/>
      <c r="F35" s="33"/>
      <c r="G35" s="32"/>
      <c r="H35" s="117"/>
      <c r="I35" s="47"/>
      <c r="K35" s="190"/>
      <c r="L35" s="190"/>
      <c r="M35" s="190"/>
    </row>
    <row r="36" spans="1:13" ht="15.75" customHeight="1" x14ac:dyDescent="0.15">
      <c r="A36" s="374"/>
      <c r="B36" s="317"/>
      <c r="C36" s="318"/>
      <c r="D36" s="319"/>
      <c r="E36" s="382"/>
      <c r="F36" s="33"/>
      <c r="G36" s="40"/>
      <c r="H36" s="117"/>
      <c r="I36" s="47"/>
      <c r="K36" s="190"/>
      <c r="L36" s="190"/>
      <c r="M36" s="190"/>
    </row>
    <row r="37" spans="1:13" ht="15.75" customHeight="1" x14ac:dyDescent="0.15">
      <c r="A37" s="374"/>
      <c r="B37" s="317"/>
      <c r="C37" s="318"/>
      <c r="D37" s="319"/>
      <c r="E37" s="383"/>
      <c r="F37" s="385"/>
      <c r="G37" s="386"/>
      <c r="H37" s="117"/>
      <c r="I37" s="47"/>
      <c r="J37" s="1" t="e">
        <f>SUM(#REF!)</f>
        <v>#REF!</v>
      </c>
      <c r="K37" s="190"/>
      <c r="L37" s="190"/>
      <c r="M37" s="190"/>
    </row>
    <row r="38" spans="1:13" ht="15.75" customHeight="1" x14ac:dyDescent="0.15">
      <c r="A38" s="374"/>
      <c r="B38" s="514"/>
      <c r="C38" s="515"/>
      <c r="D38" s="516"/>
      <c r="E38" s="12"/>
      <c r="F38" s="387"/>
      <c r="G38" s="385"/>
      <c r="H38" s="384"/>
      <c r="I38" s="47">
        <f>G38*0.9</f>
        <v>0</v>
      </c>
      <c r="K38" s="190"/>
      <c r="L38" s="190"/>
      <c r="M38" s="190"/>
    </row>
    <row r="39" spans="1:13" ht="15.75" customHeight="1" x14ac:dyDescent="0.15">
      <c r="A39" s="374"/>
      <c r="B39" s="317"/>
      <c r="C39" s="318"/>
      <c r="D39" s="319"/>
      <c r="E39" s="383"/>
      <c r="F39" s="385"/>
      <c r="G39" s="386"/>
      <c r="H39" s="117"/>
      <c r="I39" s="47"/>
      <c r="K39" s="190"/>
      <c r="L39" s="190"/>
      <c r="M39" s="190"/>
    </row>
    <row r="40" spans="1:13" ht="15.75" customHeight="1" x14ac:dyDescent="0.15">
      <c r="A40" s="30"/>
      <c r="B40" s="505"/>
      <c r="C40" s="506"/>
      <c r="D40" s="507"/>
      <c r="E40" s="29"/>
      <c r="F40" s="28"/>
      <c r="G40" s="27"/>
      <c r="H40" s="26"/>
    </row>
    <row r="41" spans="1:13" ht="15.75" customHeight="1" x14ac:dyDescent="0.15">
      <c r="A41" s="495" t="s">
        <v>64</v>
      </c>
      <c r="B41" s="496"/>
      <c r="C41" s="496"/>
      <c r="D41" s="496"/>
      <c r="E41" s="496"/>
      <c r="F41" s="496"/>
      <c r="G41" s="496"/>
      <c r="H41" s="497"/>
    </row>
    <row r="42" spans="1:13" ht="15.75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5.75" customHeight="1" x14ac:dyDescent="0.15">
      <c r="A45" s="498"/>
      <c r="B45" s="499"/>
      <c r="C45" s="499"/>
      <c r="D45" s="499"/>
      <c r="E45" s="3"/>
      <c r="F45" s="3"/>
      <c r="G45" s="3"/>
      <c r="H45" s="2"/>
    </row>
  </sheetData>
  <mergeCells count="24">
    <mergeCell ref="A41:H41"/>
    <mergeCell ref="A45:D45"/>
    <mergeCell ref="B16:D16"/>
    <mergeCell ref="B21:D21"/>
    <mergeCell ref="B25:D25"/>
    <mergeCell ref="B28:D28"/>
    <mergeCell ref="B32:D32"/>
    <mergeCell ref="B34:D34"/>
    <mergeCell ref="B38:D38"/>
    <mergeCell ref="B40:D40"/>
    <mergeCell ref="B18:D18"/>
    <mergeCell ref="B19:D19"/>
    <mergeCell ref="B17:D17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6085-9BE2-40B2-8550-59C287BC30F8}">
  <dimension ref="A1:M44"/>
  <sheetViews>
    <sheetView topLeftCell="A5" zoomScale="90" zoomScaleNormal="90" workbookViewId="0">
      <selection activeCell="A16" sqref="A16:D1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587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5.75" customHeight="1" x14ac:dyDescent="0.15">
      <c r="A14" s="577" t="s">
        <v>588</v>
      </c>
      <c r="B14" s="545"/>
      <c r="C14" s="545"/>
      <c r="D14" s="545"/>
      <c r="E14" s="118"/>
      <c r="F14" s="118"/>
      <c r="G14" s="118"/>
      <c r="H14" s="31"/>
    </row>
    <row r="15" spans="1:13" ht="15.75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3" s="36" customFormat="1" ht="15.75" customHeight="1" x14ac:dyDescent="0.15">
      <c r="A16" s="508" t="s">
        <v>592</v>
      </c>
      <c r="B16" s="509"/>
      <c r="C16" s="509"/>
      <c r="D16" s="510"/>
      <c r="E16" s="107">
        <v>1</v>
      </c>
      <c r="F16" s="100">
        <v>105000</v>
      </c>
      <c r="G16" s="115">
        <f>E16*F16</f>
        <v>105000</v>
      </c>
      <c r="H16" s="114" t="s">
        <v>236</v>
      </c>
      <c r="I16" s="299">
        <f>G16*0.9</f>
        <v>94500</v>
      </c>
      <c r="J16" s="36">
        <v>35000</v>
      </c>
      <c r="K16" s="193"/>
      <c r="L16" s="190"/>
      <c r="M16" s="190"/>
    </row>
    <row r="17" spans="1:13" ht="15.75" customHeight="1" x14ac:dyDescent="0.15">
      <c r="A17" s="297"/>
      <c r="B17" s="514"/>
      <c r="C17" s="515"/>
      <c r="D17" s="516"/>
      <c r="E17" s="94"/>
      <c r="F17" s="237" t="s">
        <v>4</v>
      </c>
      <c r="G17" s="92">
        <f>SUM(G15:G16)</f>
        <v>245000</v>
      </c>
      <c r="H17" s="120"/>
      <c r="I17" s="299">
        <f>G17/3</f>
        <v>81666.666666666672</v>
      </c>
      <c r="J17" s="299">
        <f>I17*0.9</f>
        <v>73500</v>
      </c>
      <c r="K17" s="190"/>
      <c r="L17" s="190"/>
      <c r="M17" s="190"/>
    </row>
    <row r="18" spans="1:13" ht="15.75" customHeight="1" x14ac:dyDescent="0.15">
      <c r="A18" s="568" t="s">
        <v>589</v>
      </c>
      <c r="B18" s="569"/>
      <c r="C18" s="569"/>
      <c r="D18" s="570"/>
      <c r="E18" s="12"/>
      <c r="F18" s="33"/>
      <c r="G18" s="40"/>
      <c r="H18" s="31"/>
      <c r="I18" s="299">
        <v>16000</v>
      </c>
      <c r="J18" s="299">
        <f>I18*1.3</f>
        <v>20800</v>
      </c>
      <c r="K18" s="190">
        <f>J18*1.12</f>
        <v>23296.000000000004</v>
      </c>
      <c r="L18" s="190"/>
      <c r="M18" s="190"/>
    </row>
    <row r="19" spans="1:13" ht="15.75" customHeight="1" x14ac:dyDescent="0.15">
      <c r="A19" s="520" t="s">
        <v>17</v>
      </c>
      <c r="B19" s="521"/>
      <c r="C19" s="521"/>
      <c r="D19" s="522"/>
      <c r="E19" s="12">
        <v>1</v>
      </c>
      <c r="F19" s="44">
        <v>131000</v>
      </c>
      <c r="G19" s="38">
        <f t="shared" ref="G19" si="0">F19*E19</f>
        <v>131000</v>
      </c>
      <c r="H19" s="31"/>
      <c r="I19" s="299">
        <f>G17*0.9</f>
        <v>220500</v>
      </c>
      <c r="J19" s="299"/>
      <c r="K19" s="190"/>
      <c r="L19" s="190"/>
      <c r="M19" s="190"/>
    </row>
    <row r="20" spans="1:13" ht="15.75" customHeight="1" x14ac:dyDescent="0.15">
      <c r="A20" s="486" t="s">
        <v>590</v>
      </c>
      <c r="B20" s="487"/>
      <c r="C20" s="487"/>
      <c r="D20" s="487"/>
      <c r="E20" s="97"/>
      <c r="F20" s="313"/>
      <c r="G20" s="381"/>
      <c r="H20" s="392"/>
      <c r="I20" s="299">
        <f>G20*0.9</f>
        <v>0</v>
      </c>
      <c r="J20" s="277">
        <f>SUM(J17:J18)</f>
        <v>94300</v>
      </c>
      <c r="K20" s="190"/>
      <c r="L20" s="190"/>
      <c r="M20" s="190"/>
    </row>
    <row r="21" spans="1:13" ht="15.75" customHeight="1" x14ac:dyDescent="0.15">
      <c r="A21" s="314" t="s">
        <v>43</v>
      </c>
      <c r="B21" s="315"/>
      <c r="C21" s="315"/>
      <c r="D21" s="316"/>
      <c r="E21" s="107">
        <v>2</v>
      </c>
      <c r="F21" s="172">
        <v>53000</v>
      </c>
      <c r="G21" s="130">
        <f>F21*E21</f>
        <v>106000</v>
      </c>
      <c r="H21" s="31"/>
      <c r="I21" s="299"/>
      <c r="K21" s="190"/>
      <c r="L21" s="190"/>
      <c r="M21" s="190"/>
    </row>
    <row r="22" spans="1:13" ht="15.75" customHeight="1" x14ac:dyDescent="0.15">
      <c r="A22" s="486" t="s">
        <v>591</v>
      </c>
      <c r="B22" s="487"/>
      <c r="C22" s="487"/>
      <c r="D22" s="487"/>
      <c r="E22" s="97"/>
      <c r="F22" s="313"/>
      <c r="G22" s="381"/>
      <c r="H22" s="98"/>
      <c r="I22" s="299">
        <f>G22*0.9</f>
        <v>0</v>
      </c>
      <c r="K22" s="190"/>
      <c r="L22" s="190"/>
      <c r="M22" s="190"/>
    </row>
    <row r="23" spans="1:13" s="36" customFormat="1" ht="15.75" customHeight="1" x14ac:dyDescent="0.15">
      <c r="A23" s="314" t="s">
        <v>43</v>
      </c>
      <c r="B23" s="315"/>
      <c r="C23" s="315"/>
      <c r="D23" s="316"/>
      <c r="E23" s="107">
        <v>2</v>
      </c>
      <c r="F23" s="172">
        <v>53000</v>
      </c>
      <c r="G23" s="130">
        <f>F23*E23</f>
        <v>106000</v>
      </c>
      <c r="H23" s="120"/>
      <c r="I23" s="324"/>
      <c r="K23" s="193"/>
      <c r="L23" s="190"/>
      <c r="M23" s="190"/>
    </row>
    <row r="24" spans="1:13" ht="15.75" customHeight="1" x14ac:dyDescent="0.15">
      <c r="A24" s="374"/>
      <c r="B24" s="514"/>
      <c r="C24" s="515"/>
      <c r="D24" s="516"/>
      <c r="E24" s="107"/>
      <c r="F24" s="387" t="s">
        <v>4</v>
      </c>
      <c r="G24" s="385">
        <f>G17+G19+G21+G23</f>
        <v>588000</v>
      </c>
      <c r="H24" s="392"/>
      <c r="I24" s="299">
        <f>G24*0.9</f>
        <v>529200</v>
      </c>
      <c r="K24" s="190"/>
      <c r="L24" s="190"/>
      <c r="M24" s="190"/>
    </row>
    <row r="25" spans="1:13" ht="15.75" customHeight="1" x14ac:dyDescent="0.15">
      <c r="A25" s="374"/>
      <c r="B25" s="526"/>
      <c r="C25" s="527"/>
      <c r="D25" s="528"/>
      <c r="E25" s="107"/>
      <c r="F25" s="172"/>
      <c r="G25" s="130"/>
      <c r="H25" s="31"/>
      <c r="I25" s="47">
        <f>G25*0.9</f>
        <v>0</v>
      </c>
      <c r="K25" s="190"/>
      <c r="L25" s="190"/>
      <c r="M25" s="190"/>
    </row>
    <row r="26" spans="1:13" ht="15.75" customHeight="1" x14ac:dyDescent="0.15">
      <c r="A26" s="374"/>
      <c r="B26" s="514"/>
      <c r="C26" s="515"/>
      <c r="D26" s="516"/>
      <c r="E26" s="381"/>
      <c r="F26" s="389" t="s">
        <v>2</v>
      </c>
      <c r="G26" s="390">
        <v>660000</v>
      </c>
      <c r="H26" s="204"/>
      <c r="I26" s="47">
        <f>G26*0.9</f>
        <v>594000</v>
      </c>
      <c r="K26" s="190"/>
      <c r="L26" s="190"/>
      <c r="M26" s="190"/>
    </row>
    <row r="27" spans="1:13" ht="15.75" customHeight="1" x14ac:dyDescent="0.15">
      <c r="A27" s="374"/>
      <c r="B27" s="317"/>
      <c r="C27" s="318"/>
      <c r="D27" s="319"/>
      <c r="E27" s="107"/>
      <c r="F27" s="385"/>
      <c r="G27" s="386" t="s">
        <v>1</v>
      </c>
      <c r="H27" s="120"/>
      <c r="I27" s="47"/>
      <c r="K27" s="190"/>
      <c r="L27" s="190"/>
      <c r="M27" s="190"/>
    </row>
    <row r="28" spans="1:13" ht="15.75" customHeight="1" x14ac:dyDescent="0.15">
      <c r="A28" s="374"/>
      <c r="B28" s="514"/>
      <c r="C28" s="515"/>
      <c r="D28" s="516"/>
      <c r="E28" s="381"/>
      <c r="F28" s="381"/>
      <c r="G28" s="381"/>
      <c r="H28" s="204"/>
      <c r="I28" s="47"/>
      <c r="K28" s="190"/>
      <c r="L28" s="190"/>
      <c r="M28" s="190"/>
    </row>
    <row r="29" spans="1:13" ht="15.75" customHeight="1" x14ac:dyDescent="0.15">
      <c r="A29" s="374"/>
      <c r="B29" s="317"/>
      <c r="C29" s="318"/>
      <c r="D29" s="319"/>
      <c r="E29" s="107"/>
      <c r="F29" s="172"/>
      <c r="G29" s="172"/>
      <c r="H29" s="120"/>
      <c r="I29" s="47"/>
      <c r="K29" s="190"/>
      <c r="L29" s="190"/>
      <c r="M29" s="190"/>
    </row>
    <row r="30" spans="1:13" ht="15.75" customHeight="1" x14ac:dyDescent="0.15">
      <c r="A30" s="374"/>
      <c r="B30" s="514"/>
      <c r="C30" s="515"/>
      <c r="D30" s="516"/>
      <c r="E30" s="107"/>
      <c r="F30" s="130"/>
      <c r="G30" s="130"/>
      <c r="H30" s="117"/>
      <c r="I30" s="47"/>
      <c r="K30" s="190"/>
      <c r="L30" s="190"/>
      <c r="M30" s="190"/>
    </row>
    <row r="31" spans="1:13" ht="15.75" customHeight="1" x14ac:dyDescent="0.15">
      <c r="A31" s="374"/>
      <c r="B31" s="514"/>
      <c r="C31" s="515"/>
      <c r="D31" s="516"/>
      <c r="E31" s="107"/>
      <c r="F31" s="172"/>
      <c r="G31" s="172"/>
      <c r="H31" s="117"/>
      <c r="I31" s="47"/>
      <c r="K31" s="190"/>
      <c r="L31" s="190"/>
      <c r="M31" s="190"/>
    </row>
    <row r="32" spans="1:13" ht="15.75" customHeight="1" x14ac:dyDescent="0.15">
      <c r="A32" s="374"/>
      <c r="B32" s="514"/>
      <c r="C32" s="515"/>
      <c r="D32" s="516"/>
      <c r="E32" s="382"/>
      <c r="F32" s="385"/>
      <c r="G32" s="172"/>
      <c r="H32" s="117"/>
      <c r="I32" s="47"/>
      <c r="K32" s="190"/>
      <c r="L32" s="190"/>
      <c r="M32" s="190"/>
    </row>
    <row r="33" spans="1:13" ht="15.75" customHeight="1" x14ac:dyDescent="0.15">
      <c r="A33" s="374"/>
      <c r="B33" s="526"/>
      <c r="C33" s="527"/>
      <c r="D33" s="528"/>
      <c r="E33" s="382"/>
      <c r="F33" s="385"/>
      <c r="G33" s="172"/>
      <c r="H33" s="117"/>
      <c r="I33" s="47"/>
      <c r="J33" s="1">
        <v>1500000</v>
      </c>
      <c r="K33" s="190"/>
      <c r="L33" s="190"/>
      <c r="M33" s="190"/>
    </row>
    <row r="34" spans="1:13" ht="15.75" customHeight="1" x14ac:dyDescent="0.15">
      <c r="A34" s="374"/>
      <c r="B34" s="514"/>
      <c r="C34" s="515"/>
      <c r="D34" s="516"/>
      <c r="E34" s="382"/>
      <c r="F34" s="387"/>
      <c r="G34" s="385"/>
      <c r="H34" s="117"/>
      <c r="I34" s="47"/>
      <c r="J34" s="1">
        <v>420000</v>
      </c>
      <c r="K34" s="190"/>
      <c r="L34" s="190"/>
      <c r="M34" s="190"/>
    </row>
    <row r="35" spans="1:13" ht="15.75" customHeight="1" x14ac:dyDescent="0.15">
      <c r="A35" s="374"/>
      <c r="B35" s="317"/>
      <c r="C35" s="318"/>
      <c r="D35" s="319"/>
      <c r="E35" s="383"/>
      <c r="F35" s="385"/>
      <c r="G35" s="386"/>
      <c r="H35" s="117"/>
      <c r="I35" s="47"/>
      <c r="J35" s="1">
        <f>SUM(J33:J34)</f>
        <v>1920000</v>
      </c>
      <c r="K35" s="190"/>
      <c r="L35" s="190"/>
      <c r="M35" s="190"/>
    </row>
    <row r="36" spans="1:13" ht="15.75" customHeight="1" x14ac:dyDescent="0.15">
      <c r="A36" s="374"/>
      <c r="B36" s="514"/>
      <c r="C36" s="515"/>
      <c r="D36" s="516"/>
      <c r="E36" s="12"/>
      <c r="F36" s="387"/>
      <c r="G36" s="385"/>
      <c r="H36" s="384"/>
      <c r="I36" s="47">
        <f>G36*0.9</f>
        <v>0</v>
      </c>
      <c r="K36" s="190"/>
      <c r="L36" s="190"/>
      <c r="M36" s="190"/>
    </row>
    <row r="37" spans="1:13" ht="15.75" customHeight="1" x14ac:dyDescent="0.15">
      <c r="A37" s="374"/>
      <c r="B37" s="317"/>
      <c r="C37" s="318"/>
      <c r="D37" s="319"/>
      <c r="E37" s="383"/>
      <c r="F37" s="385"/>
      <c r="G37" s="386"/>
      <c r="H37" s="117"/>
      <c r="I37" s="47"/>
      <c r="K37" s="190"/>
      <c r="L37" s="190"/>
      <c r="M37" s="190"/>
    </row>
    <row r="38" spans="1:13" ht="15.75" customHeight="1" x14ac:dyDescent="0.15">
      <c r="A38" s="374"/>
      <c r="B38" s="514"/>
      <c r="C38" s="515"/>
      <c r="D38" s="516"/>
      <c r="E38" s="12"/>
      <c r="F38" s="389"/>
      <c r="G38" s="390"/>
      <c r="H38" s="384"/>
      <c r="I38" s="47"/>
      <c r="K38" s="190"/>
      <c r="L38" s="190"/>
      <c r="M38" s="190"/>
    </row>
    <row r="39" spans="1:13" ht="15.75" customHeight="1" x14ac:dyDescent="0.15">
      <c r="A39" s="374"/>
      <c r="B39" s="317"/>
      <c r="C39" s="318"/>
      <c r="D39" s="319"/>
      <c r="E39" s="383"/>
      <c r="F39" s="385"/>
      <c r="G39" s="386"/>
      <c r="H39" s="117"/>
      <c r="I39" s="47"/>
      <c r="K39" s="190"/>
      <c r="L39" s="190"/>
      <c r="M39" s="190"/>
    </row>
    <row r="40" spans="1:13" ht="15.75" customHeight="1" x14ac:dyDescent="0.15">
      <c r="A40" s="30"/>
      <c r="B40" s="505"/>
      <c r="C40" s="506"/>
      <c r="D40" s="507"/>
      <c r="E40" s="29"/>
      <c r="F40" s="28"/>
      <c r="G40" s="27"/>
      <c r="H40" s="26"/>
    </row>
    <row r="41" spans="1:13" ht="15.75" customHeight="1" x14ac:dyDescent="0.15">
      <c r="A41" s="495" t="s">
        <v>64</v>
      </c>
      <c r="B41" s="496"/>
      <c r="C41" s="496"/>
      <c r="D41" s="496"/>
      <c r="E41" s="496"/>
      <c r="F41" s="496"/>
      <c r="G41" s="496"/>
      <c r="H41" s="497"/>
    </row>
    <row r="42" spans="1:13" ht="15.75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498"/>
      <c r="B44" s="499"/>
      <c r="C44" s="499"/>
      <c r="D44" s="499"/>
      <c r="E44" s="3"/>
      <c r="F44" s="3"/>
      <c r="G44" s="3"/>
      <c r="H44" s="2"/>
    </row>
  </sheetData>
  <mergeCells count="31">
    <mergeCell ref="E6:H6"/>
    <mergeCell ref="A2:H2"/>
    <mergeCell ref="B3:C3"/>
    <mergeCell ref="F3:H4"/>
    <mergeCell ref="A4:C4"/>
    <mergeCell ref="E5:H5"/>
    <mergeCell ref="B17:D17"/>
    <mergeCell ref="A18:D18"/>
    <mergeCell ref="A19:D19"/>
    <mergeCell ref="E7:H7"/>
    <mergeCell ref="E8:H8"/>
    <mergeCell ref="B13:D13"/>
    <mergeCell ref="A14:D14"/>
    <mergeCell ref="A15:D15"/>
    <mergeCell ref="A16:D16"/>
    <mergeCell ref="A41:H41"/>
    <mergeCell ref="A44:D44"/>
    <mergeCell ref="A20:D20"/>
    <mergeCell ref="A22:D22"/>
    <mergeCell ref="B25:D25"/>
    <mergeCell ref="B26:D26"/>
    <mergeCell ref="B31:D31"/>
    <mergeCell ref="B32:D32"/>
    <mergeCell ref="B33:D33"/>
    <mergeCell ref="B34:D34"/>
    <mergeCell ref="B36:D36"/>
    <mergeCell ref="B38:D38"/>
    <mergeCell ref="B40:D40"/>
    <mergeCell ref="B24:D24"/>
    <mergeCell ref="B28:D28"/>
    <mergeCell ref="B30:D30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BAD4-6A59-44B5-B259-608DD9E4C979}">
  <dimension ref="A1:M40"/>
  <sheetViews>
    <sheetView topLeftCell="A5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543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545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151</v>
      </c>
      <c r="C15" s="527"/>
      <c r="D15" s="528"/>
      <c r="E15" s="12">
        <v>1</v>
      </c>
      <c r="F15" s="44">
        <v>140000</v>
      </c>
      <c r="G15" s="38">
        <f t="shared" ref="G15:G22" si="0">F15*E15</f>
        <v>140000</v>
      </c>
      <c r="H15" s="48"/>
    </row>
    <row r="16" spans="1:13" s="36" customFormat="1" ht="18" customHeight="1" x14ac:dyDescent="0.15">
      <c r="A16" s="42" t="s">
        <v>15</v>
      </c>
      <c r="B16" s="480" t="s">
        <v>14</v>
      </c>
      <c r="C16" s="481"/>
      <c r="D16" s="482"/>
      <c r="E16" s="34">
        <v>1</v>
      </c>
      <c r="F16" s="44">
        <v>53300</v>
      </c>
      <c r="G16" s="58">
        <f t="shared" si="0"/>
        <v>53300</v>
      </c>
      <c r="H16" s="254"/>
      <c r="I16" s="323">
        <f>SUM(F16:F20)</f>
        <v>152200</v>
      </c>
      <c r="K16" s="193"/>
      <c r="L16" s="190"/>
      <c r="M16" s="190"/>
    </row>
    <row r="17" spans="1:13" s="36" customFormat="1" ht="18" customHeight="1" x14ac:dyDescent="0.15">
      <c r="A17" s="35" t="s">
        <v>13</v>
      </c>
      <c r="B17" s="480" t="s">
        <v>12</v>
      </c>
      <c r="C17" s="481"/>
      <c r="D17" s="482"/>
      <c r="E17" s="34">
        <v>1</v>
      </c>
      <c r="F17" s="44">
        <v>45000</v>
      </c>
      <c r="G17" s="40">
        <f t="shared" si="0"/>
        <v>45000</v>
      </c>
      <c r="H17" s="57"/>
      <c r="I17" s="323">
        <f>G17*0.9</f>
        <v>40500</v>
      </c>
      <c r="K17" s="193"/>
      <c r="L17" s="190"/>
      <c r="M17" s="190"/>
    </row>
    <row r="18" spans="1:13" s="36" customFormat="1" ht="18" customHeight="1" x14ac:dyDescent="0.15">
      <c r="A18" s="56" t="s">
        <v>8</v>
      </c>
      <c r="B18" s="480" t="s">
        <v>11</v>
      </c>
      <c r="C18" s="481"/>
      <c r="D18" s="482"/>
      <c r="E18" s="34">
        <v>1</v>
      </c>
      <c r="F18" s="55">
        <v>3300</v>
      </c>
      <c r="G18" s="38">
        <f t="shared" si="0"/>
        <v>3300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53" t="s">
        <v>10</v>
      </c>
      <c r="B19" s="526" t="s">
        <v>9</v>
      </c>
      <c r="C19" s="527"/>
      <c r="D19" s="528"/>
      <c r="E19" s="12">
        <v>1</v>
      </c>
      <c r="F19" s="44">
        <v>46700</v>
      </c>
      <c r="G19" s="38">
        <f t="shared" si="0"/>
        <v>46700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 t="s">
        <v>8</v>
      </c>
      <c r="B20" s="514" t="s">
        <v>7</v>
      </c>
      <c r="C20" s="515"/>
      <c r="D20" s="516"/>
      <c r="E20" s="45">
        <v>1</v>
      </c>
      <c r="F20" s="44">
        <v>3900</v>
      </c>
      <c r="G20" s="38">
        <f t="shared" si="0"/>
        <v>3900</v>
      </c>
      <c r="H20" s="48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42" t="s">
        <v>546</v>
      </c>
      <c r="B21" s="480" t="s">
        <v>547</v>
      </c>
      <c r="C21" s="481"/>
      <c r="D21" s="482"/>
      <c r="E21" s="34">
        <v>1</v>
      </c>
      <c r="F21" s="44">
        <v>508000</v>
      </c>
      <c r="G21" s="99">
        <f t="shared" si="0"/>
        <v>508000</v>
      </c>
      <c r="H21" s="52"/>
      <c r="I21" s="299">
        <f>G21*0.9</f>
        <v>457200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35" t="s">
        <v>552</v>
      </c>
      <c r="B22" s="480" t="s">
        <v>553</v>
      </c>
      <c r="C22" s="481"/>
      <c r="D22" s="482"/>
      <c r="E22" s="34">
        <v>2</v>
      </c>
      <c r="F22" s="44">
        <v>50400</v>
      </c>
      <c r="G22" s="99">
        <f t="shared" si="0"/>
        <v>100800</v>
      </c>
      <c r="H22" s="48"/>
      <c r="I22" s="299"/>
      <c r="J22" s="299">
        <v>30000</v>
      </c>
      <c r="K22" s="190">
        <f>J22*1.5</f>
        <v>45000</v>
      </c>
      <c r="L22" s="190">
        <f>K22*1.12</f>
        <v>50400.000000000007</v>
      </c>
      <c r="M22" s="299" t="s">
        <v>564</v>
      </c>
    </row>
    <row r="23" spans="1:13" ht="18" customHeight="1" x14ac:dyDescent="0.15">
      <c r="A23" s="89"/>
      <c r="B23" s="578"/>
      <c r="C23" s="579"/>
      <c r="D23" s="580"/>
      <c r="E23" s="218"/>
      <c r="F23" s="58" t="s">
        <v>4</v>
      </c>
      <c r="G23" s="38">
        <f>SUM(G15:G22)</f>
        <v>901000</v>
      </c>
      <c r="H23" s="52"/>
      <c r="I23" s="299">
        <f>G23*0.9</f>
        <v>810900</v>
      </c>
      <c r="K23" s="190"/>
      <c r="L23" s="190"/>
      <c r="M23" s="190"/>
    </row>
    <row r="24" spans="1:13" ht="18" customHeight="1" x14ac:dyDescent="0.15">
      <c r="A24" s="211"/>
      <c r="B24" s="581"/>
      <c r="C24" s="582"/>
      <c r="D24" s="583"/>
      <c r="E24" s="248"/>
      <c r="F24" s="44"/>
      <c r="G24" s="195"/>
      <c r="H24" s="52"/>
      <c r="I24" s="299">
        <v>32000</v>
      </c>
      <c r="J24" s="50">
        <f>I24*1.8</f>
        <v>57600</v>
      </c>
      <c r="K24" s="190">
        <f>J24*1.12</f>
        <v>64512.000000000007</v>
      </c>
      <c r="L24" s="190"/>
      <c r="M24" s="190"/>
    </row>
    <row r="25" spans="1:13" ht="18" customHeight="1" x14ac:dyDescent="0.15">
      <c r="A25" s="152"/>
      <c r="B25" s="526"/>
      <c r="C25" s="527"/>
      <c r="D25" s="528"/>
      <c r="E25" s="12"/>
      <c r="F25" s="33" t="s">
        <v>2</v>
      </c>
      <c r="G25" s="32">
        <v>810000</v>
      </c>
      <c r="H25" s="254"/>
      <c r="I25" s="299">
        <v>15000</v>
      </c>
      <c r="J25" s="50">
        <f>I25*1.8</f>
        <v>27000</v>
      </c>
      <c r="K25" s="190">
        <f>J25*1.12</f>
        <v>30240.000000000004</v>
      </c>
      <c r="L25" s="190"/>
      <c r="M25" s="190"/>
    </row>
    <row r="26" spans="1:13" ht="18" customHeight="1" x14ac:dyDescent="0.15">
      <c r="A26" s="46"/>
      <c r="B26" s="514"/>
      <c r="C26" s="515"/>
      <c r="D26" s="516"/>
      <c r="E26" s="45"/>
      <c r="F26" s="33"/>
      <c r="G26" s="40" t="s">
        <v>1</v>
      </c>
      <c r="H26" s="52"/>
      <c r="I26" s="299"/>
      <c r="J26" s="50"/>
      <c r="K26" s="190"/>
      <c r="L26" s="190"/>
      <c r="M26" s="190"/>
    </row>
    <row r="27" spans="1:13" ht="18" customHeight="1" x14ac:dyDescent="0.15">
      <c r="A27" s="53"/>
      <c r="B27" s="480"/>
      <c r="C27" s="481"/>
      <c r="D27" s="482"/>
      <c r="E27" s="34"/>
      <c r="F27" s="33"/>
      <c r="G27" s="40"/>
      <c r="H27" s="37"/>
      <c r="I27" s="299">
        <f>G27*0.9</f>
        <v>0</v>
      </c>
      <c r="K27" s="190">
        <f>SUM(K24:K25)</f>
        <v>94752.000000000015</v>
      </c>
      <c r="L27" s="190"/>
      <c r="M27" s="190"/>
    </row>
    <row r="28" spans="1:13" s="36" customFormat="1" ht="18" customHeight="1" x14ac:dyDescent="0.15">
      <c r="A28" s="53"/>
      <c r="B28" s="526"/>
      <c r="C28" s="527"/>
      <c r="D28" s="528"/>
      <c r="E28" s="361"/>
      <c r="F28" s="362"/>
      <c r="G28" s="92"/>
      <c r="H28" s="117"/>
      <c r="I28" s="324"/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53"/>
      <c r="B29" s="526"/>
      <c r="C29" s="527"/>
      <c r="D29" s="528"/>
      <c r="E29" s="12"/>
      <c r="F29" s="44"/>
      <c r="G29" s="38"/>
      <c r="H29" s="120"/>
      <c r="I29" s="299"/>
      <c r="K29" s="190"/>
      <c r="L29" s="190"/>
      <c r="M29" s="190"/>
    </row>
    <row r="30" spans="1:13" ht="18" customHeight="1" x14ac:dyDescent="0.15">
      <c r="A30" s="184"/>
      <c r="B30" s="317"/>
      <c r="C30" s="318"/>
      <c r="D30" s="319"/>
      <c r="E30" s="34"/>
      <c r="F30" s="150"/>
      <c r="G30" s="58"/>
      <c r="H30" s="48"/>
      <c r="K30" s="190"/>
      <c r="L30" s="190"/>
      <c r="M30" s="190"/>
    </row>
    <row r="31" spans="1:13" ht="18" customHeight="1" x14ac:dyDescent="0.15">
      <c r="A31" s="297"/>
      <c r="B31" s="317"/>
      <c r="C31" s="318"/>
      <c r="D31" s="319"/>
      <c r="E31" s="97"/>
      <c r="F31" s="58"/>
      <c r="G31" s="38"/>
      <c r="H31" s="204"/>
      <c r="I31" s="359"/>
      <c r="K31" s="190"/>
      <c r="L31" s="190"/>
      <c r="M31" s="190"/>
    </row>
    <row r="32" spans="1:13" ht="18" customHeight="1" x14ac:dyDescent="0.15">
      <c r="A32" s="184"/>
      <c r="B32" s="529"/>
      <c r="C32" s="530"/>
      <c r="D32" s="531"/>
      <c r="E32" s="34"/>
      <c r="F32" s="177"/>
      <c r="G32" s="153"/>
      <c r="H32" s="48"/>
      <c r="I32" s="27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1">
    <mergeCell ref="A36:H36"/>
    <mergeCell ref="A40:D40"/>
    <mergeCell ref="B28:D28"/>
    <mergeCell ref="B29:D29"/>
    <mergeCell ref="B32:D32"/>
    <mergeCell ref="B33:D33"/>
    <mergeCell ref="B34:D34"/>
    <mergeCell ref="B35:D35"/>
    <mergeCell ref="B27:D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871A-518A-4E27-9342-3CFD13C2D991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585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548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151</v>
      </c>
      <c r="C15" s="527"/>
      <c r="D15" s="528"/>
      <c r="E15" s="12">
        <v>1</v>
      </c>
      <c r="F15" s="44">
        <v>140000</v>
      </c>
      <c r="G15" s="38">
        <f t="shared" ref="G15" si="0">F15*E15</f>
        <v>140000</v>
      </c>
      <c r="H15" s="48"/>
    </row>
    <row r="16" spans="1:13" s="36" customFormat="1" ht="18" customHeight="1" x14ac:dyDescent="0.15">
      <c r="A16" s="42" t="s">
        <v>546</v>
      </c>
      <c r="B16" s="480" t="s">
        <v>547</v>
      </c>
      <c r="C16" s="481"/>
      <c r="D16" s="482"/>
      <c r="E16" s="34">
        <v>1</v>
      </c>
      <c r="F16" s="44">
        <v>508000</v>
      </c>
      <c r="G16" s="99">
        <f t="shared" ref="G16" si="1">F16*E16</f>
        <v>508000</v>
      </c>
      <c r="H16" s="52"/>
      <c r="I16" s="323">
        <f>SUM(F16:F20)</f>
        <v>1156000</v>
      </c>
      <c r="K16" s="193"/>
      <c r="L16" s="190"/>
      <c r="M16" s="190"/>
    </row>
    <row r="17" spans="1:13" s="36" customFormat="1" ht="18" customHeight="1" x14ac:dyDescent="0.15">
      <c r="A17" s="35"/>
      <c r="B17" s="480"/>
      <c r="C17" s="481"/>
      <c r="D17" s="482"/>
      <c r="E17" s="34"/>
      <c r="F17" s="58" t="s">
        <v>4</v>
      </c>
      <c r="G17" s="38">
        <f>SUM(G15:G16)</f>
        <v>648000</v>
      </c>
      <c r="H17" s="52"/>
      <c r="I17" s="323">
        <f>G17*0.9</f>
        <v>583200</v>
      </c>
      <c r="K17" s="193"/>
      <c r="L17" s="190"/>
      <c r="M17" s="190"/>
    </row>
    <row r="18" spans="1:13" s="36" customFormat="1" ht="18" customHeight="1" x14ac:dyDescent="0.15">
      <c r="A18" s="532" t="s">
        <v>443</v>
      </c>
      <c r="B18" s="533"/>
      <c r="C18" s="533"/>
      <c r="D18" s="534"/>
      <c r="E18" s="361"/>
      <c r="F18" s="362"/>
      <c r="G18" s="92"/>
      <c r="H18" s="117"/>
      <c r="I18" s="324"/>
      <c r="J18" s="324"/>
      <c r="K18" s="193"/>
      <c r="L18" s="190"/>
      <c r="M18" s="190"/>
    </row>
    <row r="19" spans="1:13" ht="18" customHeight="1" x14ac:dyDescent="0.15">
      <c r="A19" s="53" t="s">
        <v>17</v>
      </c>
      <c r="B19" s="526" t="s">
        <v>151</v>
      </c>
      <c r="C19" s="527"/>
      <c r="D19" s="528"/>
      <c r="E19" s="12">
        <v>1</v>
      </c>
      <c r="F19" s="44">
        <v>140000</v>
      </c>
      <c r="G19" s="38">
        <f t="shared" ref="G19:G21" si="2">F19*E19</f>
        <v>140000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2" t="s">
        <v>546</v>
      </c>
      <c r="B20" s="480" t="s">
        <v>547</v>
      </c>
      <c r="C20" s="481"/>
      <c r="D20" s="482"/>
      <c r="E20" s="34">
        <v>1</v>
      </c>
      <c r="F20" s="44">
        <v>508000</v>
      </c>
      <c r="G20" s="99">
        <f t="shared" si="2"/>
        <v>508000</v>
      </c>
      <c r="H20" s="52"/>
      <c r="I20" s="299">
        <f>G20*0.9</f>
        <v>457200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 t="s">
        <v>552</v>
      </c>
      <c r="B21" s="526" t="s">
        <v>553</v>
      </c>
      <c r="C21" s="527"/>
      <c r="D21" s="528"/>
      <c r="E21" s="12">
        <v>2</v>
      </c>
      <c r="F21" s="44">
        <v>50400</v>
      </c>
      <c r="G21" s="38">
        <f t="shared" si="2"/>
        <v>100800</v>
      </c>
      <c r="H21" s="52"/>
      <c r="I21" s="299">
        <f>G21*0.9</f>
        <v>90720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35"/>
      <c r="B22" s="480"/>
      <c r="C22" s="481"/>
      <c r="D22" s="482"/>
      <c r="E22" s="34"/>
      <c r="F22" s="58" t="s">
        <v>4</v>
      </c>
      <c r="G22" s="38">
        <f>SUM(G19:G21)</f>
        <v>748800</v>
      </c>
      <c r="H22" s="48"/>
      <c r="I22" s="299">
        <f>G22*0.9</f>
        <v>673920</v>
      </c>
      <c r="J22" s="299">
        <v>30000</v>
      </c>
      <c r="K22" s="190">
        <f>J22*1.5</f>
        <v>45000</v>
      </c>
      <c r="L22" s="190">
        <f>K22*1.12</f>
        <v>50400.000000000007</v>
      </c>
      <c r="M22" s="299" t="s">
        <v>564</v>
      </c>
    </row>
    <row r="23" spans="1:13" ht="18" customHeight="1" x14ac:dyDescent="0.15">
      <c r="A23" s="89"/>
      <c r="B23" s="578"/>
      <c r="C23" s="579"/>
      <c r="D23" s="580"/>
      <c r="E23" s="218"/>
      <c r="F23" s="58"/>
      <c r="G23" s="38"/>
      <c r="H23" s="52"/>
      <c r="I23" s="299"/>
      <c r="K23" s="190"/>
      <c r="L23" s="190"/>
      <c r="M23" s="190"/>
    </row>
    <row r="24" spans="1:13" ht="18" customHeight="1" x14ac:dyDescent="0.15">
      <c r="A24" s="89"/>
      <c r="B24" s="578"/>
      <c r="C24" s="579"/>
      <c r="D24" s="580"/>
      <c r="E24" s="361"/>
      <c r="F24" s="58" t="s">
        <v>4</v>
      </c>
      <c r="G24" s="38">
        <f>G17+G22</f>
        <v>1396800</v>
      </c>
      <c r="H24" s="52"/>
      <c r="I24" s="299">
        <f>G24*0.9</f>
        <v>1257120</v>
      </c>
      <c r="K24" s="190"/>
      <c r="L24" s="190"/>
      <c r="M24" s="190"/>
    </row>
    <row r="25" spans="1:13" ht="18" customHeight="1" x14ac:dyDescent="0.15">
      <c r="A25" s="211"/>
      <c r="B25" s="581"/>
      <c r="C25" s="582"/>
      <c r="D25" s="583"/>
      <c r="E25" s="12"/>
      <c r="F25" s="44"/>
      <c r="G25" s="195"/>
      <c r="H25" s="52"/>
      <c r="I25" s="299">
        <v>32000</v>
      </c>
      <c r="J25" s="50">
        <f>I25*1.8</f>
        <v>57600</v>
      </c>
      <c r="K25" s="190">
        <f>J25*1.12</f>
        <v>64512.000000000007</v>
      </c>
      <c r="L25" s="190"/>
      <c r="M25" s="190"/>
    </row>
    <row r="26" spans="1:13" ht="18" customHeight="1" x14ac:dyDescent="0.15">
      <c r="A26" s="152"/>
      <c r="B26" s="526"/>
      <c r="C26" s="527"/>
      <c r="D26" s="528"/>
      <c r="E26" s="361"/>
      <c r="F26" s="33" t="s">
        <v>2</v>
      </c>
      <c r="G26" s="32">
        <v>1250000</v>
      </c>
      <c r="H26" s="254"/>
      <c r="I26" s="299">
        <v>15000</v>
      </c>
      <c r="J26" s="50">
        <f>I26*1.8</f>
        <v>27000</v>
      </c>
      <c r="K26" s="190">
        <f>J26*1.12</f>
        <v>30240.000000000004</v>
      </c>
      <c r="L26" s="190"/>
      <c r="M26" s="190"/>
    </row>
    <row r="27" spans="1:13" ht="18" customHeight="1" x14ac:dyDescent="0.15">
      <c r="A27" s="46"/>
      <c r="B27" s="514"/>
      <c r="C27" s="515"/>
      <c r="D27" s="516"/>
      <c r="E27" s="12"/>
      <c r="F27" s="33"/>
      <c r="G27" s="40" t="s">
        <v>1</v>
      </c>
      <c r="H27" s="52"/>
      <c r="I27" s="299"/>
      <c r="J27" s="50"/>
      <c r="K27" s="190"/>
      <c r="L27" s="190"/>
      <c r="M27" s="190"/>
    </row>
    <row r="28" spans="1:13" ht="18" customHeight="1" x14ac:dyDescent="0.15">
      <c r="A28" s="53"/>
      <c r="B28" s="480"/>
      <c r="C28" s="481"/>
      <c r="D28" s="482"/>
      <c r="E28" s="34"/>
      <c r="F28" s="33"/>
      <c r="G28" s="40"/>
      <c r="H28" s="37"/>
      <c r="I28" s="299">
        <f>G28*0.9</f>
        <v>0</v>
      </c>
      <c r="K28" s="190">
        <f>SUM(K25:K26)</f>
        <v>94752.000000000015</v>
      </c>
      <c r="L28" s="190"/>
      <c r="M28" s="190"/>
    </row>
    <row r="29" spans="1:13" s="36" customFormat="1" ht="18" customHeight="1" x14ac:dyDescent="0.15">
      <c r="A29" s="53"/>
      <c r="B29" s="526"/>
      <c r="C29" s="527"/>
      <c r="D29" s="528"/>
      <c r="E29" s="361"/>
      <c r="F29" s="362"/>
      <c r="G29" s="92"/>
      <c r="H29" s="117"/>
      <c r="I29" s="324"/>
      <c r="J29" s="324">
        <v>16000</v>
      </c>
      <c r="K29" s="193">
        <f>J29*1.3</f>
        <v>20800</v>
      </c>
      <c r="L29" s="190">
        <f>K29*1.12</f>
        <v>23296.000000000004</v>
      </c>
      <c r="M29" s="190"/>
    </row>
    <row r="30" spans="1:13" ht="18" customHeight="1" x14ac:dyDescent="0.15">
      <c r="A30" s="53"/>
      <c r="B30" s="526"/>
      <c r="C30" s="527"/>
      <c r="D30" s="528"/>
      <c r="E30" s="12"/>
      <c r="F30" s="44"/>
      <c r="G30" s="38"/>
      <c r="H30" s="120"/>
      <c r="I30" s="299"/>
      <c r="K30" s="190"/>
      <c r="L30" s="190"/>
      <c r="M30" s="190"/>
    </row>
    <row r="31" spans="1:13" ht="18" customHeight="1" x14ac:dyDescent="0.15">
      <c r="A31" s="184"/>
      <c r="B31" s="317"/>
      <c r="C31" s="318"/>
      <c r="D31" s="319"/>
      <c r="E31" s="34"/>
      <c r="F31" s="150"/>
      <c r="G31" s="58"/>
      <c r="H31" s="48"/>
      <c r="K31" s="190"/>
      <c r="L31" s="190"/>
      <c r="M31" s="190"/>
    </row>
    <row r="32" spans="1:13" ht="18" customHeight="1" x14ac:dyDescent="0.15">
      <c r="A32" s="297"/>
      <c r="B32" s="317"/>
      <c r="C32" s="318"/>
      <c r="D32" s="319"/>
      <c r="E32" s="97"/>
      <c r="F32" s="58"/>
      <c r="G32" s="38"/>
      <c r="H32" s="204"/>
      <c r="I32" s="359"/>
      <c r="K32" s="190"/>
      <c r="L32" s="190"/>
      <c r="M32" s="190"/>
    </row>
    <row r="33" spans="1:9" ht="18" customHeight="1" x14ac:dyDescent="0.15">
      <c r="A33" s="184"/>
      <c r="B33" s="529"/>
      <c r="C33" s="530"/>
      <c r="D33" s="531"/>
      <c r="E33" s="34"/>
      <c r="F33" s="177"/>
      <c r="G33" s="153"/>
      <c r="H33" s="48"/>
      <c r="I33" s="277"/>
    </row>
    <row r="34" spans="1:9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9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9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9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9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9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9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2">
    <mergeCell ref="B35:D35"/>
    <mergeCell ref="B36:D36"/>
    <mergeCell ref="A37:H37"/>
    <mergeCell ref="A41:D41"/>
    <mergeCell ref="A18:D18"/>
    <mergeCell ref="B29:D29"/>
    <mergeCell ref="B30:D30"/>
    <mergeCell ref="B33:D33"/>
    <mergeCell ref="B34:D34"/>
    <mergeCell ref="B23:D23"/>
    <mergeCell ref="B24:D24"/>
    <mergeCell ref="B25:D25"/>
    <mergeCell ref="B26:D26"/>
    <mergeCell ref="B27:D27"/>
    <mergeCell ref="B28:D28"/>
    <mergeCell ref="B17:D17"/>
    <mergeCell ref="B19:D19"/>
    <mergeCell ref="B20:D20"/>
    <mergeCell ref="B21:D21"/>
    <mergeCell ref="B22:D22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543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457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151</v>
      </c>
      <c r="C15" s="527"/>
      <c r="D15" s="528"/>
      <c r="E15" s="12">
        <v>1</v>
      </c>
      <c r="F15" s="44">
        <v>140000</v>
      </c>
      <c r="G15" s="38">
        <f t="shared" ref="G15:G20" si="0">F15*E15</f>
        <v>140000</v>
      </c>
      <c r="H15" s="48"/>
    </row>
    <row r="16" spans="1:13" s="36" customFormat="1" ht="18" customHeight="1" x14ac:dyDescent="0.15">
      <c r="A16" s="42" t="s">
        <v>15</v>
      </c>
      <c r="B16" s="480" t="s">
        <v>14</v>
      </c>
      <c r="C16" s="481"/>
      <c r="D16" s="482"/>
      <c r="E16" s="34">
        <v>1</v>
      </c>
      <c r="F16" s="44">
        <v>53300</v>
      </c>
      <c r="G16" s="58">
        <f t="shared" si="0"/>
        <v>53300</v>
      </c>
      <c r="H16" s="254"/>
      <c r="I16" s="323">
        <f>SUM(F16:F20)</f>
        <v>152200</v>
      </c>
      <c r="K16" s="193"/>
      <c r="L16" s="190"/>
      <c r="M16" s="190"/>
    </row>
    <row r="17" spans="1:13" s="36" customFormat="1" ht="18" customHeight="1" x14ac:dyDescent="0.15">
      <c r="A17" s="35" t="s">
        <v>13</v>
      </c>
      <c r="B17" s="480" t="s">
        <v>12</v>
      </c>
      <c r="C17" s="481"/>
      <c r="D17" s="482"/>
      <c r="E17" s="34">
        <v>1</v>
      </c>
      <c r="F17" s="44">
        <v>45000</v>
      </c>
      <c r="G17" s="40">
        <f t="shared" si="0"/>
        <v>45000</v>
      </c>
      <c r="H17" s="57"/>
      <c r="I17" s="323">
        <f>G17*0.9</f>
        <v>40500</v>
      </c>
      <c r="K17" s="193"/>
      <c r="L17" s="190"/>
      <c r="M17" s="190"/>
    </row>
    <row r="18" spans="1:13" s="36" customFormat="1" ht="18" customHeight="1" x14ac:dyDescent="0.15">
      <c r="A18" s="56" t="s">
        <v>8</v>
      </c>
      <c r="B18" s="480" t="s">
        <v>11</v>
      </c>
      <c r="C18" s="481"/>
      <c r="D18" s="482"/>
      <c r="E18" s="34">
        <v>1</v>
      </c>
      <c r="F18" s="55">
        <v>3300</v>
      </c>
      <c r="G18" s="38">
        <f t="shared" si="0"/>
        <v>3300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53" t="s">
        <v>10</v>
      </c>
      <c r="B19" s="526" t="s">
        <v>9</v>
      </c>
      <c r="C19" s="527"/>
      <c r="D19" s="528"/>
      <c r="E19" s="12">
        <v>1</v>
      </c>
      <c r="F19" s="44">
        <v>46700</v>
      </c>
      <c r="G19" s="38">
        <f t="shared" si="0"/>
        <v>46700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 t="s">
        <v>8</v>
      </c>
      <c r="B20" s="514" t="s">
        <v>7</v>
      </c>
      <c r="C20" s="515"/>
      <c r="D20" s="516"/>
      <c r="E20" s="45">
        <v>1</v>
      </c>
      <c r="F20" s="44">
        <v>3900</v>
      </c>
      <c r="G20" s="38">
        <f t="shared" si="0"/>
        <v>3900</v>
      </c>
      <c r="H20" s="48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42" t="s">
        <v>546</v>
      </c>
      <c r="B21" s="480" t="s">
        <v>547</v>
      </c>
      <c r="C21" s="481"/>
      <c r="D21" s="482"/>
      <c r="E21" s="34">
        <v>1</v>
      </c>
      <c r="F21" s="44">
        <v>508000</v>
      </c>
      <c r="G21" s="99">
        <f t="shared" ref="G21:G23" si="1">F21*E21</f>
        <v>508000</v>
      </c>
      <c r="H21" s="52"/>
      <c r="I21" s="299">
        <f>G21*0.9</f>
        <v>457200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35" t="s">
        <v>554</v>
      </c>
      <c r="B22" s="480" t="s">
        <v>555</v>
      </c>
      <c r="C22" s="481"/>
      <c r="D22" s="482"/>
      <c r="E22" s="34">
        <v>2</v>
      </c>
      <c r="F22" s="44">
        <v>50400</v>
      </c>
      <c r="G22" s="99">
        <f t="shared" si="1"/>
        <v>100800</v>
      </c>
      <c r="H22" s="48"/>
      <c r="I22" s="299"/>
      <c r="J22" s="299">
        <v>30000</v>
      </c>
      <c r="K22" s="190">
        <f>J22*1.5</f>
        <v>45000</v>
      </c>
      <c r="L22" s="190">
        <f>K22*1.12</f>
        <v>50400.000000000007</v>
      </c>
      <c r="M22" s="299" t="s">
        <v>564</v>
      </c>
    </row>
    <row r="23" spans="1:13" ht="18" customHeight="1" x14ac:dyDescent="0.15">
      <c r="A23" s="89" t="s">
        <v>562</v>
      </c>
      <c r="B23" s="578" t="s">
        <v>563</v>
      </c>
      <c r="C23" s="579"/>
      <c r="D23" s="580"/>
      <c r="E23" s="218">
        <v>1</v>
      </c>
      <c r="F23" s="58">
        <v>420000</v>
      </c>
      <c r="G23" s="38">
        <f t="shared" si="1"/>
        <v>420000</v>
      </c>
      <c r="H23" s="52"/>
      <c r="I23" s="299"/>
      <c r="K23" s="190"/>
      <c r="L23" s="190"/>
      <c r="M23" s="190"/>
    </row>
    <row r="24" spans="1:13" ht="18" customHeight="1" x14ac:dyDescent="0.15">
      <c r="A24" s="89"/>
      <c r="B24" s="578"/>
      <c r="C24" s="579"/>
      <c r="D24" s="580"/>
      <c r="E24" s="218"/>
      <c r="F24" s="58" t="s">
        <v>4</v>
      </c>
      <c r="G24" s="38">
        <f>SUM(G15:G23)</f>
        <v>1321000</v>
      </c>
      <c r="H24" s="52"/>
      <c r="I24" s="299">
        <f>G24*0.9</f>
        <v>1188900</v>
      </c>
      <c r="K24" s="190"/>
      <c r="L24" s="190"/>
      <c r="M24" s="190"/>
    </row>
    <row r="25" spans="1:13" ht="18" customHeight="1" x14ac:dyDescent="0.15">
      <c r="A25" s="211"/>
      <c r="B25" s="581"/>
      <c r="C25" s="582"/>
      <c r="D25" s="583"/>
      <c r="E25" s="248"/>
      <c r="F25" s="44"/>
      <c r="G25" s="195"/>
      <c r="H25" s="52"/>
      <c r="I25" s="299"/>
      <c r="J25" s="50">
        <f>I25*1.8</f>
        <v>0</v>
      </c>
      <c r="K25" s="190">
        <f>J25*1.12</f>
        <v>0</v>
      </c>
      <c r="L25" s="190"/>
      <c r="M25" s="190"/>
    </row>
    <row r="26" spans="1:13" ht="18" customHeight="1" x14ac:dyDescent="0.15">
      <c r="A26" s="152"/>
      <c r="B26" s="526"/>
      <c r="C26" s="527"/>
      <c r="D26" s="528"/>
      <c r="E26" s="12"/>
      <c r="F26" s="33" t="s">
        <v>2</v>
      </c>
      <c r="G26" s="32">
        <v>1180000</v>
      </c>
      <c r="H26" s="254"/>
      <c r="I26" s="299"/>
      <c r="J26" s="50">
        <f>I26*1.8</f>
        <v>0</v>
      </c>
      <c r="K26" s="190">
        <f>J26*1.12</f>
        <v>0</v>
      </c>
      <c r="L26" s="190"/>
      <c r="M26" s="190"/>
    </row>
    <row r="27" spans="1:13" ht="18" customHeight="1" x14ac:dyDescent="0.15">
      <c r="A27" s="46"/>
      <c r="B27" s="514"/>
      <c r="C27" s="515"/>
      <c r="D27" s="516"/>
      <c r="E27" s="45"/>
      <c r="F27" s="33"/>
      <c r="G27" s="40" t="s">
        <v>1</v>
      </c>
      <c r="H27" s="52"/>
      <c r="I27" s="299"/>
      <c r="J27" s="50"/>
      <c r="K27" s="190"/>
      <c r="L27" s="190"/>
      <c r="M27" s="190"/>
    </row>
    <row r="28" spans="1:13" ht="18" customHeight="1" x14ac:dyDescent="0.15">
      <c r="A28" s="53"/>
      <c r="B28" s="480"/>
      <c r="C28" s="481"/>
      <c r="D28" s="482"/>
      <c r="E28" s="34"/>
      <c r="F28" s="33"/>
      <c r="G28" s="40"/>
      <c r="H28" s="37"/>
      <c r="I28" s="299"/>
      <c r="K28" s="190">
        <f>SUM(K25:K26)</f>
        <v>0</v>
      </c>
      <c r="L28" s="190"/>
      <c r="M28" s="190"/>
    </row>
    <row r="29" spans="1:13" s="36" customFormat="1" ht="18" customHeight="1" x14ac:dyDescent="0.15">
      <c r="A29" s="53"/>
      <c r="B29" s="526"/>
      <c r="C29" s="527"/>
      <c r="D29" s="528"/>
      <c r="E29" s="361"/>
      <c r="F29" s="362"/>
      <c r="G29" s="92"/>
      <c r="H29" s="117"/>
      <c r="I29" s="324"/>
      <c r="J29" s="324">
        <v>16000</v>
      </c>
      <c r="K29" s="193">
        <f>J29*1.3</f>
        <v>20800</v>
      </c>
      <c r="L29" s="190">
        <f>K29*1.12</f>
        <v>23296.000000000004</v>
      </c>
      <c r="M29" s="190"/>
    </row>
    <row r="30" spans="1:13" ht="18" customHeight="1" x14ac:dyDescent="0.15">
      <c r="A30" s="53"/>
      <c r="B30" s="526"/>
      <c r="C30" s="527"/>
      <c r="D30" s="528"/>
      <c r="E30" s="12"/>
      <c r="F30" s="44"/>
      <c r="G30" s="38"/>
      <c r="H30" s="120"/>
      <c r="I30" s="299"/>
      <c r="K30" s="190"/>
      <c r="L30" s="190"/>
      <c r="M30" s="190"/>
    </row>
    <row r="31" spans="1:13" ht="18" customHeight="1" x14ac:dyDescent="0.15">
      <c r="A31" s="184"/>
      <c r="B31" s="317"/>
      <c r="C31" s="318"/>
      <c r="D31" s="319"/>
      <c r="E31" s="34"/>
      <c r="F31" s="150"/>
      <c r="G31" s="58"/>
      <c r="H31" s="48"/>
      <c r="K31" s="190"/>
      <c r="L31" s="190"/>
      <c r="M31" s="190"/>
    </row>
    <row r="32" spans="1:13" ht="18" customHeight="1" x14ac:dyDescent="0.15">
      <c r="A32" s="297"/>
      <c r="B32" s="317"/>
      <c r="C32" s="318"/>
      <c r="D32" s="319"/>
      <c r="E32" s="97"/>
      <c r="F32" s="58"/>
      <c r="G32" s="38"/>
      <c r="H32" s="204"/>
      <c r="I32" s="359"/>
      <c r="K32" s="190"/>
      <c r="L32" s="190"/>
      <c r="M32" s="190"/>
    </row>
    <row r="33" spans="1:9" ht="18" customHeight="1" x14ac:dyDescent="0.15">
      <c r="A33" s="184"/>
      <c r="B33" s="529"/>
      <c r="C33" s="530"/>
      <c r="D33" s="531"/>
      <c r="E33" s="34"/>
      <c r="F33" s="177"/>
      <c r="G33" s="153"/>
      <c r="H33" s="48"/>
      <c r="I33" s="277"/>
    </row>
    <row r="34" spans="1:9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9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9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9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9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9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9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2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35:D35"/>
    <mergeCell ref="B36:D36"/>
    <mergeCell ref="A37:H37"/>
    <mergeCell ref="A41:D41"/>
    <mergeCell ref="B29:D29"/>
    <mergeCell ref="B30:D30"/>
    <mergeCell ref="B33:D33"/>
    <mergeCell ref="B34:D34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topLeftCell="A5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543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549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151</v>
      </c>
      <c r="C15" s="527"/>
      <c r="D15" s="528"/>
      <c r="E15" s="12">
        <v>1</v>
      </c>
      <c r="F15" s="44">
        <v>140000</v>
      </c>
      <c r="G15" s="38">
        <f t="shared" ref="G15:G23" si="0">F15*E15</f>
        <v>140000</v>
      </c>
      <c r="H15" s="48"/>
    </row>
    <row r="16" spans="1:13" s="36" customFormat="1" ht="18" customHeight="1" x14ac:dyDescent="0.15">
      <c r="A16" s="42" t="s">
        <v>15</v>
      </c>
      <c r="B16" s="480" t="s">
        <v>14</v>
      </c>
      <c r="C16" s="481"/>
      <c r="D16" s="482"/>
      <c r="E16" s="34">
        <v>1</v>
      </c>
      <c r="F16" s="44">
        <v>53300</v>
      </c>
      <c r="G16" s="58">
        <f t="shared" si="0"/>
        <v>53300</v>
      </c>
      <c r="H16" s="254"/>
      <c r="I16" s="323"/>
      <c r="K16" s="193"/>
      <c r="L16" s="190"/>
      <c r="M16" s="190"/>
    </row>
    <row r="17" spans="1:13" s="36" customFormat="1" ht="18" customHeight="1" x14ac:dyDescent="0.15">
      <c r="A17" s="35" t="s">
        <v>13</v>
      </c>
      <c r="B17" s="480" t="s">
        <v>12</v>
      </c>
      <c r="C17" s="481"/>
      <c r="D17" s="482"/>
      <c r="E17" s="34">
        <v>1</v>
      </c>
      <c r="F17" s="44">
        <v>45000</v>
      </c>
      <c r="G17" s="40">
        <f t="shared" si="0"/>
        <v>45000</v>
      </c>
      <c r="H17" s="57"/>
      <c r="I17" s="323">
        <f>G17*0.9</f>
        <v>40500</v>
      </c>
      <c r="K17" s="193"/>
      <c r="L17" s="190"/>
      <c r="M17" s="190"/>
    </row>
    <row r="18" spans="1:13" s="36" customFormat="1" ht="18" customHeight="1" x14ac:dyDescent="0.15">
      <c r="A18" s="56" t="s">
        <v>8</v>
      </c>
      <c r="B18" s="480" t="s">
        <v>11</v>
      </c>
      <c r="C18" s="481"/>
      <c r="D18" s="482"/>
      <c r="E18" s="34">
        <v>1</v>
      </c>
      <c r="F18" s="55">
        <v>3300</v>
      </c>
      <c r="G18" s="38">
        <f t="shared" si="0"/>
        <v>3300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53" t="s">
        <v>10</v>
      </c>
      <c r="B19" s="526" t="s">
        <v>9</v>
      </c>
      <c r="C19" s="527"/>
      <c r="D19" s="528"/>
      <c r="E19" s="12">
        <v>1</v>
      </c>
      <c r="F19" s="44">
        <v>46700</v>
      </c>
      <c r="G19" s="38">
        <f t="shared" si="0"/>
        <v>46700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 t="s">
        <v>8</v>
      </c>
      <c r="B20" s="514" t="s">
        <v>7</v>
      </c>
      <c r="C20" s="515"/>
      <c r="D20" s="516"/>
      <c r="E20" s="45">
        <v>1</v>
      </c>
      <c r="F20" s="44">
        <v>3900</v>
      </c>
      <c r="G20" s="38">
        <f t="shared" si="0"/>
        <v>3900</v>
      </c>
      <c r="H20" s="48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 t="s">
        <v>552</v>
      </c>
      <c r="B21" s="526" t="s">
        <v>553</v>
      </c>
      <c r="C21" s="527"/>
      <c r="D21" s="528"/>
      <c r="E21" s="12">
        <v>2</v>
      </c>
      <c r="F21" s="44">
        <v>50400</v>
      </c>
      <c r="G21" s="38">
        <f t="shared" si="0"/>
        <v>100800</v>
      </c>
      <c r="H21" s="52"/>
      <c r="I21" s="299">
        <f>G21*0.9</f>
        <v>90720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46" t="s">
        <v>556</v>
      </c>
      <c r="B22" s="514" t="s">
        <v>558</v>
      </c>
      <c r="C22" s="515"/>
      <c r="D22" s="516"/>
      <c r="E22" s="45">
        <v>1</v>
      </c>
      <c r="F22" s="44">
        <v>51000</v>
      </c>
      <c r="G22" s="38">
        <f t="shared" si="0"/>
        <v>51000</v>
      </c>
      <c r="H22" s="48"/>
      <c r="I22" s="299"/>
      <c r="K22" s="190"/>
      <c r="L22" s="190"/>
      <c r="M22" s="190"/>
    </row>
    <row r="23" spans="1:13" ht="18" customHeight="1" x14ac:dyDescent="0.15">
      <c r="A23" s="89" t="s">
        <v>557</v>
      </c>
      <c r="B23" s="578" t="s">
        <v>559</v>
      </c>
      <c r="C23" s="579"/>
      <c r="D23" s="580"/>
      <c r="E23" s="218">
        <v>1</v>
      </c>
      <c r="F23" s="44">
        <v>50000</v>
      </c>
      <c r="G23" s="195">
        <f t="shared" si="0"/>
        <v>50000</v>
      </c>
      <c r="H23" s="52"/>
      <c r="I23" s="299"/>
      <c r="K23" s="190"/>
      <c r="L23" s="190"/>
      <c r="M23" s="190"/>
    </row>
    <row r="24" spans="1:13" ht="18" customHeight="1" x14ac:dyDescent="0.15">
      <c r="A24" s="89" t="s">
        <v>560</v>
      </c>
      <c r="B24" s="578" t="s">
        <v>561</v>
      </c>
      <c r="C24" s="579"/>
      <c r="D24" s="580"/>
      <c r="E24" s="218">
        <v>1</v>
      </c>
      <c r="F24" s="58">
        <v>420000</v>
      </c>
      <c r="G24" s="38">
        <f>F24*E24</f>
        <v>420000</v>
      </c>
      <c r="H24" s="52"/>
      <c r="I24" s="299"/>
      <c r="K24" s="190"/>
      <c r="L24" s="190"/>
      <c r="M24" s="190"/>
    </row>
    <row r="25" spans="1:13" ht="18" customHeight="1" x14ac:dyDescent="0.15">
      <c r="A25" s="89"/>
      <c r="B25" s="578"/>
      <c r="C25" s="579"/>
      <c r="D25" s="580"/>
      <c r="E25" s="218"/>
      <c r="F25" s="58" t="s">
        <v>4</v>
      </c>
      <c r="G25" s="38">
        <f>SUM(G15:G24)</f>
        <v>914000</v>
      </c>
      <c r="H25" s="52"/>
      <c r="I25" s="299">
        <f>G25*0.9</f>
        <v>822600</v>
      </c>
      <c r="J25" s="50">
        <f>I25*1.8</f>
        <v>1480680</v>
      </c>
      <c r="K25" s="190">
        <f>J25*1.12</f>
        <v>1658361.6</v>
      </c>
      <c r="L25" s="190"/>
      <c r="M25" s="190"/>
    </row>
    <row r="26" spans="1:13" ht="18" customHeight="1" x14ac:dyDescent="0.15">
      <c r="A26" s="152"/>
      <c r="B26" s="526"/>
      <c r="C26" s="527"/>
      <c r="D26" s="528"/>
      <c r="E26" s="12"/>
      <c r="F26" s="58"/>
      <c r="G26" s="38"/>
      <c r="H26" s="254"/>
      <c r="I26" s="299"/>
      <c r="J26" s="50">
        <f>I26*1.8</f>
        <v>0</v>
      </c>
      <c r="K26" s="190">
        <f>J26*1.12</f>
        <v>0</v>
      </c>
      <c r="L26" s="190"/>
      <c r="M26" s="190"/>
    </row>
    <row r="27" spans="1:13" ht="18" customHeight="1" x14ac:dyDescent="0.15">
      <c r="A27" s="46"/>
      <c r="B27" s="514"/>
      <c r="C27" s="515"/>
      <c r="D27" s="516"/>
      <c r="E27" s="45"/>
      <c r="F27" s="33" t="s">
        <v>2</v>
      </c>
      <c r="G27" s="32">
        <v>820000</v>
      </c>
      <c r="H27" s="52"/>
      <c r="I27" s="299"/>
      <c r="J27" s="50"/>
      <c r="K27" s="190"/>
      <c r="L27" s="190"/>
      <c r="M27" s="190"/>
    </row>
    <row r="28" spans="1:13" ht="18" customHeight="1" x14ac:dyDescent="0.15">
      <c r="A28" s="53"/>
      <c r="B28" s="480"/>
      <c r="C28" s="481"/>
      <c r="D28" s="482"/>
      <c r="E28" s="34"/>
      <c r="F28" s="33"/>
      <c r="G28" s="40" t="s">
        <v>1</v>
      </c>
      <c r="H28" s="37"/>
      <c r="I28" s="299"/>
      <c r="K28" s="190">
        <f>SUM(K25:K26)</f>
        <v>1658361.6</v>
      </c>
      <c r="L28" s="190"/>
      <c r="M28" s="190"/>
    </row>
    <row r="29" spans="1:13" s="36" customFormat="1" ht="18" customHeight="1" x14ac:dyDescent="0.15">
      <c r="A29" s="53"/>
      <c r="B29" s="526"/>
      <c r="C29" s="527"/>
      <c r="D29" s="528"/>
      <c r="E29" s="361"/>
      <c r="F29" s="362"/>
      <c r="G29" s="92"/>
      <c r="H29" s="117"/>
      <c r="I29" s="324"/>
      <c r="J29" s="324">
        <v>16000</v>
      </c>
      <c r="K29" s="193">
        <f>J29*1.3</f>
        <v>20800</v>
      </c>
      <c r="L29" s="190">
        <f>K29*1.12</f>
        <v>23296.000000000004</v>
      </c>
      <c r="M29" s="190"/>
    </row>
    <row r="30" spans="1:13" ht="18" customHeight="1" x14ac:dyDescent="0.15">
      <c r="A30" s="53"/>
      <c r="B30" s="526"/>
      <c r="C30" s="527"/>
      <c r="D30" s="528"/>
      <c r="E30" s="12"/>
      <c r="F30" s="44"/>
      <c r="G30" s="38"/>
      <c r="H30" s="120"/>
      <c r="I30" s="299"/>
      <c r="K30" s="190"/>
      <c r="L30" s="190"/>
      <c r="M30" s="190"/>
    </row>
    <row r="31" spans="1:13" ht="18" customHeight="1" x14ac:dyDescent="0.15">
      <c r="A31" s="184"/>
      <c r="B31" s="317"/>
      <c r="C31" s="318"/>
      <c r="D31" s="319"/>
      <c r="E31" s="34"/>
      <c r="F31" s="150"/>
      <c r="G31" s="58"/>
      <c r="H31" s="48"/>
      <c r="K31" s="190"/>
      <c r="L31" s="190"/>
      <c r="M31" s="190"/>
    </row>
    <row r="32" spans="1:13" ht="18" customHeight="1" x14ac:dyDescent="0.15">
      <c r="A32" s="297"/>
      <c r="B32" s="317"/>
      <c r="C32" s="318"/>
      <c r="D32" s="319"/>
      <c r="E32" s="97"/>
      <c r="F32" s="58"/>
      <c r="G32" s="38"/>
      <c r="H32" s="204"/>
      <c r="I32" s="359"/>
      <c r="K32" s="190"/>
      <c r="L32" s="190"/>
      <c r="M32" s="190"/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1">
    <mergeCell ref="B35:D35"/>
    <mergeCell ref="B36:D36"/>
    <mergeCell ref="A37:H37"/>
    <mergeCell ref="A41:D41"/>
    <mergeCell ref="B29:D29"/>
    <mergeCell ref="B30:D30"/>
    <mergeCell ref="B34:D34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543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548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151</v>
      </c>
      <c r="C15" s="527"/>
      <c r="D15" s="528"/>
      <c r="E15" s="12">
        <v>1</v>
      </c>
      <c r="F15" s="44">
        <v>140000</v>
      </c>
      <c r="G15" s="38">
        <f t="shared" ref="G15:G23" si="0">F15*E15</f>
        <v>140000</v>
      </c>
      <c r="H15" s="48"/>
    </row>
    <row r="16" spans="1:13" s="36" customFormat="1" ht="18" customHeight="1" x14ac:dyDescent="0.15">
      <c r="A16" s="42" t="s">
        <v>15</v>
      </c>
      <c r="B16" s="480" t="s">
        <v>14</v>
      </c>
      <c r="C16" s="481"/>
      <c r="D16" s="482"/>
      <c r="E16" s="34">
        <v>1</v>
      </c>
      <c r="F16" s="44">
        <v>53300</v>
      </c>
      <c r="G16" s="58">
        <f t="shared" si="0"/>
        <v>53300</v>
      </c>
      <c r="H16" s="254"/>
      <c r="I16" s="323"/>
      <c r="K16" s="193"/>
      <c r="L16" s="190"/>
      <c r="M16" s="190"/>
    </row>
    <row r="17" spans="1:13" s="36" customFormat="1" ht="18" customHeight="1" x14ac:dyDescent="0.15">
      <c r="A17" s="35" t="s">
        <v>13</v>
      </c>
      <c r="B17" s="480" t="s">
        <v>12</v>
      </c>
      <c r="C17" s="481"/>
      <c r="D17" s="482"/>
      <c r="E17" s="34">
        <v>1</v>
      </c>
      <c r="F17" s="44">
        <v>45000</v>
      </c>
      <c r="G17" s="40">
        <f t="shared" si="0"/>
        <v>45000</v>
      </c>
      <c r="H17" s="57"/>
      <c r="I17" s="323">
        <f>G17*0.9</f>
        <v>40500</v>
      </c>
      <c r="K17" s="193"/>
      <c r="L17" s="190"/>
      <c r="M17" s="190"/>
    </row>
    <row r="18" spans="1:13" s="36" customFormat="1" ht="18" customHeight="1" x14ac:dyDescent="0.15">
      <c r="A18" s="56" t="s">
        <v>8</v>
      </c>
      <c r="B18" s="480" t="s">
        <v>11</v>
      </c>
      <c r="C18" s="481"/>
      <c r="D18" s="482"/>
      <c r="E18" s="34">
        <v>1</v>
      </c>
      <c r="F18" s="55">
        <v>3300</v>
      </c>
      <c r="G18" s="38">
        <f t="shared" si="0"/>
        <v>3300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53" t="s">
        <v>10</v>
      </c>
      <c r="B19" s="526" t="s">
        <v>9</v>
      </c>
      <c r="C19" s="527"/>
      <c r="D19" s="528"/>
      <c r="E19" s="12">
        <v>1</v>
      </c>
      <c r="F19" s="44">
        <v>46700</v>
      </c>
      <c r="G19" s="38">
        <f t="shared" si="0"/>
        <v>46700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 t="s">
        <v>8</v>
      </c>
      <c r="B20" s="514" t="s">
        <v>7</v>
      </c>
      <c r="C20" s="515"/>
      <c r="D20" s="516"/>
      <c r="E20" s="45">
        <v>1</v>
      </c>
      <c r="F20" s="44">
        <v>3900</v>
      </c>
      <c r="G20" s="38">
        <f t="shared" si="0"/>
        <v>3900</v>
      </c>
      <c r="H20" s="48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 t="s">
        <v>552</v>
      </c>
      <c r="B21" s="526" t="s">
        <v>553</v>
      </c>
      <c r="C21" s="527"/>
      <c r="D21" s="528"/>
      <c r="E21" s="12">
        <v>2</v>
      </c>
      <c r="F21" s="44">
        <v>50400</v>
      </c>
      <c r="G21" s="38">
        <f t="shared" si="0"/>
        <v>100800</v>
      </c>
      <c r="H21" s="52"/>
      <c r="I21" s="299">
        <f>G21*0.9</f>
        <v>90720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46" t="s">
        <v>556</v>
      </c>
      <c r="B22" s="514" t="s">
        <v>558</v>
      </c>
      <c r="C22" s="515"/>
      <c r="D22" s="516"/>
      <c r="E22" s="45">
        <v>1</v>
      </c>
      <c r="F22" s="44">
        <v>51000</v>
      </c>
      <c r="G22" s="38">
        <f t="shared" si="0"/>
        <v>51000</v>
      </c>
      <c r="H22" s="48"/>
      <c r="I22" s="299"/>
      <c r="K22" s="190"/>
      <c r="L22" s="190"/>
      <c r="M22" s="190"/>
    </row>
    <row r="23" spans="1:13" ht="18" customHeight="1" x14ac:dyDescent="0.15">
      <c r="A23" s="89" t="s">
        <v>557</v>
      </c>
      <c r="B23" s="578" t="s">
        <v>559</v>
      </c>
      <c r="C23" s="579"/>
      <c r="D23" s="580"/>
      <c r="E23" s="218">
        <v>1</v>
      </c>
      <c r="F23" s="44">
        <v>50000</v>
      </c>
      <c r="G23" s="195">
        <f t="shared" si="0"/>
        <v>50000</v>
      </c>
      <c r="H23" s="52"/>
      <c r="I23" s="299"/>
      <c r="K23" s="190"/>
      <c r="L23" s="190"/>
      <c r="M23" s="190"/>
    </row>
    <row r="24" spans="1:13" ht="18" customHeight="1" x14ac:dyDescent="0.15">
      <c r="A24" s="89" t="s">
        <v>560</v>
      </c>
      <c r="B24" s="578" t="s">
        <v>561</v>
      </c>
      <c r="C24" s="579"/>
      <c r="D24" s="580"/>
      <c r="E24" s="218">
        <v>1</v>
      </c>
      <c r="F24" s="58">
        <v>420000</v>
      </c>
      <c r="G24" s="38">
        <f>F24*E24</f>
        <v>420000</v>
      </c>
      <c r="H24" s="52"/>
      <c r="I24" s="299"/>
      <c r="K24" s="190"/>
      <c r="L24" s="190"/>
      <c r="M24" s="190"/>
    </row>
    <row r="25" spans="1:13" ht="18" customHeight="1" x14ac:dyDescent="0.15">
      <c r="A25" s="211"/>
      <c r="B25" s="581"/>
      <c r="C25" s="582"/>
      <c r="D25" s="583"/>
      <c r="E25" s="248"/>
      <c r="F25" s="58" t="s">
        <v>4</v>
      </c>
      <c r="G25" s="38">
        <f>SUM(G15:G24)</f>
        <v>914000</v>
      </c>
      <c r="H25" s="52"/>
      <c r="I25" s="299">
        <f>G25*0.9</f>
        <v>822600</v>
      </c>
      <c r="J25" s="50">
        <f>I25*1.8</f>
        <v>1480680</v>
      </c>
      <c r="K25" s="190">
        <f>J25*1.12</f>
        <v>1658361.6</v>
      </c>
      <c r="L25" s="190"/>
      <c r="M25" s="190"/>
    </row>
    <row r="26" spans="1:13" ht="18" customHeight="1" x14ac:dyDescent="0.15">
      <c r="A26" s="152"/>
      <c r="B26" s="526"/>
      <c r="C26" s="527"/>
      <c r="D26" s="528"/>
      <c r="E26" s="12"/>
      <c r="F26" s="33"/>
      <c r="G26" s="32"/>
      <c r="H26" s="254"/>
      <c r="I26" s="299"/>
      <c r="J26" s="50">
        <f>I26*1.8</f>
        <v>0</v>
      </c>
      <c r="K26" s="190">
        <f>J26*1.12</f>
        <v>0</v>
      </c>
      <c r="L26" s="190"/>
      <c r="M26" s="190"/>
    </row>
    <row r="27" spans="1:13" ht="18" customHeight="1" x14ac:dyDescent="0.15">
      <c r="A27" s="46"/>
      <c r="B27" s="514"/>
      <c r="C27" s="515"/>
      <c r="D27" s="516"/>
      <c r="E27" s="45"/>
      <c r="F27" s="33" t="s">
        <v>2</v>
      </c>
      <c r="G27" s="32">
        <v>820000</v>
      </c>
      <c r="H27" s="52"/>
      <c r="I27" s="299"/>
      <c r="J27" s="50"/>
      <c r="K27" s="190"/>
      <c r="L27" s="190"/>
      <c r="M27" s="190"/>
    </row>
    <row r="28" spans="1:13" ht="18" customHeight="1" x14ac:dyDescent="0.15">
      <c r="A28" s="53"/>
      <c r="B28" s="480"/>
      <c r="C28" s="481"/>
      <c r="D28" s="482"/>
      <c r="E28" s="34"/>
      <c r="F28" s="33"/>
      <c r="G28" s="40" t="s">
        <v>1</v>
      </c>
      <c r="H28" s="37"/>
      <c r="I28" s="299"/>
      <c r="K28" s="190">
        <f>SUM(K25:K26)</f>
        <v>1658361.6</v>
      </c>
      <c r="L28" s="190"/>
      <c r="M28" s="190"/>
    </row>
    <row r="29" spans="1:13" s="36" customFormat="1" ht="18" customHeight="1" x14ac:dyDescent="0.15">
      <c r="A29" s="53"/>
      <c r="B29" s="526"/>
      <c r="C29" s="527"/>
      <c r="D29" s="528"/>
      <c r="E29" s="361"/>
      <c r="F29" s="362"/>
      <c r="G29" s="92"/>
      <c r="H29" s="117"/>
      <c r="I29" s="324"/>
      <c r="J29" s="324">
        <v>16000</v>
      </c>
      <c r="K29" s="193">
        <f>J29*1.3</f>
        <v>20800</v>
      </c>
      <c r="L29" s="190">
        <f>K29*1.12</f>
        <v>23296.000000000004</v>
      </c>
      <c r="M29" s="190"/>
    </row>
    <row r="30" spans="1:13" ht="18" customHeight="1" x14ac:dyDescent="0.15">
      <c r="A30" s="53"/>
      <c r="B30" s="526"/>
      <c r="C30" s="527"/>
      <c r="D30" s="528"/>
      <c r="E30" s="12"/>
      <c r="F30" s="44"/>
      <c r="G30" s="38"/>
      <c r="H30" s="120"/>
      <c r="I30" s="299"/>
      <c r="K30" s="190"/>
      <c r="L30" s="190"/>
      <c r="M30" s="190"/>
    </row>
    <row r="31" spans="1:13" ht="18" customHeight="1" x14ac:dyDescent="0.15">
      <c r="A31" s="184"/>
      <c r="B31" s="317"/>
      <c r="C31" s="318"/>
      <c r="D31" s="319"/>
      <c r="E31" s="34"/>
      <c r="F31" s="150"/>
      <c r="G31" s="58"/>
      <c r="H31" s="48"/>
      <c r="K31" s="190"/>
      <c r="L31" s="190"/>
      <c r="M31" s="190"/>
    </row>
    <row r="32" spans="1:13" ht="18" customHeight="1" x14ac:dyDescent="0.15">
      <c r="A32" s="297"/>
      <c r="B32" s="317"/>
      <c r="C32" s="318"/>
      <c r="D32" s="319"/>
      <c r="E32" s="97"/>
      <c r="F32" s="58"/>
      <c r="G32" s="38"/>
      <c r="H32" s="204"/>
      <c r="I32" s="359"/>
      <c r="K32" s="190"/>
      <c r="L32" s="190"/>
      <c r="M32" s="190"/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1">
    <mergeCell ref="B35:D35"/>
    <mergeCell ref="B36:D36"/>
    <mergeCell ref="A37:H37"/>
    <mergeCell ref="A41:D41"/>
    <mergeCell ref="B29:D29"/>
    <mergeCell ref="B30:D30"/>
    <mergeCell ref="B34:D34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1"/>
  <sheetViews>
    <sheetView topLeftCell="A5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543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391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151</v>
      </c>
      <c r="C15" s="527"/>
      <c r="D15" s="528"/>
      <c r="E15" s="12">
        <v>1</v>
      </c>
      <c r="F15" s="44">
        <v>140000</v>
      </c>
      <c r="G15" s="38">
        <f t="shared" ref="G15:G17" si="0">F15*E15</f>
        <v>140000</v>
      </c>
      <c r="H15" s="48"/>
    </row>
    <row r="16" spans="1:13" s="36" customFormat="1" ht="18" customHeight="1" x14ac:dyDescent="0.15">
      <c r="A16" s="42" t="s">
        <v>546</v>
      </c>
      <c r="B16" s="480" t="s">
        <v>547</v>
      </c>
      <c r="C16" s="481"/>
      <c r="D16" s="482"/>
      <c r="E16" s="34">
        <v>1</v>
      </c>
      <c r="F16" s="44">
        <v>508000</v>
      </c>
      <c r="G16" s="99">
        <f t="shared" si="0"/>
        <v>508000</v>
      </c>
      <c r="H16" s="254"/>
      <c r="I16" s="323"/>
      <c r="K16" s="193"/>
      <c r="L16" s="190"/>
      <c r="M16" s="190"/>
    </row>
    <row r="17" spans="1:13" s="36" customFormat="1" ht="18" customHeight="1" x14ac:dyDescent="0.15">
      <c r="A17" s="35" t="s">
        <v>554</v>
      </c>
      <c r="B17" s="480" t="s">
        <v>555</v>
      </c>
      <c r="C17" s="481"/>
      <c r="D17" s="482"/>
      <c r="E17" s="34">
        <v>2</v>
      </c>
      <c r="F17" s="44">
        <v>50400</v>
      </c>
      <c r="G17" s="99">
        <f t="shared" si="0"/>
        <v>100800</v>
      </c>
      <c r="H17" s="57"/>
      <c r="I17" s="323">
        <f>G17*0.9</f>
        <v>90720</v>
      </c>
      <c r="K17" s="193"/>
      <c r="L17" s="190"/>
      <c r="M17" s="190"/>
    </row>
    <row r="18" spans="1:13" s="36" customFormat="1" ht="18" customHeight="1" x14ac:dyDescent="0.15">
      <c r="A18" s="56"/>
      <c r="B18" s="480"/>
      <c r="C18" s="481"/>
      <c r="D18" s="482"/>
      <c r="E18" s="34"/>
      <c r="F18" s="58" t="s">
        <v>4</v>
      </c>
      <c r="G18" s="38">
        <f>SUM(G15:G17)</f>
        <v>748800</v>
      </c>
      <c r="H18" s="57"/>
      <c r="I18" s="299">
        <f>G18*0.9</f>
        <v>673920</v>
      </c>
      <c r="J18" s="324"/>
      <c r="K18" s="193"/>
      <c r="L18" s="190"/>
      <c r="M18" s="190"/>
    </row>
    <row r="19" spans="1:13" ht="18" customHeight="1" x14ac:dyDescent="0.15">
      <c r="A19" s="53"/>
      <c r="B19" s="526"/>
      <c r="C19" s="527"/>
      <c r="D19" s="528"/>
      <c r="E19" s="12"/>
      <c r="F19" s="44"/>
      <c r="G19" s="40"/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/>
      <c r="B20" s="514"/>
      <c r="C20" s="515"/>
      <c r="D20" s="516"/>
      <c r="E20" s="45"/>
      <c r="F20" s="33" t="s">
        <v>2</v>
      </c>
      <c r="G20" s="32">
        <v>670000</v>
      </c>
      <c r="H20" s="48"/>
      <c r="I20" s="299"/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/>
      <c r="B21" s="526"/>
      <c r="C21" s="527"/>
      <c r="D21" s="528"/>
      <c r="E21" s="12"/>
      <c r="F21" s="33"/>
      <c r="G21" s="40" t="s">
        <v>1</v>
      </c>
      <c r="H21" s="52"/>
      <c r="I21" s="299" t="e">
        <f>G21*0.9</f>
        <v>#VALUE!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46"/>
      <c r="B22" s="514"/>
      <c r="C22" s="515"/>
      <c r="D22" s="516"/>
      <c r="E22" s="45"/>
      <c r="F22" s="44"/>
      <c r="G22" s="38"/>
      <c r="H22" s="48"/>
      <c r="I22" s="299"/>
      <c r="K22" s="190"/>
      <c r="L22" s="190"/>
      <c r="M22" s="190"/>
    </row>
    <row r="23" spans="1:13" ht="18" customHeight="1" x14ac:dyDescent="0.15">
      <c r="A23" s="89"/>
      <c r="B23" s="578"/>
      <c r="C23" s="579"/>
      <c r="D23" s="580"/>
      <c r="E23" s="218"/>
      <c r="F23" s="44"/>
      <c r="G23" s="195"/>
      <c r="H23" s="52"/>
      <c r="I23" s="299"/>
      <c r="K23" s="190"/>
      <c r="L23" s="190"/>
      <c r="M23" s="190"/>
    </row>
    <row r="24" spans="1:13" ht="18" customHeight="1" x14ac:dyDescent="0.15">
      <c r="A24" s="89"/>
      <c r="B24" s="578"/>
      <c r="C24" s="579"/>
      <c r="D24" s="580"/>
      <c r="E24" s="218"/>
      <c r="F24" s="44"/>
      <c r="G24" s="195"/>
      <c r="H24" s="52"/>
      <c r="I24" s="299"/>
      <c r="K24" s="190"/>
      <c r="L24" s="190"/>
      <c r="M24" s="190"/>
    </row>
    <row r="25" spans="1:13" ht="18" customHeight="1" x14ac:dyDescent="0.15">
      <c r="A25" s="211"/>
      <c r="B25" s="581"/>
      <c r="C25" s="582"/>
      <c r="D25" s="583"/>
      <c r="E25" s="248"/>
      <c r="F25" s="378"/>
      <c r="G25" s="379"/>
      <c r="H25" s="52"/>
      <c r="I25" s="299">
        <v>32000</v>
      </c>
      <c r="J25" s="50">
        <f>I25*1.8</f>
        <v>57600</v>
      </c>
      <c r="K25" s="190">
        <f>J25*1.12</f>
        <v>64512.000000000007</v>
      </c>
      <c r="L25" s="190"/>
      <c r="M25" s="190"/>
    </row>
    <row r="26" spans="1:13" ht="18" customHeight="1" x14ac:dyDescent="0.15">
      <c r="A26" s="152"/>
      <c r="B26" s="526"/>
      <c r="C26" s="527"/>
      <c r="D26" s="528"/>
      <c r="E26" s="12"/>
      <c r="F26" s="58"/>
      <c r="G26" s="38"/>
      <c r="H26" s="254"/>
      <c r="I26" s="299">
        <v>15000</v>
      </c>
      <c r="J26" s="50">
        <f>I26*1.8</f>
        <v>27000</v>
      </c>
      <c r="K26" s="190">
        <f>J26*1.12</f>
        <v>30240.000000000004</v>
      </c>
      <c r="L26" s="190"/>
      <c r="M26" s="190"/>
    </row>
    <row r="27" spans="1:13" ht="18" customHeight="1" x14ac:dyDescent="0.15">
      <c r="A27" s="46"/>
      <c r="B27" s="514"/>
      <c r="C27" s="515"/>
      <c r="D27" s="516"/>
      <c r="E27" s="45"/>
      <c r="F27" s="33"/>
      <c r="G27" s="32"/>
      <c r="H27" s="52"/>
      <c r="I27" s="299"/>
      <c r="J27" s="50"/>
      <c r="K27" s="190"/>
      <c r="L27" s="190"/>
      <c r="M27" s="190"/>
    </row>
    <row r="28" spans="1:13" ht="18" customHeight="1" x14ac:dyDescent="0.15">
      <c r="A28" s="53"/>
      <c r="B28" s="480"/>
      <c r="C28" s="481"/>
      <c r="D28" s="482"/>
      <c r="E28" s="34"/>
      <c r="F28" s="33"/>
      <c r="G28" s="40"/>
      <c r="H28" s="37"/>
      <c r="I28" s="299">
        <f>G28*0.9</f>
        <v>0</v>
      </c>
      <c r="K28" s="190">
        <f>SUM(K25:K26)</f>
        <v>94752.000000000015</v>
      </c>
      <c r="L28" s="190"/>
      <c r="M28" s="190"/>
    </row>
    <row r="29" spans="1:13" s="36" customFormat="1" ht="18" customHeight="1" x14ac:dyDescent="0.15">
      <c r="A29" s="53"/>
      <c r="B29" s="526"/>
      <c r="C29" s="527"/>
      <c r="D29" s="528"/>
      <c r="E29" s="361"/>
      <c r="F29" s="362"/>
      <c r="G29" s="92"/>
      <c r="H29" s="117"/>
      <c r="I29" s="324"/>
      <c r="J29" s="324">
        <v>16000</v>
      </c>
      <c r="K29" s="193">
        <f>J29*1.3</f>
        <v>20800</v>
      </c>
      <c r="L29" s="190">
        <f>K29*1.12</f>
        <v>23296.000000000004</v>
      </c>
      <c r="M29" s="190"/>
    </row>
    <row r="30" spans="1:13" ht="18" customHeight="1" x14ac:dyDescent="0.15">
      <c r="A30" s="53"/>
      <c r="B30" s="526"/>
      <c r="C30" s="527"/>
      <c r="D30" s="528"/>
      <c r="E30" s="12"/>
      <c r="F30" s="44"/>
      <c r="G30" s="38"/>
      <c r="H30" s="120"/>
      <c r="I30" s="299"/>
      <c r="K30" s="190"/>
      <c r="L30" s="190"/>
      <c r="M30" s="190"/>
    </row>
    <row r="31" spans="1:13" ht="18" customHeight="1" x14ac:dyDescent="0.15">
      <c r="A31" s="184"/>
      <c r="B31" s="529"/>
      <c r="C31" s="530"/>
      <c r="D31" s="531"/>
      <c r="E31" s="97"/>
      <c r="F31" s="177"/>
      <c r="G31" s="153"/>
      <c r="H31" s="48"/>
    </row>
    <row r="32" spans="1:13" ht="18" customHeight="1" x14ac:dyDescent="0.15">
      <c r="A32" s="184"/>
      <c r="B32" s="529"/>
      <c r="C32" s="530"/>
      <c r="D32" s="531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3">
    <mergeCell ref="B35:D35"/>
    <mergeCell ref="B36:D36"/>
    <mergeCell ref="A37:H37"/>
    <mergeCell ref="A41:D41"/>
    <mergeCell ref="B29:D29"/>
    <mergeCell ref="B30:D30"/>
    <mergeCell ref="B31:D31"/>
    <mergeCell ref="B32:D32"/>
    <mergeCell ref="B34:D34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1"/>
  <sheetViews>
    <sheetView topLeftCell="A5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543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464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151</v>
      </c>
      <c r="C15" s="527"/>
      <c r="D15" s="528"/>
      <c r="E15" s="12">
        <v>1</v>
      </c>
      <c r="F15" s="44">
        <v>140000</v>
      </c>
      <c r="G15" s="38">
        <f t="shared" ref="G15:G21" si="0">F15*E15</f>
        <v>140000</v>
      </c>
      <c r="H15" s="48"/>
    </row>
    <row r="16" spans="1:13" s="36" customFormat="1" ht="18" customHeight="1" x14ac:dyDescent="0.15">
      <c r="A16" s="42" t="s">
        <v>15</v>
      </c>
      <c r="B16" s="480" t="s">
        <v>14</v>
      </c>
      <c r="C16" s="481"/>
      <c r="D16" s="482"/>
      <c r="E16" s="34">
        <v>1</v>
      </c>
      <c r="F16" s="44">
        <v>53300</v>
      </c>
      <c r="G16" s="58">
        <f t="shared" si="0"/>
        <v>53300</v>
      </c>
      <c r="H16" s="254"/>
      <c r="I16" s="323"/>
      <c r="K16" s="193"/>
      <c r="L16" s="190"/>
      <c r="M16" s="190"/>
    </row>
    <row r="17" spans="1:13" s="36" customFormat="1" ht="18" customHeight="1" x14ac:dyDescent="0.15">
      <c r="A17" s="35" t="s">
        <v>13</v>
      </c>
      <c r="B17" s="480" t="s">
        <v>12</v>
      </c>
      <c r="C17" s="481"/>
      <c r="D17" s="482"/>
      <c r="E17" s="34">
        <v>1</v>
      </c>
      <c r="F17" s="44">
        <v>45000</v>
      </c>
      <c r="G17" s="40">
        <f t="shared" si="0"/>
        <v>45000</v>
      </c>
      <c r="H17" s="57"/>
      <c r="I17" s="323">
        <f>G17*0.9</f>
        <v>40500</v>
      </c>
      <c r="K17" s="193"/>
      <c r="L17" s="190"/>
      <c r="M17" s="190"/>
    </row>
    <row r="18" spans="1:13" s="36" customFormat="1" ht="18" customHeight="1" x14ac:dyDescent="0.15">
      <c r="A18" s="56" t="s">
        <v>8</v>
      </c>
      <c r="B18" s="480" t="s">
        <v>11</v>
      </c>
      <c r="C18" s="481"/>
      <c r="D18" s="482"/>
      <c r="E18" s="34">
        <v>1</v>
      </c>
      <c r="F18" s="55">
        <v>3300</v>
      </c>
      <c r="G18" s="38">
        <f t="shared" si="0"/>
        <v>3300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53" t="s">
        <v>10</v>
      </c>
      <c r="B19" s="526" t="s">
        <v>9</v>
      </c>
      <c r="C19" s="527"/>
      <c r="D19" s="528"/>
      <c r="E19" s="12">
        <v>1</v>
      </c>
      <c r="F19" s="44">
        <v>46700</v>
      </c>
      <c r="G19" s="38">
        <f t="shared" si="0"/>
        <v>46700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 t="s">
        <v>8</v>
      </c>
      <c r="B20" s="514" t="s">
        <v>7</v>
      </c>
      <c r="C20" s="515"/>
      <c r="D20" s="516"/>
      <c r="E20" s="45">
        <v>1</v>
      </c>
      <c r="F20" s="44">
        <v>3900</v>
      </c>
      <c r="G20" s="38">
        <f t="shared" si="0"/>
        <v>3900</v>
      </c>
      <c r="H20" s="48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 t="s">
        <v>552</v>
      </c>
      <c r="B21" s="526" t="s">
        <v>553</v>
      </c>
      <c r="C21" s="527"/>
      <c r="D21" s="528"/>
      <c r="E21" s="12">
        <v>2</v>
      </c>
      <c r="F21" s="44">
        <v>50400</v>
      </c>
      <c r="G21" s="38">
        <f t="shared" si="0"/>
        <v>100800</v>
      </c>
      <c r="H21" s="52"/>
      <c r="I21" s="299">
        <f>G21*0.9</f>
        <v>90720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46"/>
      <c r="B22" s="514"/>
      <c r="C22" s="515"/>
      <c r="D22" s="516"/>
      <c r="E22" s="45"/>
      <c r="F22" s="58" t="s">
        <v>4</v>
      </c>
      <c r="G22" s="38">
        <f>SUM(G15:G21)</f>
        <v>393000</v>
      </c>
      <c r="H22" s="48"/>
      <c r="I22" s="299">
        <f>G22*0.9</f>
        <v>353700</v>
      </c>
      <c r="K22" s="190"/>
      <c r="L22" s="190"/>
      <c r="M22" s="190"/>
    </row>
    <row r="23" spans="1:13" ht="18" customHeight="1" x14ac:dyDescent="0.15">
      <c r="A23" s="89"/>
      <c r="B23" s="578"/>
      <c r="C23" s="579"/>
      <c r="D23" s="580"/>
      <c r="E23" s="218"/>
      <c r="F23" s="58"/>
      <c r="G23" s="38"/>
      <c r="H23" s="52"/>
      <c r="I23" s="299"/>
      <c r="K23" s="190"/>
      <c r="L23" s="190"/>
      <c r="M23" s="190"/>
    </row>
    <row r="24" spans="1:13" ht="18" customHeight="1" x14ac:dyDescent="0.15">
      <c r="A24" s="89"/>
      <c r="B24" s="578"/>
      <c r="C24" s="579"/>
      <c r="D24" s="580"/>
      <c r="E24" s="218"/>
      <c r="F24" s="33" t="s">
        <v>2</v>
      </c>
      <c r="G24" s="32">
        <v>350000</v>
      </c>
      <c r="H24" s="52"/>
      <c r="I24" s="299"/>
      <c r="K24" s="190"/>
      <c r="L24" s="190"/>
      <c r="M24" s="190"/>
    </row>
    <row r="25" spans="1:13" ht="18" customHeight="1" x14ac:dyDescent="0.15">
      <c r="A25" s="211"/>
      <c r="B25" s="581"/>
      <c r="C25" s="582"/>
      <c r="D25" s="583"/>
      <c r="E25" s="248"/>
      <c r="F25" s="33"/>
      <c r="G25" s="40" t="s">
        <v>1</v>
      </c>
      <c r="H25" s="52"/>
      <c r="I25" s="299">
        <v>32000</v>
      </c>
      <c r="J25" s="50">
        <f>I25*1.8</f>
        <v>57600</v>
      </c>
      <c r="K25" s="190">
        <f>J25*1.12</f>
        <v>64512.000000000007</v>
      </c>
      <c r="L25" s="190"/>
      <c r="M25" s="190"/>
    </row>
    <row r="26" spans="1:13" ht="18" customHeight="1" x14ac:dyDescent="0.15">
      <c r="A26" s="152"/>
      <c r="B26" s="526"/>
      <c r="C26" s="527"/>
      <c r="D26" s="528"/>
      <c r="E26" s="12"/>
      <c r="F26" s="58"/>
      <c r="G26" s="38"/>
      <c r="H26" s="254"/>
      <c r="I26" s="299">
        <v>15000</v>
      </c>
      <c r="J26" s="50">
        <f>I26*1.8</f>
        <v>27000</v>
      </c>
      <c r="K26" s="190">
        <f>J26*1.12</f>
        <v>30240.000000000004</v>
      </c>
      <c r="L26" s="190"/>
      <c r="M26" s="190"/>
    </row>
    <row r="27" spans="1:13" ht="18" customHeight="1" x14ac:dyDescent="0.15">
      <c r="A27" s="46"/>
      <c r="B27" s="514"/>
      <c r="C27" s="515"/>
      <c r="D27" s="516"/>
      <c r="E27" s="45"/>
      <c r="F27" s="33"/>
      <c r="G27" s="32"/>
      <c r="H27" s="52"/>
      <c r="I27" s="299"/>
      <c r="J27" s="50"/>
      <c r="K27" s="190"/>
      <c r="L27" s="190"/>
      <c r="M27" s="190"/>
    </row>
    <row r="28" spans="1:13" ht="18" customHeight="1" x14ac:dyDescent="0.15">
      <c r="A28" s="53"/>
      <c r="B28" s="480"/>
      <c r="C28" s="481"/>
      <c r="D28" s="482"/>
      <c r="E28" s="34"/>
      <c r="F28" s="33"/>
      <c r="G28" s="40"/>
      <c r="H28" s="37"/>
      <c r="I28" s="299">
        <f>G28*0.9</f>
        <v>0</v>
      </c>
      <c r="K28" s="190">
        <f>SUM(K25:K26)</f>
        <v>94752.000000000015</v>
      </c>
      <c r="L28" s="190"/>
      <c r="M28" s="190"/>
    </row>
    <row r="29" spans="1:13" s="36" customFormat="1" ht="18" customHeight="1" x14ac:dyDescent="0.15">
      <c r="A29" s="53"/>
      <c r="B29" s="526"/>
      <c r="C29" s="527"/>
      <c r="D29" s="528"/>
      <c r="E29" s="361"/>
      <c r="F29" s="362"/>
      <c r="G29" s="92"/>
      <c r="H29" s="117"/>
      <c r="I29" s="324"/>
      <c r="J29" s="324">
        <v>16000</v>
      </c>
      <c r="K29" s="193">
        <f>J29*1.3</f>
        <v>20800</v>
      </c>
      <c r="L29" s="190">
        <f>K29*1.12</f>
        <v>23296.000000000004</v>
      </c>
      <c r="M29" s="190"/>
    </row>
    <row r="30" spans="1:13" ht="18" customHeight="1" x14ac:dyDescent="0.15">
      <c r="A30" s="53"/>
      <c r="B30" s="526"/>
      <c r="C30" s="527"/>
      <c r="D30" s="528"/>
      <c r="E30" s="12"/>
      <c r="F30" s="44"/>
      <c r="G30" s="38"/>
      <c r="H30" s="120"/>
      <c r="I30" s="299"/>
      <c r="K30" s="190"/>
      <c r="L30" s="190"/>
      <c r="M30" s="190"/>
    </row>
    <row r="31" spans="1:13" ht="18" customHeight="1" x14ac:dyDescent="0.15">
      <c r="A31" s="184"/>
      <c r="B31" s="317"/>
      <c r="C31" s="318"/>
      <c r="D31" s="319"/>
      <c r="E31" s="34"/>
      <c r="F31" s="150"/>
      <c r="G31" s="58"/>
      <c r="H31" s="48"/>
      <c r="K31" s="190"/>
      <c r="L31" s="190"/>
      <c r="M31" s="190"/>
    </row>
    <row r="32" spans="1:13" ht="18" customHeight="1" x14ac:dyDescent="0.15">
      <c r="A32" s="184"/>
      <c r="B32" s="529"/>
      <c r="C32" s="530"/>
      <c r="D32" s="531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2">
    <mergeCell ref="A37:H37"/>
    <mergeCell ref="A41:D41"/>
    <mergeCell ref="B23:D23"/>
    <mergeCell ref="B24:D24"/>
    <mergeCell ref="B29:D29"/>
    <mergeCell ref="B32:D32"/>
    <mergeCell ref="B34:D34"/>
    <mergeCell ref="B35:D35"/>
    <mergeCell ref="B36:D36"/>
    <mergeCell ref="B25:D25"/>
    <mergeCell ref="B26:D26"/>
    <mergeCell ref="B27:D27"/>
    <mergeCell ref="B28:D28"/>
    <mergeCell ref="B30:D30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565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544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280000</v>
      </c>
      <c r="G15" s="38">
        <f t="shared" ref="G15:G23" si="0">F15*E15</f>
        <v>280000</v>
      </c>
      <c r="H15" s="48"/>
    </row>
    <row r="16" spans="1:13" s="36" customFormat="1" ht="18" customHeight="1" x14ac:dyDescent="0.15">
      <c r="A16" s="46" t="s">
        <v>145</v>
      </c>
      <c r="B16" s="514" t="s">
        <v>146</v>
      </c>
      <c r="C16" s="515"/>
      <c r="D16" s="516"/>
      <c r="E16" s="45">
        <v>1</v>
      </c>
      <c r="F16" s="44">
        <v>84000</v>
      </c>
      <c r="G16" s="38">
        <f t="shared" si="0"/>
        <v>84000</v>
      </c>
      <c r="H16" s="52" t="s">
        <v>65</v>
      </c>
      <c r="I16" s="323"/>
      <c r="K16" s="193"/>
      <c r="L16" s="190"/>
      <c r="M16" s="190"/>
    </row>
    <row r="17" spans="1:13" s="36" customFormat="1" ht="18" customHeight="1" x14ac:dyDescent="0.15">
      <c r="A17" s="42" t="s">
        <v>147</v>
      </c>
      <c r="B17" s="480" t="s">
        <v>148</v>
      </c>
      <c r="C17" s="481"/>
      <c r="D17" s="482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>
        <f>G17*0.9</f>
        <v>73800</v>
      </c>
      <c r="K17" s="193"/>
      <c r="L17" s="190"/>
      <c r="M17" s="190"/>
    </row>
    <row r="18" spans="1:13" s="36" customFormat="1" ht="18" customHeight="1" x14ac:dyDescent="0.15">
      <c r="A18" s="42" t="s">
        <v>15</v>
      </c>
      <c r="B18" s="480" t="s">
        <v>14</v>
      </c>
      <c r="C18" s="481"/>
      <c r="D18" s="482"/>
      <c r="E18" s="34">
        <v>1</v>
      </c>
      <c r="F18" s="44">
        <v>53300</v>
      </c>
      <c r="G18" s="58">
        <f t="shared" si="0"/>
        <v>53300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35" t="s">
        <v>13</v>
      </c>
      <c r="B19" s="480" t="s">
        <v>12</v>
      </c>
      <c r="C19" s="481"/>
      <c r="D19" s="482"/>
      <c r="E19" s="34">
        <v>1</v>
      </c>
      <c r="F19" s="44">
        <v>45000</v>
      </c>
      <c r="G19" s="40">
        <f t="shared" si="0"/>
        <v>45000</v>
      </c>
      <c r="H19" s="57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56" t="s">
        <v>8</v>
      </c>
      <c r="B20" s="480" t="s">
        <v>11</v>
      </c>
      <c r="C20" s="481"/>
      <c r="D20" s="482"/>
      <c r="E20" s="34">
        <v>1</v>
      </c>
      <c r="F20" s="55">
        <v>3300</v>
      </c>
      <c r="G20" s="38">
        <f t="shared" si="0"/>
        <v>3300</v>
      </c>
      <c r="H20" s="48"/>
      <c r="I20" s="299">
        <f>G20*0.9</f>
        <v>2970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 t="s">
        <v>10</v>
      </c>
      <c r="B21" s="526" t="s">
        <v>9</v>
      </c>
      <c r="C21" s="527"/>
      <c r="D21" s="528"/>
      <c r="E21" s="12">
        <v>1</v>
      </c>
      <c r="F21" s="44">
        <v>46700</v>
      </c>
      <c r="G21" s="38">
        <f t="shared" si="0"/>
        <v>46700</v>
      </c>
      <c r="H21" s="48"/>
      <c r="I21" s="299">
        <f>G21*0.9</f>
        <v>42030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46" t="s">
        <v>8</v>
      </c>
      <c r="B22" s="514" t="s">
        <v>7</v>
      </c>
      <c r="C22" s="515"/>
      <c r="D22" s="516"/>
      <c r="E22" s="45">
        <v>1</v>
      </c>
      <c r="F22" s="44">
        <v>3900</v>
      </c>
      <c r="G22" s="38">
        <f t="shared" si="0"/>
        <v>3900</v>
      </c>
      <c r="H22" s="52"/>
      <c r="I22" s="299"/>
      <c r="K22" s="190"/>
      <c r="L22" s="190"/>
      <c r="M22" s="190"/>
    </row>
    <row r="23" spans="1:13" ht="18" customHeight="1" x14ac:dyDescent="0.15">
      <c r="A23" s="53" t="s">
        <v>552</v>
      </c>
      <c r="B23" s="526" t="s">
        <v>553</v>
      </c>
      <c r="C23" s="527"/>
      <c r="D23" s="528"/>
      <c r="E23" s="12">
        <v>2</v>
      </c>
      <c r="F23" s="44">
        <v>50400</v>
      </c>
      <c r="G23" s="38">
        <f t="shared" si="0"/>
        <v>100800</v>
      </c>
      <c r="H23" s="52"/>
      <c r="I23" s="299"/>
      <c r="K23" s="190"/>
      <c r="L23" s="190"/>
      <c r="M23" s="190"/>
    </row>
    <row r="24" spans="1:13" ht="18" customHeight="1" x14ac:dyDescent="0.15">
      <c r="A24" s="56"/>
      <c r="B24" s="480"/>
      <c r="C24" s="481"/>
      <c r="D24" s="482"/>
      <c r="E24" s="34"/>
      <c r="F24" s="58" t="s">
        <v>4</v>
      </c>
      <c r="G24" s="38">
        <f>SUM(G15:G22)</f>
        <v>598200</v>
      </c>
      <c r="H24" s="48"/>
      <c r="I24" s="299">
        <v>32000</v>
      </c>
      <c r="J24" s="50">
        <f>I24*1.8</f>
        <v>57600</v>
      </c>
      <c r="K24" s="190">
        <f>J24*1.12</f>
        <v>64512.000000000007</v>
      </c>
      <c r="L24" s="190"/>
      <c r="M24" s="190"/>
    </row>
    <row r="25" spans="1:13" ht="18" customHeight="1" x14ac:dyDescent="0.15">
      <c r="A25" s="53"/>
      <c r="B25" s="526"/>
      <c r="C25" s="527"/>
      <c r="D25" s="528"/>
      <c r="E25" s="12"/>
      <c r="F25" s="33"/>
      <c r="G25" s="32"/>
      <c r="H25" s="48"/>
      <c r="I25" s="299">
        <v>15000</v>
      </c>
      <c r="J25" s="50">
        <f>I25*1.8</f>
        <v>27000</v>
      </c>
      <c r="K25" s="190">
        <f>J25*1.12</f>
        <v>30240.000000000004</v>
      </c>
      <c r="L25" s="190"/>
      <c r="M25" s="190"/>
    </row>
    <row r="26" spans="1:13" ht="18" customHeight="1" x14ac:dyDescent="0.15">
      <c r="A26" s="46"/>
      <c r="B26" s="514"/>
      <c r="C26" s="515"/>
      <c r="D26" s="516"/>
      <c r="E26" s="45"/>
      <c r="F26" s="33" t="s">
        <v>2</v>
      </c>
      <c r="G26" s="32">
        <v>530000</v>
      </c>
      <c r="H26" s="52"/>
      <c r="I26" s="299"/>
      <c r="J26" s="50"/>
      <c r="K26" s="190"/>
      <c r="L26" s="190"/>
      <c r="M26" s="190"/>
    </row>
    <row r="27" spans="1:13" ht="18" customHeight="1" x14ac:dyDescent="0.15">
      <c r="A27" s="297"/>
      <c r="B27" s="317"/>
      <c r="C27" s="318"/>
      <c r="D27" s="319"/>
      <c r="E27" s="34"/>
      <c r="F27" s="33"/>
      <c r="G27" s="40" t="s">
        <v>1</v>
      </c>
      <c r="H27" s="37"/>
      <c r="I27" s="299" t="e">
        <f>G27*0.9</f>
        <v>#VALUE!</v>
      </c>
      <c r="K27" s="190">
        <f>SUM(K24:K25)</f>
        <v>94752.000000000015</v>
      </c>
      <c r="L27" s="190"/>
      <c r="M27" s="190"/>
    </row>
    <row r="28" spans="1:13" s="36" customFormat="1" ht="18" customHeight="1" x14ac:dyDescent="0.15">
      <c r="A28" s="184"/>
      <c r="B28" s="529"/>
      <c r="C28" s="530"/>
      <c r="D28" s="531"/>
      <c r="E28" s="361"/>
      <c r="F28" s="362"/>
      <c r="G28" s="92"/>
      <c r="H28" s="117"/>
      <c r="I28" s="324"/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184"/>
      <c r="B29" s="529"/>
      <c r="C29" s="530"/>
      <c r="D29" s="531"/>
      <c r="E29" s="12"/>
      <c r="F29" s="44"/>
      <c r="G29" s="38"/>
      <c r="H29" s="120"/>
      <c r="I29" s="299"/>
      <c r="K29" s="190"/>
      <c r="L29" s="190"/>
      <c r="M29" s="190"/>
    </row>
    <row r="30" spans="1:13" ht="18" customHeight="1" x14ac:dyDescent="0.15">
      <c r="A30" s="184"/>
      <c r="B30" s="317"/>
      <c r="C30" s="318"/>
      <c r="D30" s="319"/>
      <c r="E30" s="34"/>
      <c r="F30" s="150"/>
      <c r="G30" s="58"/>
      <c r="H30" s="48"/>
      <c r="K30" s="190"/>
      <c r="L30" s="190"/>
      <c r="M30" s="190"/>
    </row>
    <row r="31" spans="1:13" ht="18" customHeight="1" x14ac:dyDescent="0.15">
      <c r="A31" s="297"/>
      <c r="B31" s="317"/>
      <c r="C31" s="318"/>
      <c r="D31" s="319"/>
      <c r="E31" s="97"/>
      <c r="F31" s="58"/>
      <c r="G31" s="38"/>
      <c r="H31" s="204"/>
      <c r="I31" s="359"/>
      <c r="K31" s="190"/>
      <c r="L31" s="190"/>
      <c r="M31" s="190"/>
    </row>
    <row r="32" spans="1:13" ht="18" customHeight="1" x14ac:dyDescent="0.15">
      <c r="A32" s="184"/>
      <c r="B32" s="529"/>
      <c r="C32" s="530"/>
      <c r="D32" s="531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0">
    <mergeCell ref="A37:H37"/>
    <mergeCell ref="A41:D41"/>
    <mergeCell ref="B32:D32"/>
    <mergeCell ref="B34:D34"/>
    <mergeCell ref="B35:D35"/>
    <mergeCell ref="B36:D36"/>
    <mergeCell ref="B29:D29"/>
    <mergeCell ref="B17:D17"/>
    <mergeCell ref="B18:D18"/>
    <mergeCell ref="B19:D19"/>
    <mergeCell ref="B20:D20"/>
    <mergeCell ref="B21:D21"/>
    <mergeCell ref="B22:D22"/>
    <mergeCell ref="B24:D24"/>
    <mergeCell ref="B25:D25"/>
    <mergeCell ref="B26:D26"/>
    <mergeCell ref="B28:D28"/>
    <mergeCell ref="B23:D23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0CD1-D31F-4041-8B21-52A381A0A2F0}">
  <dimension ref="A1:M41"/>
  <sheetViews>
    <sheetView topLeftCell="A8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429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425</v>
      </c>
      <c r="B14" s="487"/>
      <c r="C14" s="487"/>
      <c r="D14" s="488"/>
      <c r="E14" s="107"/>
      <c r="F14" s="130"/>
      <c r="G14" s="130"/>
      <c r="H14" s="204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53000</v>
      </c>
      <c r="G15" s="172">
        <f>F15*E15</f>
        <v>53000</v>
      </c>
      <c r="H15" s="204"/>
    </row>
    <row r="16" spans="1:13" ht="18" customHeight="1" x14ac:dyDescent="0.15">
      <c r="A16" s="486" t="s">
        <v>426</v>
      </c>
      <c r="B16" s="487"/>
      <c r="C16" s="487"/>
      <c r="D16" s="488"/>
      <c r="E16" s="107"/>
      <c r="F16" s="130"/>
      <c r="G16" s="130"/>
      <c r="H16" s="204"/>
      <c r="J16" s="1">
        <v>46000</v>
      </c>
      <c r="K16" s="190"/>
      <c r="L16" s="190"/>
      <c r="M16" s="190"/>
    </row>
    <row r="17" spans="1:13" s="36" customFormat="1" ht="18" customHeight="1" x14ac:dyDescent="0.15">
      <c r="A17" s="314" t="s">
        <v>43</v>
      </c>
      <c r="B17" s="315"/>
      <c r="C17" s="315"/>
      <c r="D17" s="316"/>
      <c r="E17" s="107">
        <v>1</v>
      </c>
      <c r="F17" s="172">
        <v>0</v>
      </c>
      <c r="G17" s="172">
        <f>F17*E17</f>
        <v>0</v>
      </c>
      <c r="H17" s="120" t="s">
        <v>216</v>
      </c>
      <c r="I17" s="323">
        <f>G17*0.9</f>
        <v>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577" t="s">
        <v>427</v>
      </c>
      <c r="B18" s="545"/>
      <c r="C18" s="545"/>
      <c r="D18" s="545"/>
      <c r="E18" s="118"/>
      <c r="F18" s="118"/>
      <c r="G18" s="118"/>
      <c r="H18" s="31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74" t="s">
        <v>43</v>
      </c>
      <c r="B19" s="575"/>
      <c r="C19" s="575"/>
      <c r="D19" s="576"/>
      <c r="E19" s="156">
        <v>1</v>
      </c>
      <c r="F19" s="130">
        <v>0</v>
      </c>
      <c r="G19" s="130">
        <f>F19*E19</f>
        <v>0</v>
      </c>
      <c r="H19" s="120" t="s">
        <v>216</v>
      </c>
      <c r="I19" s="299"/>
      <c r="K19" s="193"/>
      <c r="L19" s="190"/>
      <c r="M19" s="190"/>
    </row>
    <row r="20" spans="1:13" s="36" customFormat="1" ht="18" customHeight="1" x14ac:dyDescent="0.15">
      <c r="A20" s="257"/>
      <c r="B20" s="258"/>
      <c r="C20" s="258"/>
      <c r="D20" s="259"/>
      <c r="E20" s="156"/>
      <c r="F20" s="172"/>
      <c r="G20" s="172"/>
      <c r="H20" s="57"/>
      <c r="I20" s="299"/>
      <c r="K20" s="193"/>
      <c r="L20" s="190"/>
      <c r="M20" s="190"/>
    </row>
    <row r="21" spans="1:13" ht="18" customHeight="1" x14ac:dyDescent="0.15">
      <c r="A21" s="184"/>
      <c r="B21" s="480"/>
      <c r="C21" s="481"/>
      <c r="D21" s="482"/>
      <c r="E21" s="151"/>
      <c r="F21" s="237" t="s">
        <v>4</v>
      </c>
      <c r="G21" s="92">
        <f>G15+G19</f>
        <v>53000</v>
      </c>
      <c r="H21" s="48"/>
      <c r="I21" s="299">
        <v>50000</v>
      </c>
      <c r="J21" s="299">
        <f>SUM(J16:J20)</f>
        <v>126000</v>
      </c>
      <c r="K21" s="190"/>
      <c r="L21" s="190"/>
      <c r="M21" s="190"/>
    </row>
    <row r="22" spans="1:13" ht="18" customHeight="1" x14ac:dyDescent="0.15">
      <c r="A22" s="152"/>
      <c r="B22" s="529"/>
      <c r="C22" s="530"/>
      <c r="D22" s="531"/>
      <c r="E22" s="151"/>
      <c r="F22" s="237"/>
      <c r="G22" s="92"/>
      <c r="H22" s="31"/>
      <c r="I22" s="299"/>
      <c r="J22" s="299">
        <v>126000</v>
      </c>
      <c r="K22" s="190"/>
      <c r="L22" s="190"/>
      <c r="M22" s="190"/>
    </row>
    <row r="23" spans="1:13" ht="18" customHeight="1" x14ac:dyDescent="0.15">
      <c r="A23" s="297"/>
      <c r="B23" s="317"/>
      <c r="C23" s="318"/>
      <c r="D23" s="319"/>
      <c r="E23" s="151"/>
      <c r="F23" s="177" t="s">
        <v>2</v>
      </c>
      <c r="G23" s="153">
        <v>50000</v>
      </c>
      <c r="H23" s="48"/>
      <c r="I23" s="299"/>
      <c r="J23" s="299"/>
      <c r="K23" s="190"/>
      <c r="L23" s="190"/>
      <c r="M23" s="190"/>
    </row>
    <row r="24" spans="1:13" ht="18" customHeight="1" x14ac:dyDescent="0.15">
      <c r="A24" s="297"/>
      <c r="B24" s="317"/>
      <c r="C24" s="318"/>
      <c r="D24" s="319"/>
      <c r="E24" s="151"/>
      <c r="F24" s="150"/>
      <c r="G24" s="58" t="s">
        <v>3</v>
      </c>
      <c r="H24" s="31"/>
      <c r="I24" s="299" t="e">
        <f>G24*0.9</f>
        <v>#VALUE!</v>
      </c>
      <c r="J24" s="277">
        <f>SUM(J21:J22)</f>
        <v>252000</v>
      </c>
      <c r="K24" s="190"/>
      <c r="L24" s="190"/>
      <c r="M24" s="190"/>
    </row>
    <row r="25" spans="1:13" ht="18" customHeight="1" x14ac:dyDescent="0.15">
      <c r="A25" s="184"/>
      <c r="B25" s="529"/>
      <c r="C25" s="530"/>
      <c r="D25" s="531"/>
      <c r="E25" s="94"/>
      <c r="F25" s="237"/>
      <c r="G25" s="92"/>
      <c r="H25" s="120"/>
      <c r="I25" s="299"/>
      <c r="K25" s="190"/>
      <c r="L25" s="190"/>
      <c r="M25" s="190"/>
    </row>
    <row r="26" spans="1:13" ht="18" customHeight="1" x14ac:dyDescent="0.15">
      <c r="A26" s="184"/>
      <c r="B26" s="529"/>
      <c r="C26" s="530"/>
      <c r="D26" s="531"/>
      <c r="E26" s="94"/>
      <c r="F26" s="177"/>
      <c r="G26" s="153"/>
      <c r="H26" s="120"/>
      <c r="I26" s="299">
        <f>G26*0.9</f>
        <v>0</v>
      </c>
      <c r="K26" s="190"/>
      <c r="L26" s="190"/>
      <c r="M26" s="190"/>
    </row>
    <row r="27" spans="1:13" s="36" customFormat="1" ht="18" customHeight="1" x14ac:dyDescent="0.15">
      <c r="A27" s="184"/>
      <c r="B27" s="529"/>
      <c r="C27" s="530"/>
      <c r="D27" s="531"/>
      <c r="E27" s="107"/>
      <c r="F27" s="150"/>
      <c r="G27" s="58"/>
      <c r="H27" s="294"/>
      <c r="I27" s="324"/>
      <c r="K27" s="193"/>
      <c r="L27" s="190"/>
      <c r="M27" s="190"/>
    </row>
    <row r="28" spans="1:13" ht="18" customHeight="1" x14ac:dyDescent="0.15">
      <c r="A28" s="297"/>
      <c r="B28" s="317"/>
      <c r="C28" s="318"/>
      <c r="D28" s="319"/>
      <c r="E28" s="107"/>
      <c r="F28" s="237"/>
      <c r="G28" s="92"/>
      <c r="H28" s="294"/>
      <c r="I28" s="299">
        <f>G27*0.9</f>
        <v>0</v>
      </c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34"/>
      <c r="F29" s="177"/>
      <c r="G29" s="153"/>
      <c r="H29" s="204"/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50"/>
      <c r="G30" s="58"/>
      <c r="H30" s="31"/>
      <c r="I30" s="47">
        <f>G29*0.9</f>
        <v>0</v>
      </c>
      <c r="K30" s="190"/>
      <c r="L30" s="190"/>
      <c r="M30" s="190"/>
    </row>
    <row r="31" spans="1:13" ht="18" customHeight="1" x14ac:dyDescent="0.15">
      <c r="A31" s="184"/>
      <c r="B31" s="529"/>
      <c r="C31" s="530"/>
      <c r="D31" s="531"/>
      <c r="E31" s="34"/>
      <c r="F31" s="100"/>
      <c r="G31" s="115"/>
      <c r="H31" s="114"/>
      <c r="I31" s="277" t="e">
        <f>#REF!+I21+I28</f>
        <v>#REF!</v>
      </c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25">
    <mergeCell ref="A41:D41"/>
    <mergeCell ref="B30:D30"/>
    <mergeCell ref="B31:D31"/>
    <mergeCell ref="B34:D34"/>
    <mergeCell ref="B35:D35"/>
    <mergeCell ref="B36:D36"/>
    <mergeCell ref="A37:H37"/>
    <mergeCell ref="B27:D27"/>
    <mergeCell ref="E7:H7"/>
    <mergeCell ref="E8:H8"/>
    <mergeCell ref="B13:D13"/>
    <mergeCell ref="A14:D14"/>
    <mergeCell ref="A16:D16"/>
    <mergeCell ref="A18:D18"/>
    <mergeCell ref="A19:D19"/>
    <mergeCell ref="B21:D21"/>
    <mergeCell ref="B22:D22"/>
    <mergeCell ref="B25:D25"/>
    <mergeCell ref="B26:D26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2DEF-D7AC-40EB-99B0-22497A137D0B}">
  <dimension ref="A1:M45"/>
  <sheetViews>
    <sheetView topLeftCell="A5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565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5.75" customHeight="1" x14ac:dyDescent="0.15">
      <c r="A14" s="577" t="s">
        <v>570</v>
      </c>
      <c r="B14" s="545"/>
      <c r="C14" s="545"/>
      <c r="D14" s="545"/>
      <c r="E14" s="118"/>
      <c r="F14" s="118"/>
      <c r="G14" s="118"/>
      <c r="H14" s="31" t="s">
        <v>536</v>
      </c>
    </row>
    <row r="15" spans="1:13" ht="15.75" customHeight="1" x14ac:dyDescent="0.15">
      <c r="A15" s="574" t="s">
        <v>43</v>
      </c>
      <c r="B15" s="575"/>
      <c r="C15" s="575"/>
      <c r="D15" s="576"/>
      <c r="E15" s="107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3" s="36" customFormat="1" ht="15.75" customHeight="1" x14ac:dyDescent="0.15">
      <c r="A16" s="105" t="s">
        <v>86</v>
      </c>
      <c r="B16" s="535" t="s">
        <v>85</v>
      </c>
      <c r="C16" s="536"/>
      <c r="D16" s="53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299">
        <f>G16*0.9</f>
        <v>228780</v>
      </c>
      <c r="J16" s="36">
        <v>35000</v>
      </c>
      <c r="K16" s="193"/>
      <c r="L16" s="190"/>
      <c r="M16" s="190"/>
    </row>
    <row r="17" spans="1:13" s="36" customFormat="1" ht="15.75" customHeight="1" x14ac:dyDescent="0.15">
      <c r="A17" s="101" t="s">
        <v>84</v>
      </c>
      <c r="B17" s="535" t="s">
        <v>83</v>
      </c>
      <c r="C17" s="536"/>
      <c r="D17" s="53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4"/>
      <c r="K17" s="193"/>
      <c r="L17" s="190"/>
      <c r="M17" s="190"/>
    </row>
    <row r="18" spans="1:13" ht="15.75" customHeight="1" x14ac:dyDescent="0.15">
      <c r="A18" s="297"/>
      <c r="B18" s="514"/>
      <c r="C18" s="515"/>
      <c r="D18" s="516"/>
      <c r="E18" s="94"/>
      <c r="F18" s="237" t="s">
        <v>4</v>
      </c>
      <c r="G18" s="92">
        <f>SUM(G15:G17)</f>
        <v>420200</v>
      </c>
      <c r="H18" s="120"/>
      <c r="I18" s="299">
        <f>G18*0.9</f>
        <v>378180</v>
      </c>
      <c r="J18" s="299">
        <v>378000</v>
      </c>
      <c r="K18" s="190"/>
      <c r="L18" s="190"/>
      <c r="M18" s="190"/>
    </row>
    <row r="19" spans="1:13" ht="15.75" customHeight="1" x14ac:dyDescent="0.15">
      <c r="A19" s="577" t="s">
        <v>571</v>
      </c>
      <c r="B19" s="545"/>
      <c r="C19" s="545"/>
      <c r="D19" s="545"/>
      <c r="E19" s="292"/>
      <c r="F19" s="118"/>
      <c r="G19" s="118"/>
      <c r="H19" s="31"/>
      <c r="I19" s="299">
        <v>16000</v>
      </c>
      <c r="J19" s="299"/>
      <c r="K19" s="190">
        <f>J19*1.12</f>
        <v>0</v>
      </c>
      <c r="L19" s="190"/>
      <c r="M19" s="190"/>
    </row>
    <row r="20" spans="1:13" ht="15.75" customHeight="1" x14ac:dyDescent="0.15">
      <c r="A20" s="574" t="s">
        <v>43</v>
      </c>
      <c r="B20" s="575"/>
      <c r="C20" s="575"/>
      <c r="D20" s="576"/>
      <c r="E20" s="107">
        <v>1</v>
      </c>
      <c r="F20" s="130">
        <v>0</v>
      </c>
      <c r="G20" s="130">
        <f>F20*E20</f>
        <v>0</v>
      </c>
      <c r="H20" s="120" t="s">
        <v>216</v>
      </c>
      <c r="I20" s="299">
        <f>G18*0.9</f>
        <v>378180</v>
      </c>
      <c r="J20" s="299"/>
      <c r="K20" s="190"/>
      <c r="L20" s="190"/>
      <c r="M20" s="190"/>
    </row>
    <row r="21" spans="1:13" ht="15.75" customHeight="1" x14ac:dyDescent="0.15">
      <c r="A21" s="523" t="s">
        <v>572</v>
      </c>
      <c r="B21" s="524"/>
      <c r="C21" s="524"/>
      <c r="D21" s="525"/>
      <c r="E21" s="107"/>
      <c r="F21" s="130"/>
      <c r="G21" s="130"/>
      <c r="H21" s="204"/>
      <c r="I21" s="299">
        <f>G21*0.9</f>
        <v>0</v>
      </c>
      <c r="J21" s="277"/>
      <c r="K21" s="190"/>
      <c r="L21" s="190"/>
      <c r="M21" s="190"/>
    </row>
    <row r="22" spans="1:13" ht="15.75" customHeight="1" x14ac:dyDescent="0.15">
      <c r="A22" s="508" t="s">
        <v>219</v>
      </c>
      <c r="B22" s="509"/>
      <c r="C22" s="509"/>
      <c r="D22" s="510"/>
      <c r="E22" s="394">
        <v>1</v>
      </c>
      <c r="F22" s="331">
        <v>0</v>
      </c>
      <c r="G22" s="115">
        <f>E22*F22</f>
        <v>0</v>
      </c>
      <c r="H22" s="120" t="s">
        <v>216</v>
      </c>
      <c r="I22" s="299"/>
      <c r="K22" s="190"/>
      <c r="L22" s="190"/>
      <c r="M22" s="190"/>
    </row>
    <row r="23" spans="1:13" ht="15.75" customHeight="1" x14ac:dyDescent="0.15">
      <c r="A23" s="523" t="s">
        <v>573</v>
      </c>
      <c r="B23" s="524"/>
      <c r="C23" s="524"/>
      <c r="D23" s="525"/>
      <c r="E23" s="107"/>
      <c r="F23" s="130"/>
      <c r="G23" s="130"/>
      <c r="H23" s="204"/>
      <c r="I23" s="299">
        <f>G23*0.9</f>
        <v>0</v>
      </c>
      <c r="K23" s="190"/>
      <c r="L23" s="190"/>
      <c r="M23" s="190"/>
    </row>
    <row r="24" spans="1:13" s="36" customFormat="1" ht="15.75" customHeight="1" x14ac:dyDescent="0.15">
      <c r="A24" s="508" t="s">
        <v>219</v>
      </c>
      <c r="B24" s="509"/>
      <c r="C24" s="509"/>
      <c r="D24" s="510"/>
      <c r="E24" s="394">
        <v>1</v>
      </c>
      <c r="F24" s="331">
        <v>0</v>
      </c>
      <c r="G24" s="115">
        <f>E24*F24</f>
        <v>0</v>
      </c>
      <c r="H24" s="120" t="s">
        <v>216</v>
      </c>
      <c r="I24" s="324"/>
      <c r="K24" s="193"/>
      <c r="L24" s="190"/>
      <c r="M24" s="190"/>
    </row>
    <row r="25" spans="1:13" ht="15.75" customHeight="1" x14ac:dyDescent="0.15">
      <c r="A25" s="577" t="s">
        <v>584</v>
      </c>
      <c r="B25" s="545"/>
      <c r="C25" s="545"/>
      <c r="D25" s="545"/>
      <c r="E25" s="545"/>
      <c r="F25" s="545"/>
      <c r="G25" s="397"/>
      <c r="H25" s="398"/>
      <c r="I25" s="299">
        <f>G24*0.9</f>
        <v>0</v>
      </c>
      <c r="K25" s="190"/>
      <c r="L25" s="190"/>
      <c r="M25" s="190"/>
    </row>
    <row r="26" spans="1:13" ht="15.75" customHeight="1" x14ac:dyDescent="0.15">
      <c r="A26" s="574" t="s">
        <v>43</v>
      </c>
      <c r="B26" s="575"/>
      <c r="C26" s="575"/>
      <c r="D26" s="576"/>
      <c r="E26" s="107">
        <v>4</v>
      </c>
      <c r="F26" s="130">
        <v>53000</v>
      </c>
      <c r="G26" s="130">
        <f>F26*E26</f>
        <v>212000</v>
      </c>
      <c r="H26" s="120" t="s">
        <v>216</v>
      </c>
      <c r="I26" s="47">
        <f>G26*0.9</f>
        <v>190800</v>
      </c>
      <c r="J26" s="299">
        <v>190000</v>
      </c>
      <c r="K26" s="190"/>
      <c r="L26" s="190"/>
      <c r="M26" s="190"/>
    </row>
    <row r="27" spans="1:13" ht="15.75" customHeight="1" x14ac:dyDescent="0.15">
      <c r="A27" s="577" t="s">
        <v>575</v>
      </c>
      <c r="B27" s="545"/>
      <c r="C27" s="545"/>
      <c r="D27" s="545"/>
      <c r="E27" s="397"/>
      <c r="F27" s="397"/>
      <c r="G27" s="397"/>
      <c r="H27" s="398"/>
      <c r="I27" s="47"/>
      <c r="K27" s="190"/>
      <c r="L27" s="190"/>
      <c r="M27" s="190"/>
    </row>
    <row r="28" spans="1:13" ht="15.75" customHeight="1" x14ac:dyDescent="0.15">
      <c r="A28" s="574" t="s">
        <v>43</v>
      </c>
      <c r="B28" s="575"/>
      <c r="C28" s="575"/>
      <c r="D28" s="576"/>
      <c r="E28" s="107">
        <v>3</v>
      </c>
      <c r="F28" s="130">
        <v>0</v>
      </c>
      <c r="G28" s="130">
        <f>F28*E28</f>
        <v>0</v>
      </c>
      <c r="H28" s="120" t="s">
        <v>216</v>
      </c>
      <c r="I28" s="47"/>
      <c r="K28" s="190"/>
      <c r="L28" s="190"/>
      <c r="M28" s="190"/>
    </row>
    <row r="29" spans="1:13" ht="15.75" customHeight="1" x14ac:dyDescent="0.15">
      <c r="A29" s="577" t="s">
        <v>574</v>
      </c>
      <c r="B29" s="545"/>
      <c r="C29" s="545"/>
      <c r="D29" s="545"/>
      <c r="E29" s="397"/>
      <c r="F29" s="397"/>
      <c r="G29" s="397"/>
      <c r="H29" s="398"/>
      <c r="I29" s="47">
        <f>G29*0.9</f>
        <v>0</v>
      </c>
      <c r="K29" s="190"/>
      <c r="L29" s="190"/>
      <c r="M29" s="190"/>
    </row>
    <row r="30" spans="1:13" ht="15.75" customHeight="1" x14ac:dyDescent="0.15">
      <c r="A30" s="574" t="s">
        <v>43</v>
      </c>
      <c r="B30" s="575"/>
      <c r="C30" s="575"/>
      <c r="D30" s="576"/>
      <c r="E30" s="107">
        <v>2</v>
      </c>
      <c r="F30" s="130">
        <v>0</v>
      </c>
      <c r="G30" s="130">
        <f>F30*E30</f>
        <v>0</v>
      </c>
      <c r="H30" s="120" t="s">
        <v>216</v>
      </c>
      <c r="I30" s="47">
        <v>756000</v>
      </c>
      <c r="J30" s="1" t="s">
        <v>576</v>
      </c>
      <c r="K30" s="190"/>
      <c r="L30" s="190"/>
      <c r="M30" s="190"/>
    </row>
    <row r="31" spans="1:13" ht="15.75" customHeight="1" x14ac:dyDescent="0.15">
      <c r="A31" s="297"/>
      <c r="B31" s="514"/>
      <c r="C31" s="515"/>
      <c r="D31" s="516"/>
      <c r="E31" s="12"/>
      <c r="F31" s="33"/>
      <c r="G31" s="40"/>
      <c r="H31" s="120"/>
      <c r="I31" s="47"/>
      <c r="K31" s="190"/>
      <c r="L31" s="190"/>
      <c r="M31" s="190"/>
    </row>
    <row r="32" spans="1:13" ht="15.75" customHeight="1" x14ac:dyDescent="0.15">
      <c r="A32" s="297"/>
      <c r="B32" s="317"/>
      <c r="C32" s="318"/>
      <c r="D32" s="319"/>
      <c r="E32" s="361"/>
      <c r="F32" s="58" t="s">
        <v>4</v>
      </c>
      <c r="G32" s="38">
        <f>G18+G26</f>
        <v>632200</v>
      </c>
      <c r="H32" s="117"/>
      <c r="I32" s="47"/>
      <c r="J32" s="277">
        <f>SUM(J18:J31)</f>
        <v>568000</v>
      </c>
      <c r="K32" s="190"/>
      <c r="L32" s="190"/>
      <c r="M32" s="190"/>
    </row>
    <row r="33" spans="1:13" ht="15.75" customHeight="1" x14ac:dyDescent="0.15">
      <c r="A33" s="297"/>
      <c r="B33" s="514"/>
      <c r="C33" s="515"/>
      <c r="D33" s="516"/>
      <c r="E33" s="12"/>
      <c r="F33" s="33"/>
      <c r="G33" s="40"/>
      <c r="H33" s="48"/>
      <c r="I33" s="47"/>
      <c r="K33" s="190"/>
      <c r="L33" s="190"/>
      <c r="M33" s="190"/>
    </row>
    <row r="34" spans="1:13" ht="15.75" customHeight="1" x14ac:dyDescent="0.15">
      <c r="A34" s="374"/>
      <c r="B34" s="375"/>
      <c r="C34" s="376"/>
      <c r="D34" s="377"/>
      <c r="E34" s="107"/>
      <c r="F34" s="33" t="s">
        <v>2</v>
      </c>
      <c r="G34" s="32">
        <v>568000</v>
      </c>
      <c r="H34" s="117"/>
      <c r="I34" s="47"/>
      <c r="K34" s="190"/>
      <c r="L34" s="190"/>
      <c r="M34" s="190"/>
    </row>
    <row r="35" spans="1:13" ht="15.75" customHeight="1" x14ac:dyDescent="0.15">
      <c r="A35" s="374"/>
      <c r="B35" s="317"/>
      <c r="C35" s="318"/>
      <c r="D35" s="319"/>
      <c r="E35" s="382"/>
      <c r="F35" s="33"/>
      <c r="G35" s="40" t="s">
        <v>1</v>
      </c>
      <c r="H35" s="117"/>
      <c r="I35" s="47"/>
      <c r="K35" s="190"/>
      <c r="L35" s="190"/>
      <c r="M35" s="190"/>
    </row>
    <row r="36" spans="1:13" ht="15.75" customHeight="1" x14ac:dyDescent="0.15">
      <c r="A36" s="374"/>
      <c r="B36" s="317"/>
      <c r="C36" s="318"/>
      <c r="D36" s="319"/>
      <c r="E36" s="383"/>
      <c r="F36" s="385"/>
      <c r="G36" s="386"/>
      <c r="H36" s="117"/>
      <c r="I36" s="47"/>
      <c r="J36" s="1" t="e">
        <f>SUM(#REF!)</f>
        <v>#REF!</v>
      </c>
      <c r="K36" s="190"/>
      <c r="L36" s="190"/>
      <c r="M36" s="190"/>
    </row>
    <row r="37" spans="1:13" ht="15.75" customHeight="1" x14ac:dyDescent="0.15">
      <c r="A37" s="374"/>
      <c r="B37" s="514"/>
      <c r="C37" s="515"/>
      <c r="D37" s="516"/>
      <c r="E37" s="12"/>
      <c r="F37" s="387"/>
      <c r="G37" s="385"/>
      <c r="H37" s="384"/>
      <c r="I37" s="47">
        <f>G37*0.9</f>
        <v>0</v>
      </c>
      <c r="K37" s="190"/>
      <c r="L37" s="190"/>
      <c r="M37" s="190"/>
    </row>
    <row r="38" spans="1:13" ht="15.75" customHeight="1" x14ac:dyDescent="0.15">
      <c r="A38" s="374"/>
      <c r="B38" s="317"/>
      <c r="C38" s="318"/>
      <c r="D38" s="319"/>
      <c r="E38" s="383"/>
      <c r="F38" s="385"/>
      <c r="G38" s="386"/>
      <c r="H38" s="117"/>
      <c r="I38" s="47"/>
      <c r="K38" s="190"/>
      <c r="L38" s="190"/>
      <c r="M38" s="190"/>
    </row>
    <row r="39" spans="1:13" ht="15.75" customHeight="1" x14ac:dyDescent="0.15">
      <c r="A39" s="30"/>
      <c r="B39" s="505"/>
      <c r="C39" s="506"/>
      <c r="D39" s="507"/>
      <c r="E39" s="29"/>
      <c r="F39" s="28"/>
      <c r="G39" s="27"/>
      <c r="H39" s="26"/>
    </row>
    <row r="40" spans="1:13" ht="15.75" customHeight="1" x14ac:dyDescent="0.15">
      <c r="A40" s="495" t="s">
        <v>64</v>
      </c>
      <c r="B40" s="496"/>
      <c r="C40" s="496"/>
      <c r="D40" s="496"/>
      <c r="E40" s="496"/>
      <c r="F40" s="496"/>
      <c r="G40" s="496"/>
      <c r="H40" s="497"/>
    </row>
    <row r="41" spans="1:13" ht="15.75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5.75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5.75" customHeight="1" x14ac:dyDescent="0.15">
      <c r="A45" s="498"/>
      <c r="B45" s="499"/>
      <c r="C45" s="499"/>
      <c r="D45" s="499"/>
      <c r="E45" s="3"/>
      <c r="F45" s="3"/>
      <c r="G45" s="3"/>
      <c r="H45" s="2"/>
    </row>
  </sheetData>
  <mergeCells count="32">
    <mergeCell ref="B39:D39"/>
    <mergeCell ref="A40:H40"/>
    <mergeCell ref="A45:D45"/>
    <mergeCell ref="A24:D24"/>
    <mergeCell ref="A26:D26"/>
    <mergeCell ref="A29:D29"/>
    <mergeCell ref="B31:D31"/>
    <mergeCell ref="A28:D28"/>
    <mergeCell ref="A27:D27"/>
    <mergeCell ref="B33:D33"/>
    <mergeCell ref="B37:D37"/>
    <mergeCell ref="A23:D23"/>
    <mergeCell ref="A30:D30"/>
    <mergeCell ref="B17:D17"/>
    <mergeCell ref="B18:D18"/>
    <mergeCell ref="A19:D19"/>
    <mergeCell ref="A20:D20"/>
    <mergeCell ref="A21:D21"/>
    <mergeCell ref="A22:D22"/>
    <mergeCell ref="A25:F25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70A7-A1F4-4925-B8C8-A88D30D39C48}">
  <dimension ref="A1:M45"/>
  <sheetViews>
    <sheetView topLeftCell="A2" zoomScale="80" zoomScaleNormal="80" workbookViewId="0">
      <selection activeCell="A23" sqref="A2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569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5.75" customHeight="1" x14ac:dyDescent="0.15">
      <c r="A14" s="577" t="s">
        <v>566</v>
      </c>
      <c r="B14" s="545"/>
      <c r="C14" s="545"/>
      <c r="D14" s="545"/>
      <c r="E14" s="118"/>
      <c r="F14" s="118"/>
      <c r="G14" s="118"/>
      <c r="H14" s="31" t="s">
        <v>536</v>
      </c>
    </row>
    <row r="15" spans="1:13" ht="15.75" customHeight="1" x14ac:dyDescent="0.15">
      <c r="A15" s="574" t="s">
        <v>43</v>
      </c>
      <c r="B15" s="575"/>
      <c r="C15" s="575"/>
      <c r="D15" s="576"/>
      <c r="E15" s="107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3" s="36" customFormat="1" ht="15.75" customHeight="1" x14ac:dyDescent="0.15">
      <c r="A16" s="105" t="s">
        <v>86</v>
      </c>
      <c r="B16" s="535" t="s">
        <v>85</v>
      </c>
      <c r="C16" s="536"/>
      <c r="D16" s="53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299">
        <f>G16*0.9</f>
        <v>228780</v>
      </c>
      <c r="J16" s="36">
        <v>35000</v>
      </c>
      <c r="K16" s="193"/>
      <c r="L16" s="190"/>
      <c r="M16" s="190"/>
    </row>
    <row r="17" spans="1:13" s="36" customFormat="1" ht="15.75" customHeight="1" x14ac:dyDescent="0.15">
      <c r="A17" s="101" t="s">
        <v>84</v>
      </c>
      <c r="B17" s="535" t="s">
        <v>83</v>
      </c>
      <c r="C17" s="536"/>
      <c r="D17" s="53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4"/>
      <c r="K17" s="193"/>
      <c r="L17" s="190"/>
      <c r="M17" s="190"/>
    </row>
    <row r="18" spans="1:13" ht="15.75" customHeight="1" x14ac:dyDescent="0.15">
      <c r="A18" s="297"/>
      <c r="B18" s="514"/>
      <c r="C18" s="515"/>
      <c r="D18" s="516"/>
      <c r="E18" s="94"/>
      <c r="F18" s="237" t="s">
        <v>4</v>
      </c>
      <c r="G18" s="92">
        <f>SUM(G15:G17)</f>
        <v>420200</v>
      </c>
      <c r="H18" s="120"/>
      <c r="I18" s="299">
        <f>G18*0.9</f>
        <v>378180</v>
      </c>
      <c r="J18" s="299">
        <v>378000</v>
      </c>
      <c r="K18" s="190"/>
      <c r="L18" s="190"/>
      <c r="M18" s="190"/>
    </row>
    <row r="19" spans="1:13" ht="15.75" customHeight="1" x14ac:dyDescent="0.15">
      <c r="A19" s="577" t="s">
        <v>567</v>
      </c>
      <c r="B19" s="545"/>
      <c r="C19" s="545"/>
      <c r="D19" s="545"/>
      <c r="E19" s="292"/>
      <c r="F19" s="118"/>
      <c r="G19" s="118"/>
      <c r="H19" s="31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5.75" customHeight="1" x14ac:dyDescent="0.15">
      <c r="A20" s="574" t="s">
        <v>43</v>
      </c>
      <c r="B20" s="575"/>
      <c r="C20" s="575"/>
      <c r="D20" s="576"/>
      <c r="E20" s="107">
        <v>1</v>
      </c>
      <c r="F20" s="130">
        <v>140000</v>
      </c>
      <c r="G20" s="130">
        <f>F20*E20</f>
        <v>140000</v>
      </c>
      <c r="H20" s="31"/>
      <c r="I20" s="299">
        <f>G18*0.9</f>
        <v>378180</v>
      </c>
      <c r="J20" s="299"/>
      <c r="K20" s="190"/>
      <c r="L20" s="190"/>
      <c r="M20" s="190"/>
    </row>
    <row r="21" spans="1:13" ht="15.75" customHeight="1" x14ac:dyDescent="0.15">
      <c r="A21" s="105" t="s">
        <v>86</v>
      </c>
      <c r="B21" s="535" t="s">
        <v>85</v>
      </c>
      <c r="C21" s="536"/>
      <c r="D21" s="537"/>
      <c r="E21" s="94">
        <v>1</v>
      </c>
      <c r="F21" s="100">
        <v>254200</v>
      </c>
      <c r="G21" s="115">
        <f>E21*F21</f>
        <v>254200</v>
      </c>
      <c r="H21" s="114" t="s">
        <v>236</v>
      </c>
      <c r="I21" s="299">
        <f>G21*0.9</f>
        <v>228780</v>
      </c>
      <c r="J21" s="277">
        <f>SUM(J18:J19)</f>
        <v>398800</v>
      </c>
      <c r="K21" s="190"/>
      <c r="L21" s="190"/>
      <c r="M21" s="190"/>
    </row>
    <row r="22" spans="1:13" ht="15.75" customHeight="1" x14ac:dyDescent="0.15">
      <c r="A22" s="101" t="s">
        <v>84</v>
      </c>
      <c r="B22" s="535" t="s">
        <v>83</v>
      </c>
      <c r="C22" s="536"/>
      <c r="D22" s="536"/>
      <c r="E22" s="94">
        <v>1</v>
      </c>
      <c r="F22" s="238">
        <v>26000</v>
      </c>
      <c r="G22" s="115">
        <f>E22*F22</f>
        <v>26000</v>
      </c>
      <c r="H22" s="114" t="s">
        <v>485</v>
      </c>
      <c r="I22" s="299"/>
      <c r="K22" s="190"/>
      <c r="L22" s="190"/>
      <c r="M22" s="190"/>
    </row>
    <row r="23" spans="1:13" ht="15.75" customHeight="1" x14ac:dyDescent="0.15">
      <c r="A23" s="101" t="s">
        <v>496</v>
      </c>
      <c r="B23" s="535">
        <v>542762</v>
      </c>
      <c r="C23" s="536"/>
      <c r="D23" s="537"/>
      <c r="E23" s="107">
        <v>1</v>
      </c>
      <c r="F23" s="100">
        <v>105000</v>
      </c>
      <c r="G23" s="115">
        <f>E23*F23</f>
        <v>105000</v>
      </c>
      <c r="H23" s="114" t="s">
        <v>236</v>
      </c>
      <c r="I23" s="299"/>
      <c r="K23" s="190"/>
      <c r="L23" s="190"/>
      <c r="M23" s="190"/>
    </row>
    <row r="24" spans="1:13" ht="15.75" customHeight="1" x14ac:dyDescent="0.15">
      <c r="A24" s="297"/>
      <c r="B24" s="514"/>
      <c r="C24" s="515"/>
      <c r="D24" s="516"/>
      <c r="E24" s="94"/>
      <c r="F24" s="237" t="s">
        <v>4</v>
      </c>
      <c r="G24" s="92">
        <f>SUM(G20:G23)</f>
        <v>525200</v>
      </c>
      <c r="H24" s="120"/>
      <c r="I24" s="299">
        <f>G24*0.9</f>
        <v>472680</v>
      </c>
      <c r="J24" s="299">
        <v>470000</v>
      </c>
      <c r="K24" s="190"/>
      <c r="L24" s="190"/>
      <c r="M24" s="190"/>
    </row>
    <row r="25" spans="1:13" s="36" customFormat="1" ht="15.75" customHeight="1" x14ac:dyDescent="0.15">
      <c r="A25" s="523" t="s">
        <v>534</v>
      </c>
      <c r="B25" s="524"/>
      <c r="C25" s="524"/>
      <c r="D25" s="525"/>
      <c r="E25" s="107"/>
      <c r="F25" s="130"/>
      <c r="G25" s="130"/>
      <c r="H25" s="204"/>
      <c r="I25" s="324"/>
      <c r="K25" s="193"/>
      <c r="L25" s="190"/>
      <c r="M25" s="190"/>
    </row>
    <row r="26" spans="1:13" ht="15.75" customHeight="1" x14ac:dyDescent="0.15">
      <c r="A26" s="508" t="s">
        <v>219</v>
      </c>
      <c r="B26" s="509"/>
      <c r="C26" s="509"/>
      <c r="D26" s="510"/>
      <c r="E26" s="394">
        <v>1</v>
      </c>
      <c r="F26" s="331">
        <v>0</v>
      </c>
      <c r="G26" s="115">
        <f>E26*F26</f>
        <v>0</v>
      </c>
      <c r="H26" s="120" t="s">
        <v>216</v>
      </c>
      <c r="I26" s="299">
        <f>G25*0.9</f>
        <v>0</v>
      </c>
      <c r="K26" s="190"/>
      <c r="L26" s="190"/>
      <c r="M26" s="190"/>
    </row>
    <row r="27" spans="1:13" ht="15.75" customHeight="1" x14ac:dyDescent="0.15">
      <c r="A27" s="523" t="s">
        <v>568</v>
      </c>
      <c r="B27" s="524"/>
      <c r="C27" s="524"/>
      <c r="D27" s="525"/>
      <c r="E27" s="107"/>
      <c r="F27" s="130"/>
      <c r="G27" s="130"/>
      <c r="H27" s="204"/>
      <c r="I27" s="47">
        <f>G27*0.9</f>
        <v>0</v>
      </c>
      <c r="K27" s="190"/>
      <c r="L27" s="190"/>
      <c r="M27" s="190"/>
    </row>
    <row r="28" spans="1:13" ht="15.75" customHeight="1" x14ac:dyDescent="0.15">
      <c r="A28" s="508" t="s">
        <v>219</v>
      </c>
      <c r="B28" s="509"/>
      <c r="C28" s="509"/>
      <c r="D28" s="510"/>
      <c r="E28" s="394">
        <v>1</v>
      </c>
      <c r="F28" s="331">
        <v>0</v>
      </c>
      <c r="G28" s="115">
        <f>E28*F28</f>
        <v>0</v>
      </c>
      <c r="H28" s="120" t="s">
        <v>216</v>
      </c>
      <c r="I28" s="47">
        <f>G28*0.9</f>
        <v>0</v>
      </c>
      <c r="K28" s="190"/>
      <c r="L28" s="190"/>
      <c r="M28" s="190"/>
    </row>
    <row r="29" spans="1:13" ht="15.75" customHeight="1" x14ac:dyDescent="0.15">
      <c r="A29" s="297"/>
      <c r="B29" s="317"/>
      <c r="C29" s="318"/>
      <c r="D29" s="319"/>
      <c r="E29" s="361"/>
      <c r="F29" s="58" t="s">
        <v>4</v>
      </c>
      <c r="G29" s="38">
        <f>G18+G24</f>
        <v>945400</v>
      </c>
      <c r="H29" s="117"/>
      <c r="I29" s="47">
        <v>756000</v>
      </c>
      <c r="J29" s="277">
        <f>J18+J24</f>
        <v>848000</v>
      </c>
      <c r="K29" s="190"/>
      <c r="L29" s="190"/>
      <c r="M29" s="190"/>
    </row>
    <row r="30" spans="1:13" ht="15.75" customHeight="1" x14ac:dyDescent="0.15">
      <c r="A30" s="297"/>
      <c r="B30" s="514"/>
      <c r="C30" s="515"/>
      <c r="D30" s="516"/>
      <c r="E30" s="12"/>
      <c r="F30" s="33"/>
      <c r="G30" s="40"/>
      <c r="H30" s="120"/>
      <c r="I30" s="47"/>
      <c r="K30" s="190"/>
      <c r="L30" s="190"/>
      <c r="M30" s="190"/>
    </row>
    <row r="31" spans="1:13" ht="15.75" customHeight="1" x14ac:dyDescent="0.15">
      <c r="A31" s="297"/>
      <c r="B31" s="317"/>
      <c r="C31" s="318"/>
      <c r="D31" s="319"/>
      <c r="E31" s="361"/>
      <c r="F31" s="33" t="s">
        <v>2</v>
      </c>
      <c r="G31" s="32">
        <v>848000</v>
      </c>
      <c r="H31" s="117"/>
      <c r="I31" s="47"/>
      <c r="K31" s="190"/>
      <c r="L31" s="190"/>
      <c r="M31" s="190"/>
    </row>
    <row r="32" spans="1:13" ht="15.75" customHeight="1" x14ac:dyDescent="0.15">
      <c r="A32" s="297"/>
      <c r="B32" s="514"/>
      <c r="C32" s="515"/>
      <c r="D32" s="516"/>
      <c r="E32" s="12"/>
      <c r="F32" s="33"/>
      <c r="G32" s="40" t="s">
        <v>1</v>
      </c>
      <c r="H32" s="48"/>
      <c r="I32" s="47"/>
      <c r="K32" s="190"/>
      <c r="L32" s="190"/>
      <c r="M32" s="190"/>
    </row>
    <row r="33" spans="1:13" ht="15.75" customHeight="1" x14ac:dyDescent="0.15">
      <c r="A33" s="374"/>
      <c r="B33" s="375"/>
      <c r="C33" s="376"/>
      <c r="D33" s="377"/>
      <c r="E33" s="107"/>
      <c r="F33" s="172"/>
      <c r="G33" s="172"/>
      <c r="H33" s="117"/>
      <c r="I33" s="47"/>
      <c r="K33" s="190"/>
      <c r="L33" s="190"/>
      <c r="M33" s="190"/>
    </row>
    <row r="34" spans="1:13" ht="15.75" customHeight="1" x14ac:dyDescent="0.15">
      <c r="A34" s="374"/>
      <c r="B34" s="317"/>
      <c r="C34" s="318"/>
      <c r="D34" s="319"/>
      <c r="E34" s="382"/>
      <c r="F34" s="385"/>
      <c r="G34" s="172"/>
      <c r="H34" s="117"/>
      <c r="I34" s="47"/>
      <c r="K34" s="190"/>
      <c r="L34" s="190"/>
      <c r="M34" s="190"/>
    </row>
    <row r="35" spans="1:13" ht="15.75" customHeight="1" x14ac:dyDescent="0.15">
      <c r="A35" s="374"/>
      <c r="B35" s="317"/>
      <c r="C35" s="318"/>
      <c r="D35" s="319"/>
      <c r="E35" s="383"/>
      <c r="F35" s="385"/>
      <c r="G35" s="386"/>
      <c r="H35" s="117"/>
      <c r="I35" s="47"/>
      <c r="J35" s="1" t="e">
        <f>SUM(#REF!)</f>
        <v>#REF!</v>
      </c>
      <c r="K35" s="190"/>
      <c r="L35" s="190"/>
      <c r="M35" s="190"/>
    </row>
    <row r="36" spans="1:13" ht="15.75" customHeight="1" x14ac:dyDescent="0.15">
      <c r="A36" s="374"/>
      <c r="B36" s="514"/>
      <c r="C36" s="515"/>
      <c r="D36" s="516"/>
      <c r="E36" s="12"/>
      <c r="F36" s="387"/>
      <c r="G36" s="385"/>
      <c r="H36" s="384"/>
      <c r="I36" s="47">
        <f>G36*0.9</f>
        <v>0</v>
      </c>
      <c r="K36" s="190"/>
      <c r="L36" s="190"/>
      <c r="M36" s="190"/>
    </row>
    <row r="37" spans="1:13" ht="15.75" customHeight="1" x14ac:dyDescent="0.15">
      <c r="A37" s="374"/>
      <c r="B37" s="514"/>
      <c r="C37" s="515"/>
      <c r="D37" s="516"/>
      <c r="E37" s="12"/>
      <c r="F37" s="389"/>
      <c r="G37" s="390"/>
      <c r="H37" s="384"/>
      <c r="I37" s="47"/>
      <c r="K37" s="190"/>
      <c r="L37" s="190"/>
      <c r="M37" s="190"/>
    </row>
    <row r="38" spans="1:13" ht="15.75" customHeight="1" x14ac:dyDescent="0.15">
      <c r="A38" s="374"/>
      <c r="B38" s="317"/>
      <c r="C38" s="318"/>
      <c r="D38" s="319"/>
      <c r="E38" s="383"/>
      <c r="F38" s="385"/>
      <c r="G38" s="386"/>
      <c r="H38" s="117"/>
      <c r="I38" s="47"/>
      <c r="K38" s="190"/>
      <c r="L38" s="190"/>
      <c r="M38" s="190"/>
    </row>
    <row r="39" spans="1:13" ht="15.75" customHeight="1" x14ac:dyDescent="0.15">
      <c r="A39" s="30"/>
      <c r="B39" s="505"/>
      <c r="C39" s="506"/>
      <c r="D39" s="507"/>
      <c r="E39" s="29"/>
      <c r="F39" s="28"/>
      <c r="G39" s="27"/>
      <c r="H39" s="26"/>
    </row>
    <row r="40" spans="1:13" ht="15.75" customHeight="1" x14ac:dyDescent="0.15">
      <c r="A40" s="495" t="s">
        <v>64</v>
      </c>
      <c r="B40" s="496"/>
      <c r="C40" s="496"/>
      <c r="D40" s="496"/>
      <c r="E40" s="496"/>
      <c r="F40" s="496"/>
      <c r="G40" s="496"/>
      <c r="H40" s="497"/>
    </row>
    <row r="41" spans="1:13" ht="15.75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5.75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5.75" customHeight="1" x14ac:dyDescent="0.15">
      <c r="A45" s="498"/>
      <c r="B45" s="499"/>
      <c r="C45" s="499"/>
      <c r="D45" s="499"/>
      <c r="E45" s="3"/>
      <c r="F45" s="3"/>
      <c r="G45" s="3"/>
      <c r="H45" s="2"/>
    </row>
  </sheetData>
  <mergeCells count="31">
    <mergeCell ref="B23:D23"/>
    <mergeCell ref="B32:D32"/>
    <mergeCell ref="B36:D36"/>
    <mergeCell ref="B37:D37"/>
    <mergeCell ref="B39:D39"/>
    <mergeCell ref="A40:H40"/>
    <mergeCell ref="A45:D45"/>
    <mergeCell ref="B24:D24"/>
    <mergeCell ref="A25:D25"/>
    <mergeCell ref="A26:D26"/>
    <mergeCell ref="A27:D27"/>
    <mergeCell ref="A28:D28"/>
    <mergeCell ref="B30:D30"/>
    <mergeCell ref="B22:D22"/>
    <mergeCell ref="E7:H7"/>
    <mergeCell ref="E8:H8"/>
    <mergeCell ref="B13:D13"/>
    <mergeCell ref="A14:D14"/>
    <mergeCell ref="A15:D15"/>
    <mergeCell ref="B16:D16"/>
    <mergeCell ref="B17:D17"/>
    <mergeCell ref="B18:D18"/>
    <mergeCell ref="A19:D19"/>
    <mergeCell ref="A20:D20"/>
    <mergeCell ref="B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5"/>
  <sheetViews>
    <sheetView topLeftCell="A9" zoomScale="80" zoomScaleNormal="80" workbookViewId="0">
      <selection activeCell="J29" sqref="J29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531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5.75" customHeight="1" x14ac:dyDescent="0.15">
      <c r="A14" s="577" t="s">
        <v>532</v>
      </c>
      <c r="B14" s="545"/>
      <c r="C14" s="545"/>
      <c r="D14" s="545"/>
      <c r="E14" s="118"/>
      <c r="F14" s="118"/>
      <c r="G14" s="118"/>
      <c r="H14" s="31" t="s">
        <v>536</v>
      </c>
    </row>
    <row r="15" spans="1:13" ht="15.75" customHeight="1" x14ac:dyDescent="0.15">
      <c r="A15" s="574" t="s">
        <v>43</v>
      </c>
      <c r="B15" s="575"/>
      <c r="C15" s="575"/>
      <c r="D15" s="576"/>
      <c r="E15" s="107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3" s="36" customFormat="1" ht="15.75" customHeight="1" x14ac:dyDescent="0.15">
      <c r="A16" s="105" t="s">
        <v>86</v>
      </c>
      <c r="B16" s="535" t="s">
        <v>85</v>
      </c>
      <c r="C16" s="536"/>
      <c r="D16" s="53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299">
        <f>G16*0.9</f>
        <v>228780</v>
      </c>
      <c r="J16" s="36">
        <v>35000</v>
      </c>
      <c r="K16" s="193"/>
      <c r="L16" s="190"/>
      <c r="M16" s="190"/>
    </row>
    <row r="17" spans="1:13" s="36" customFormat="1" ht="15.75" customHeight="1" x14ac:dyDescent="0.15">
      <c r="A17" s="101" t="s">
        <v>84</v>
      </c>
      <c r="B17" s="535" t="s">
        <v>83</v>
      </c>
      <c r="C17" s="536"/>
      <c r="D17" s="53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4"/>
      <c r="K17" s="193"/>
      <c r="L17" s="190"/>
      <c r="M17" s="190"/>
    </row>
    <row r="18" spans="1:13" ht="15.75" customHeight="1" x14ac:dyDescent="0.15">
      <c r="A18" s="297"/>
      <c r="B18" s="514"/>
      <c r="C18" s="515"/>
      <c r="D18" s="516"/>
      <c r="E18" s="94"/>
      <c r="F18" s="237" t="s">
        <v>4</v>
      </c>
      <c r="G18" s="92">
        <f>SUM(G15:G17)</f>
        <v>420200</v>
      </c>
      <c r="H18" s="120"/>
      <c r="I18" s="299">
        <f>G18*0.9</f>
        <v>378180</v>
      </c>
      <c r="J18" s="299"/>
      <c r="K18" s="190"/>
      <c r="L18" s="190"/>
      <c r="M18" s="190"/>
    </row>
    <row r="19" spans="1:13" ht="15.75" customHeight="1" x14ac:dyDescent="0.15">
      <c r="A19" s="577" t="s">
        <v>533</v>
      </c>
      <c r="B19" s="545"/>
      <c r="C19" s="545"/>
      <c r="D19" s="545"/>
      <c r="E19" s="292"/>
      <c r="F19" s="118"/>
      <c r="G19" s="118"/>
      <c r="H19" s="31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5.75" customHeight="1" x14ac:dyDescent="0.15">
      <c r="A20" s="574" t="s">
        <v>43</v>
      </c>
      <c r="B20" s="575"/>
      <c r="C20" s="575"/>
      <c r="D20" s="576"/>
      <c r="E20" s="107">
        <v>1</v>
      </c>
      <c r="F20" s="130">
        <v>140000</v>
      </c>
      <c r="G20" s="130">
        <f>F20*E20</f>
        <v>140000</v>
      </c>
      <c r="H20" s="31"/>
      <c r="I20" s="299">
        <f>G18*0.9</f>
        <v>378180</v>
      </c>
      <c r="J20" s="299"/>
      <c r="K20" s="190"/>
      <c r="L20" s="190"/>
      <c r="M20" s="190"/>
    </row>
    <row r="21" spans="1:13" ht="15.75" customHeight="1" x14ac:dyDescent="0.15">
      <c r="A21" s="105" t="s">
        <v>86</v>
      </c>
      <c r="B21" s="535" t="s">
        <v>85</v>
      </c>
      <c r="C21" s="536"/>
      <c r="D21" s="537"/>
      <c r="E21" s="94">
        <v>1</v>
      </c>
      <c r="F21" s="100">
        <v>254200</v>
      </c>
      <c r="G21" s="115">
        <f>E21*F21</f>
        <v>254200</v>
      </c>
      <c r="H21" s="114" t="s">
        <v>236</v>
      </c>
      <c r="I21" s="299">
        <f>G21*0.9</f>
        <v>228780</v>
      </c>
      <c r="J21" s="277">
        <f>SUM(J18:J19)</f>
        <v>20800</v>
      </c>
      <c r="K21" s="190"/>
      <c r="L21" s="190"/>
      <c r="M21" s="190"/>
    </row>
    <row r="22" spans="1:13" ht="15.75" customHeight="1" x14ac:dyDescent="0.15">
      <c r="A22" s="101" t="s">
        <v>84</v>
      </c>
      <c r="B22" s="535" t="s">
        <v>83</v>
      </c>
      <c r="C22" s="536"/>
      <c r="D22" s="536"/>
      <c r="E22" s="94">
        <v>1</v>
      </c>
      <c r="F22" s="238">
        <v>26000</v>
      </c>
      <c r="G22" s="115">
        <f>E22*F22</f>
        <v>26000</v>
      </c>
      <c r="H22" s="114" t="s">
        <v>485</v>
      </c>
      <c r="I22" s="299"/>
      <c r="K22" s="190"/>
      <c r="L22" s="190"/>
      <c r="M22" s="190"/>
    </row>
    <row r="23" spans="1:13" ht="15.75" customHeight="1" x14ac:dyDescent="0.15">
      <c r="A23" s="297"/>
      <c r="B23" s="514"/>
      <c r="C23" s="515"/>
      <c r="D23" s="516"/>
      <c r="E23" s="94"/>
      <c r="F23" s="237" t="s">
        <v>4</v>
      </c>
      <c r="G23" s="92">
        <f>SUM(G20:G22)</f>
        <v>420200</v>
      </c>
      <c r="H23" s="120"/>
      <c r="I23" s="299">
        <f>G23*0.9</f>
        <v>378180</v>
      </c>
      <c r="K23" s="190"/>
      <c r="L23" s="190"/>
      <c r="M23" s="190"/>
    </row>
    <row r="24" spans="1:13" s="36" customFormat="1" ht="15.75" customHeight="1" x14ac:dyDescent="0.15">
      <c r="A24" s="523" t="s">
        <v>534</v>
      </c>
      <c r="B24" s="524"/>
      <c r="C24" s="524"/>
      <c r="D24" s="525"/>
      <c r="E24" s="107"/>
      <c r="F24" s="130"/>
      <c r="G24" s="130"/>
      <c r="H24" s="204"/>
      <c r="I24" s="324"/>
      <c r="K24" s="193"/>
      <c r="L24" s="190"/>
      <c r="M24" s="190"/>
    </row>
    <row r="25" spans="1:13" ht="15.75" customHeight="1" x14ac:dyDescent="0.15">
      <c r="A25" s="508" t="s">
        <v>219</v>
      </c>
      <c r="B25" s="509"/>
      <c r="C25" s="509"/>
      <c r="D25" s="510"/>
      <c r="E25" s="394">
        <v>1</v>
      </c>
      <c r="F25" s="331">
        <v>0</v>
      </c>
      <c r="G25" s="115">
        <f>E25*F25</f>
        <v>0</v>
      </c>
      <c r="H25" s="120" t="s">
        <v>216</v>
      </c>
      <c r="I25" s="299">
        <f>G24*0.9</f>
        <v>0</v>
      </c>
      <c r="K25" s="190"/>
      <c r="L25" s="190"/>
      <c r="M25" s="190"/>
    </row>
    <row r="26" spans="1:13" ht="15.75" customHeight="1" x14ac:dyDescent="0.15">
      <c r="A26" s="523" t="s">
        <v>535</v>
      </c>
      <c r="B26" s="524"/>
      <c r="C26" s="524"/>
      <c r="D26" s="525"/>
      <c r="E26" s="107"/>
      <c r="F26" s="130"/>
      <c r="G26" s="130"/>
      <c r="H26" s="204"/>
      <c r="I26" s="47">
        <f>G26*0.9</f>
        <v>0</v>
      </c>
      <c r="K26" s="190"/>
      <c r="L26" s="190"/>
      <c r="M26" s="190"/>
    </row>
    <row r="27" spans="1:13" ht="15.75" customHeight="1" x14ac:dyDescent="0.15">
      <c r="A27" s="508" t="s">
        <v>219</v>
      </c>
      <c r="B27" s="509"/>
      <c r="C27" s="509"/>
      <c r="D27" s="510"/>
      <c r="E27" s="394">
        <v>1</v>
      </c>
      <c r="F27" s="331">
        <v>0</v>
      </c>
      <c r="G27" s="115">
        <f>E27*F27</f>
        <v>0</v>
      </c>
      <c r="H27" s="120" t="s">
        <v>216</v>
      </c>
      <c r="I27" s="47">
        <f>G27*0.9</f>
        <v>0</v>
      </c>
      <c r="K27" s="190"/>
      <c r="L27" s="190"/>
      <c r="M27" s="190"/>
    </row>
    <row r="28" spans="1:13" ht="15.75" customHeight="1" x14ac:dyDescent="0.15">
      <c r="A28" s="297"/>
      <c r="B28" s="317"/>
      <c r="C28" s="318"/>
      <c r="D28" s="319"/>
      <c r="E28" s="361"/>
      <c r="F28" s="58" t="s">
        <v>4</v>
      </c>
      <c r="G28" s="38">
        <f>G18+G23</f>
        <v>840400</v>
      </c>
      <c r="H28" s="117"/>
      <c r="I28" s="47">
        <v>756000</v>
      </c>
      <c r="K28" s="190"/>
      <c r="L28" s="190"/>
      <c r="M28" s="190"/>
    </row>
    <row r="29" spans="1:13" ht="15.75" customHeight="1" x14ac:dyDescent="0.15">
      <c r="A29" s="297"/>
      <c r="B29" s="514"/>
      <c r="C29" s="515"/>
      <c r="D29" s="516"/>
      <c r="E29" s="12"/>
      <c r="F29" s="33"/>
      <c r="G29" s="40"/>
      <c r="H29" s="120"/>
      <c r="I29" s="47"/>
      <c r="K29" s="190"/>
      <c r="L29" s="190"/>
      <c r="M29" s="190"/>
    </row>
    <row r="30" spans="1:13" ht="15.75" customHeight="1" x14ac:dyDescent="0.15">
      <c r="A30" s="297"/>
      <c r="B30" s="317"/>
      <c r="C30" s="318"/>
      <c r="D30" s="319"/>
      <c r="E30" s="361"/>
      <c r="F30" s="33" t="s">
        <v>2</v>
      </c>
      <c r="G30" s="32">
        <v>756000</v>
      </c>
      <c r="H30" s="117"/>
      <c r="I30" s="47"/>
      <c r="K30" s="190"/>
      <c r="L30" s="190"/>
      <c r="M30" s="190"/>
    </row>
    <row r="31" spans="1:13" ht="15.75" customHeight="1" x14ac:dyDescent="0.15">
      <c r="A31" s="297"/>
      <c r="B31" s="514"/>
      <c r="C31" s="515"/>
      <c r="D31" s="516"/>
      <c r="E31" s="12"/>
      <c r="F31" s="33"/>
      <c r="G31" s="40" t="s">
        <v>1</v>
      </c>
      <c r="H31" s="48"/>
      <c r="I31" s="47"/>
      <c r="K31" s="190"/>
      <c r="L31" s="190"/>
      <c r="M31" s="190"/>
    </row>
    <row r="32" spans="1:13" ht="15.75" customHeight="1" x14ac:dyDescent="0.15">
      <c r="A32" s="374"/>
      <c r="B32" s="375"/>
      <c r="C32" s="376"/>
      <c r="D32" s="377"/>
      <c r="E32" s="107"/>
      <c r="F32" s="172"/>
      <c r="G32" s="172"/>
      <c r="H32" s="117"/>
      <c r="I32" s="47"/>
      <c r="K32" s="190"/>
      <c r="L32" s="190"/>
      <c r="M32" s="190"/>
    </row>
    <row r="33" spans="1:13" ht="15.75" customHeight="1" x14ac:dyDescent="0.15">
      <c r="A33" s="374"/>
      <c r="B33" s="317"/>
      <c r="C33" s="318"/>
      <c r="D33" s="319"/>
      <c r="E33" s="382"/>
      <c r="F33" s="385"/>
      <c r="G33" s="172"/>
      <c r="H33" s="117"/>
      <c r="I33" s="47"/>
      <c r="K33" s="190"/>
      <c r="L33" s="190"/>
      <c r="M33" s="190"/>
    </row>
    <row r="34" spans="1:13" ht="15.75" customHeight="1" x14ac:dyDescent="0.15">
      <c r="A34" s="374"/>
      <c r="B34" s="317"/>
      <c r="C34" s="318"/>
      <c r="D34" s="319"/>
      <c r="E34" s="383"/>
      <c r="F34" s="385"/>
      <c r="G34" s="386"/>
      <c r="H34" s="117"/>
      <c r="I34" s="47"/>
      <c r="J34" s="1" t="e">
        <f>SUM(#REF!)</f>
        <v>#REF!</v>
      </c>
      <c r="K34" s="190"/>
      <c r="L34" s="190"/>
      <c r="M34" s="190"/>
    </row>
    <row r="35" spans="1:13" ht="15.75" customHeight="1" x14ac:dyDescent="0.15">
      <c r="A35" s="374"/>
      <c r="B35" s="514"/>
      <c r="C35" s="515"/>
      <c r="D35" s="516"/>
      <c r="E35" s="12"/>
      <c r="F35" s="387"/>
      <c r="G35" s="385"/>
      <c r="H35" s="384"/>
      <c r="I35" s="47">
        <f>G35*0.9</f>
        <v>0</v>
      </c>
      <c r="K35" s="190"/>
      <c r="L35" s="190"/>
      <c r="M35" s="190"/>
    </row>
    <row r="36" spans="1:13" ht="15.75" customHeight="1" x14ac:dyDescent="0.15">
      <c r="A36" s="374"/>
      <c r="B36" s="317"/>
      <c r="C36" s="318"/>
      <c r="D36" s="319"/>
      <c r="E36" s="383"/>
      <c r="F36" s="385"/>
      <c r="G36" s="386"/>
      <c r="H36" s="117"/>
      <c r="I36" s="47"/>
      <c r="K36" s="190"/>
      <c r="L36" s="190"/>
      <c r="M36" s="190"/>
    </row>
    <row r="37" spans="1:13" ht="15.75" customHeight="1" x14ac:dyDescent="0.15">
      <c r="A37" s="374"/>
      <c r="B37" s="514"/>
      <c r="C37" s="515"/>
      <c r="D37" s="516"/>
      <c r="E37" s="12"/>
      <c r="F37" s="389"/>
      <c r="G37" s="390"/>
      <c r="H37" s="384"/>
      <c r="I37" s="47"/>
      <c r="K37" s="190"/>
      <c r="L37" s="190"/>
      <c r="M37" s="190"/>
    </row>
    <row r="38" spans="1:13" ht="15.75" customHeight="1" x14ac:dyDescent="0.15">
      <c r="A38" s="374"/>
      <c r="B38" s="317"/>
      <c r="C38" s="318"/>
      <c r="D38" s="319"/>
      <c r="E38" s="383"/>
      <c r="F38" s="385"/>
      <c r="G38" s="386"/>
      <c r="H38" s="117"/>
      <c r="I38" s="47"/>
      <c r="K38" s="190"/>
      <c r="L38" s="190"/>
      <c r="M38" s="190"/>
    </row>
    <row r="39" spans="1:13" ht="15.75" customHeight="1" x14ac:dyDescent="0.15">
      <c r="A39" s="30"/>
      <c r="B39" s="505"/>
      <c r="C39" s="506"/>
      <c r="D39" s="507"/>
      <c r="E39" s="29"/>
      <c r="F39" s="28"/>
      <c r="G39" s="27"/>
      <c r="H39" s="26"/>
    </row>
    <row r="40" spans="1:13" ht="15.75" customHeight="1" x14ac:dyDescent="0.15">
      <c r="A40" s="495" t="s">
        <v>64</v>
      </c>
      <c r="B40" s="496"/>
      <c r="C40" s="496"/>
      <c r="D40" s="496"/>
      <c r="E40" s="496"/>
      <c r="F40" s="496"/>
      <c r="G40" s="496"/>
      <c r="H40" s="497"/>
    </row>
    <row r="41" spans="1:13" ht="15.75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5.75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5.75" customHeight="1" x14ac:dyDescent="0.15">
      <c r="A45" s="498"/>
      <c r="B45" s="499"/>
      <c r="C45" s="499"/>
      <c r="D45" s="499"/>
      <c r="E45" s="3"/>
      <c r="F45" s="3"/>
      <c r="G45" s="3"/>
      <c r="H45" s="2"/>
    </row>
  </sheetData>
  <mergeCells count="30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B23:D23"/>
    <mergeCell ref="A27:D27"/>
    <mergeCell ref="B17:D17"/>
    <mergeCell ref="B18:D18"/>
    <mergeCell ref="A19:D19"/>
    <mergeCell ref="A20:D20"/>
    <mergeCell ref="B21:D21"/>
    <mergeCell ref="B22:D22"/>
    <mergeCell ref="A40:H40"/>
    <mergeCell ref="A45:D45"/>
    <mergeCell ref="A24:D24"/>
    <mergeCell ref="A25:D25"/>
    <mergeCell ref="A26:D26"/>
    <mergeCell ref="B29:D29"/>
    <mergeCell ref="B31:D31"/>
    <mergeCell ref="B35:D35"/>
    <mergeCell ref="B37:D37"/>
    <mergeCell ref="B39:D39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0"/>
  <sheetViews>
    <sheetView topLeftCell="A2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531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545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140000</v>
      </c>
      <c r="G15" s="38">
        <f t="shared" ref="G15:G27" si="0">F15*E15</f>
        <v>140000</v>
      </c>
      <c r="H15" s="48"/>
    </row>
    <row r="16" spans="1:13" s="36" customFormat="1" ht="18" customHeight="1" x14ac:dyDescent="0.15">
      <c r="A16" s="42" t="s">
        <v>15</v>
      </c>
      <c r="B16" s="480" t="s">
        <v>14</v>
      </c>
      <c r="C16" s="481"/>
      <c r="D16" s="482"/>
      <c r="E16" s="34">
        <v>1</v>
      </c>
      <c r="F16" s="44">
        <v>53300</v>
      </c>
      <c r="G16" s="99">
        <f t="shared" si="0"/>
        <v>53300</v>
      </c>
      <c r="H16" s="254"/>
      <c r="I16" s="323"/>
      <c r="K16" s="193"/>
      <c r="L16" s="190"/>
      <c r="M16" s="190"/>
    </row>
    <row r="17" spans="1:13" s="36" customFormat="1" ht="18" customHeight="1" x14ac:dyDescent="0.15">
      <c r="A17" s="35" t="s">
        <v>13</v>
      </c>
      <c r="B17" s="480" t="s">
        <v>12</v>
      </c>
      <c r="C17" s="481"/>
      <c r="D17" s="482"/>
      <c r="E17" s="34">
        <v>1</v>
      </c>
      <c r="F17" s="44">
        <v>45000</v>
      </c>
      <c r="G17" s="99">
        <f t="shared" si="0"/>
        <v>45000</v>
      </c>
      <c r="H17" s="57"/>
      <c r="I17" s="323">
        <f>G17*0.9</f>
        <v>40500</v>
      </c>
      <c r="K17" s="193"/>
      <c r="L17" s="190"/>
      <c r="M17" s="190"/>
    </row>
    <row r="18" spans="1:13" s="36" customFormat="1" ht="18" customHeight="1" x14ac:dyDescent="0.15">
      <c r="A18" s="56" t="s">
        <v>8</v>
      </c>
      <c r="B18" s="480" t="s">
        <v>11</v>
      </c>
      <c r="C18" s="481"/>
      <c r="D18" s="482"/>
      <c r="E18" s="34">
        <v>1</v>
      </c>
      <c r="F18" s="55">
        <v>3300</v>
      </c>
      <c r="G18" s="58">
        <f t="shared" si="0"/>
        <v>3300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53" t="s">
        <v>10</v>
      </c>
      <c r="B19" s="526" t="s">
        <v>9</v>
      </c>
      <c r="C19" s="527"/>
      <c r="D19" s="528"/>
      <c r="E19" s="12">
        <v>1</v>
      </c>
      <c r="F19" s="44">
        <v>46700</v>
      </c>
      <c r="G19" s="40">
        <f t="shared" si="0"/>
        <v>46700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 t="s">
        <v>8</v>
      </c>
      <c r="B20" s="514" t="s">
        <v>7</v>
      </c>
      <c r="C20" s="515"/>
      <c r="D20" s="516"/>
      <c r="E20" s="45">
        <v>1</v>
      </c>
      <c r="F20" s="44">
        <v>3900</v>
      </c>
      <c r="G20" s="38">
        <f t="shared" si="0"/>
        <v>3900</v>
      </c>
      <c r="H20" s="48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305" t="s">
        <v>222</v>
      </c>
      <c r="B21" s="584" t="s">
        <v>223</v>
      </c>
      <c r="C21" s="584"/>
      <c r="D21" s="584"/>
      <c r="E21" s="107">
        <v>1</v>
      </c>
      <c r="F21" s="228">
        <v>432000</v>
      </c>
      <c r="G21" s="99">
        <f t="shared" si="0"/>
        <v>432000</v>
      </c>
      <c r="H21" s="52"/>
      <c r="I21" s="299">
        <v>32000</v>
      </c>
      <c r="J21" s="50">
        <f>I21*1.8</f>
        <v>57600</v>
      </c>
      <c r="K21" s="190">
        <f>J21*1.12</f>
        <v>64512.000000000007</v>
      </c>
      <c r="L21" s="190"/>
      <c r="M21" s="190"/>
    </row>
    <row r="22" spans="1:13" ht="18" customHeight="1" x14ac:dyDescent="0.15">
      <c r="A22" s="306" t="s">
        <v>153</v>
      </c>
      <c r="B22" s="585" t="s">
        <v>154</v>
      </c>
      <c r="C22" s="585"/>
      <c r="D22" s="585"/>
      <c r="E22" s="107">
        <v>1</v>
      </c>
      <c r="F22" s="228">
        <v>133200</v>
      </c>
      <c r="G22" s="99">
        <f t="shared" si="0"/>
        <v>133200</v>
      </c>
      <c r="H22" s="52"/>
      <c r="I22" s="299">
        <v>15000</v>
      </c>
      <c r="J22" s="50">
        <f>I22*1.8</f>
        <v>27000</v>
      </c>
      <c r="K22" s="190">
        <f>J22*1.12</f>
        <v>30240.000000000004</v>
      </c>
      <c r="L22" s="190"/>
      <c r="M22" s="190"/>
    </row>
    <row r="23" spans="1:13" ht="18" customHeight="1" x14ac:dyDescent="0.15">
      <c r="A23" s="307" t="s">
        <v>224</v>
      </c>
      <c r="B23" s="585" t="s">
        <v>225</v>
      </c>
      <c r="C23" s="585"/>
      <c r="D23" s="585"/>
      <c r="E23" s="245">
        <v>1</v>
      </c>
      <c r="F23" s="291">
        <v>57000</v>
      </c>
      <c r="G23" s="130">
        <f t="shared" si="0"/>
        <v>57000</v>
      </c>
      <c r="H23" s="52"/>
      <c r="I23" s="299"/>
      <c r="J23" s="50"/>
      <c r="K23" s="190"/>
      <c r="L23" s="190"/>
      <c r="M23" s="190"/>
    </row>
    <row r="24" spans="1:13" ht="18" customHeight="1" x14ac:dyDescent="0.15">
      <c r="A24" s="305" t="s">
        <v>226</v>
      </c>
      <c r="B24" s="584" t="s">
        <v>227</v>
      </c>
      <c r="C24" s="584"/>
      <c r="D24" s="584"/>
      <c r="E24" s="107">
        <v>1</v>
      </c>
      <c r="F24" s="130">
        <v>36000</v>
      </c>
      <c r="G24" s="130">
        <f t="shared" si="0"/>
        <v>36000</v>
      </c>
      <c r="H24" s="254"/>
      <c r="I24" s="299">
        <f>G24*0.9</f>
        <v>32400</v>
      </c>
      <c r="K24" s="190">
        <f>SUM(K21:K22)</f>
        <v>94752.000000000015</v>
      </c>
      <c r="L24" s="190"/>
      <c r="M24" s="190"/>
    </row>
    <row r="25" spans="1:13" s="36" customFormat="1" ht="18" customHeight="1" x14ac:dyDescent="0.15">
      <c r="A25" s="129" t="s">
        <v>228</v>
      </c>
      <c r="B25" s="586" t="s">
        <v>156</v>
      </c>
      <c r="C25" s="587"/>
      <c r="D25" s="588"/>
      <c r="E25" s="308">
        <v>1</v>
      </c>
      <c r="F25" s="130">
        <v>36000</v>
      </c>
      <c r="G25" s="130">
        <f t="shared" si="0"/>
        <v>36000</v>
      </c>
      <c r="H25" s="117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305" t="s">
        <v>546</v>
      </c>
      <c r="B26" s="584" t="s">
        <v>547</v>
      </c>
      <c r="C26" s="584"/>
      <c r="D26" s="584"/>
      <c r="E26" s="395">
        <v>1</v>
      </c>
      <c r="F26" s="130">
        <v>508000</v>
      </c>
      <c r="G26" s="130">
        <f t="shared" si="0"/>
        <v>508000</v>
      </c>
      <c r="H26" s="120"/>
      <c r="I26" s="299"/>
      <c r="K26" s="190"/>
      <c r="L26" s="190"/>
      <c r="M26" s="190"/>
    </row>
    <row r="27" spans="1:13" ht="18" customHeight="1" x14ac:dyDescent="0.15">
      <c r="A27" s="306" t="s">
        <v>441</v>
      </c>
      <c r="B27" s="589" t="s">
        <v>440</v>
      </c>
      <c r="C27" s="590"/>
      <c r="D27" s="591"/>
      <c r="E27" s="107">
        <v>1</v>
      </c>
      <c r="F27" s="228">
        <v>705000</v>
      </c>
      <c r="G27" s="99">
        <f t="shared" si="0"/>
        <v>705000</v>
      </c>
      <c r="H27" s="48"/>
      <c r="K27" s="190"/>
      <c r="L27" s="190"/>
      <c r="M27" s="190"/>
    </row>
    <row r="28" spans="1:13" ht="18" customHeight="1" x14ac:dyDescent="0.15">
      <c r="A28" s="309" t="s">
        <v>231</v>
      </c>
      <c r="B28" s="592" t="s">
        <v>232</v>
      </c>
      <c r="C28" s="593"/>
      <c r="D28" s="594"/>
      <c r="E28" s="34">
        <v>1</v>
      </c>
      <c r="F28" s="164">
        <v>420000</v>
      </c>
      <c r="G28" s="310">
        <f>E28*F28</f>
        <v>420000</v>
      </c>
      <c r="H28" s="204"/>
      <c r="I28" s="359"/>
      <c r="K28" s="190"/>
      <c r="L28" s="190"/>
      <c r="M28" s="190"/>
    </row>
    <row r="29" spans="1:13" ht="18" customHeight="1" x14ac:dyDescent="0.15">
      <c r="A29" s="396"/>
      <c r="B29" s="595"/>
      <c r="C29" s="596"/>
      <c r="D29" s="597"/>
      <c r="E29" s="34"/>
      <c r="F29" s="58" t="s">
        <v>4</v>
      </c>
      <c r="G29" s="38">
        <f>SUM(G15:G28)</f>
        <v>2619400</v>
      </c>
      <c r="H29" s="204"/>
      <c r="I29" s="359">
        <f>G29*0.9</f>
        <v>2357460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77"/>
      <c r="G30" s="153"/>
      <c r="H30" s="48"/>
      <c r="I30" s="277"/>
    </row>
    <row r="31" spans="1:13" ht="18" customHeight="1" x14ac:dyDescent="0.15">
      <c r="A31" s="184"/>
      <c r="B31" s="529"/>
      <c r="C31" s="530"/>
      <c r="D31" s="531"/>
      <c r="E31" s="97"/>
      <c r="F31" s="177" t="s">
        <v>2</v>
      </c>
      <c r="G31" s="153">
        <v>2240000</v>
      </c>
      <c r="H31" s="48"/>
    </row>
    <row r="32" spans="1:13" ht="18" customHeight="1" x14ac:dyDescent="0.15">
      <c r="A32" s="184"/>
      <c r="B32" s="529"/>
      <c r="C32" s="530"/>
      <c r="D32" s="531"/>
      <c r="E32" s="34"/>
      <c r="F32" s="150"/>
      <c r="G32" s="58" t="s">
        <v>3</v>
      </c>
      <c r="H32" s="48"/>
      <c r="J32" s="47" t="e">
        <f>G32*0.9</f>
        <v>#VALUE!</v>
      </c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10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10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10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2">
    <mergeCell ref="A36:H36"/>
    <mergeCell ref="A40:D40"/>
    <mergeCell ref="B25:D25"/>
    <mergeCell ref="B27:D27"/>
    <mergeCell ref="B28:D28"/>
    <mergeCell ref="B29:D29"/>
    <mergeCell ref="B30:D30"/>
    <mergeCell ref="B31:D31"/>
    <mergeCell ref="B32:D32"/>
    <mergeCell ref="B34:D34"/>
    <mergeCell ref="B35:D35"/>
    <mergeCell ref="B21:D21"/>
    <mergeCell ref="B22:D22"/>
    <mergeCell ref="B23:D23"/>
    <mergeCell ref="B24:D24"/>
    <mergeCell ref="B26:D26"/>
    <mergeCell ref="B16:D16"/>
    <mergeCell ref="B17:D17"/>
    <mergeCell ref="B18:D18"/>
    <mergeCell ref="B19:D19"/>
    <mergeCell ref="B20:D20"/>
    <mergeCell ref="E7:H7"/>
    <mergeCell ref="E8:H8"/>
    <mergeCell ref="B13:D13"/>
    <mergeCell ref="A14:D14"/>
    <mergeCell ref="B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0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550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551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280000</v>
      </c>
      <c r="G15" s="38">
        <f t="shared" ref="G15:G20" si="0">F15*E15</f>
        <v>280000</v>
      </c>
      <c r="H15" s="48"/>
    </row>
    <row r="16" spans="1:13" s="36" customFormat="1" ht="18" customHeight="1" x14ac:dyDescent="0.15">
      <c r="A16" s="42" t="s">
        <v>15</v>
      </c>
      <c r="B16" s="480" t="s">
        <v>14</v>
      </c>
      <c r="C16" s="481"/>
      <c r="D16" s="482"/>
      <c r="E16" s="34">
        <v>1</v>
      </c>
      <c r="F16" s="44">
        <v>53300</v>
      </c>
      <c r="G16" s="58">
        <f t="shared" si="0"/>
        <v>53300</v>
      </c>
      <c r="H16" s="57"/>
      <c r="I16" s="324"/>
      <c r="J16" s="324"/>
      <c r="K16" s="193"/>
      <c r="L16" s="190"/>
      <c r="M16" s="190"/>
    </row>
    <row r="17" spans="1:13" ht="18" customHeight="1" x14ac:dyDescent="0.15">
      <c r="A17" s="35" t="s">
        <v>13</v>
      </c>
      <c r="B17" s="480" t="s">
        <v>12</v>
      </c>
      <c r="C17" s="481"/>
      <c r="D17" s="482"/>
      <c r="E17" s="34">
        <v>1</v>
      </c>
      <c r="F17" s="44">
        <v>45000</v>
      </c>
      <c r="G17" s="40">
        <f t="shared" si="0"/>
        <v>45000</v>
      </c>
      <c r="H17" s="57"/>
      <c r="I17" s="299"/>
      <c r="J17" s="299">
        <v>1500</v>
      </c>
      <c r="K17" s="190">
        <f>J17*1.3</f>
        <v>1950</v>
      </c>
      <c r="L17" s="190">
        <f>K17*1.12</f>
        <v>2184</v>
      </c>
      <c r="M17" s="190"/>
    </row>
    <row r="18" spans="1:13" ht="18" customHeight="1" x14ac:dyDescent="0.15">
      <c r="A18" s="56" t="s">
        <v>8</v>
      </c>
      <c r="B18" s="480" t="s">
        <v>11</v>
      </c>
      <c r="C18" s="481"/>
      <c r="D18" s="482"/>
      <c r="E18" s="34">
        <v>1</v>
      </c>
      <c r="F18" s="55">
        <v>3300</v>
      </c>
      <c r="G18" s="38">
        <f t="shared" si="0"/>
        <v>3300</v>
      </c>
      <c r="H18" s="48"/>
      <c r="I18" s="299">
        <f>G18*0.9</f>
        <v>2970</v>
      </c>
      <c r="J18" s="299">
        <v>7500</v>
      </c>
      <c r="K18" s="190">
        <f>J18*1.3</f>
        <v>9750</v>
      </c>
      <c r="L18" s="190">
        <f>K18*1.12</f>
        <v>10920.000000000002</v>
      </c>
      <c r="M18" s="190"/>
    </row>
    <row r="19" spans="1:13" ht="18" customHeight="1" x14ac:dyDescent="0.15">
      <c r="A19" s="53" t="s">
        <v>10</v>
      </c>
      <c r="B19" s="526" t="s">
        <v>9</v>
      </c>
      <c r="C19" s="527"/>
      <c r="D19" s="528"/>
      <c r="E19" s="12">
        <v>1</v>
      </c>
      <c r="F19" s="44">
        <v>46700</v>
      </c>
      <c r="G19" s="38">
        <f t="shared" si="0"/>
        <v>46700</v>
      </c>
      <c r="H19" s="48"/>
      <c r="I19" s="299">
        <f>G19*0.9</f>
        <v>42030</v>
      </c>
      <c r="J19" s="277">
        <v>6800</v>
      </c>
      <c r="K19" s="190">
        <f>J19*1.3</f>
        <v>8840</v>
      </c>
      <c r="L19" s="190">
        <f>K19*1.12</f>
        <v>9900.8000000000011</v>
      </c>
      <c r="M19" s="190"/>
    </row>
    <row r="20" spans="1:13" ht="18" customHeight="1" x14ac:dyDescent="0.15">
      <c r="A20" s="46" t="s">
        <v>8</v>
      </c>
      <c r="B20" s="514" t="s">
        <v>7</v>
      </c>
      <c r="C20" s="515"/>
      <c r="D20" s="516"/>
      <c r="E20" s="45">
        <v>1</v>
      </c>
      <c r="F20" s="44">
        <v>3900</v>
      </c>
      <c r="G20" s="38">
        <f t="shared" si="0"/>
        <v>3900</v>
      </c>
      <c r="H20" s="52"/>
      <c r="I20" s="299"/>
      <c r="K20" s="190"/>
      <c r="L20" s="190"/>
      <c r="M20" s="190"/>
    </row>
    <row r="21" spans="1:13" ht="18" customHeight="1" x14ac:dyDescent="0.15">
      <c r="A21" s="146" t="s">
        <v>69</v>
      </c>
      <c r="B21" s="571" t="s">
        <v>68</v>
      </c>
      <c r="C21" s="572"/>
      <c r="D21" s="573"/>
      <c r="E21" s="218">
        <v>1</v>
      </c>
      <c r="F21" s="44">
        <v>51000</v>
      </c>
      <c r="G21" s="195">
        <f>E21*F21</f>
        <v>51000</v>
      </c>
      <c r="H21" s="52"/>
      <c r="I21" s="299"/>
      <c r="K21" s="190"/>
      <c r="L21" s="190"/>
      <c r="M21" s="190"/>
    </row>
    <row r="22" spans="1:13" ht="18" customHeight="1" x14ac:dyDescent="0.15">
      <c r="A22" s="35" t="s">
        <v>6</v>
      </c>
      <c r="B22" s="480" t="s">
        <v>5</v>
      </c>
      <c r="C22" s="481"/>
      <c r="D22" s="482"/>
      <c r="E22" s="12">
        <v>1</v>
      </c>
      <c r="F22" s="44">
        <v>1926000</v>
      </c>
      <c r="G22" s="40">
        <f t="shared" ref="G22" si="1">F22*E22</f>
        <v>1926000</v>
      </c>
      <c r="H22" s="147"/>
      <c r="I22" s="299"/>
      <c r="K22" s="190"/>
      <c r="L22" s="190"/>
      <c r="M22" s="190"/>
    </row>
    <row r="23" spans="1:13" ht="18" customHeight="1" x14ac:dyDescent="0.15">
      <c r="A23" s="56"/>
      <c r="B23" s="480"/>
      <c r="C23" s="481"/>
      <c r="D23" s="482"/>
      <c r="E23" s="34"/>
      <c r="F23" s="58" t="s">
        <v>4</v>
      </c>
      <c r="G23" s="38">
        <f>SUM(G15:G22)</f>
        <v>2409200</v>
      </c>
      <c r="H23" s="48"/>
      <c r="I23" s="299">
        <f>G23*0.9</f>
        <v>2168280</v>
      </c>
      <c r="J23" s="50">
        <f>I23*1.8</f>
        <v>3902904</v>
      </c>
      <c r="K23" s="190">
        <f>J23*1.12</f>
        <v>4371252.4800000004</v>
      </c>
      <c r="L23" s="190"/>
      <c r="M23" s="190"/>
    </row>
    <row r="24" spans="1:13" ht="18" customHeight="1" x14ac:dyDescent="0.15">
      <c r="A24" s="53"/>
      <c r="B24" s="526"/>
      <c r="C24" s="527"/>
      <c r="D24" s="528"/>
      <c r="E24" s="12"/>
      <c r="F24" s="33"/>
      <c r="G24" s="32"/>
      <c r="H24" s="48"/>
      <c r="I24" s="299">
        <v>15000</v>
      </c>
      <c r="J24" s="50">
        <f>I24*1.8</f>
        <v>27000</v>
      </c>
      <c r="K24" s="190">
        <f>J24*1.12</f>
        <v>30240.000000000004</v>
      </c>
      <c r="L24" s="190"/>
      <c r="M24" s="190"/>
    </row>
    <row r="25" spans="1:13" ht="18" customHeight="1" x14ac:dyDescent="0.15">
      <c r="A25" s="46"/>
      <c r="B25" s="514"/>
      <c r="C25" s="515"/>
      <c r="D25" s="516"/>
      <c r="E25" s="45"/>
      <c r="F25" s="33" t="s">
        <v>2</v>
      </c>
      <c r="G25" s="32">
        <v>2160000</v>
      </c>
      <c r="H25" s="52"/>
      <c r="I25" s="299"/>
      <c r="J25" s="50"/>
      <c r="K25" s="190"/>
      <c r="L25" s="190"/>
      <c r="M25" s="190"/>
    </row>
    <row r="26" spans="1:13" ht="18" customHeight="1" x14ac:dyDescent="0.15">
      <c r="A26" s="184"/>
      <c r="B26" s="480"/>
      <c r="C26" s="481"/>
      <c r="D26" s="482"/>
      <c r="E26" s="34"/>
      <c r="F26" s="33"/>
      <c r="G26" s="40" t="s">
        <v>1</v>
      </c>
      <c r="H26" s="37"/>
      <c r="I26" s="299"/>
      <c r="K26" s="190">
        <f>SUM(K23:K24)</f>
        <v>4401492.4800000004</v>
      </c>
      <c r="L26" s="190"/>
      <c r="M26" s="190"/>
    </row>
    <row r="27" spans="1:13" s="36" customFormat="1" ht="18" customHeight="1" x14ac:dyDescent="0.15">
      <c r="A27" s="184"/>
      <c r="B27" s="514"/>
      <c r="C27" s="515"/>
      <c r="D27" s="516"/>
      <c r="E27" s="361"/>
      <c r="F27" s="362"/>
      <c r="G27" s="92"/>
      <c r="H27" s="117"/>
      <c r="I27" s="324"/>
      <c r="J27" s="324">
        <v>16000</v>
      </c>
      <c r="K27" s="193">
        <f>J27*1.3</f>
        <v>20800</v>
      </c>
      <c r="L27" s="190">
        <f>K27*1.12</f>
        <v>23296.000000000004</v>
      </c>
      <c r="M27" s="190"/>
    </row>
    <row r="28" spans="1:13" ht="18" customHeight="1" x14ac:dyDescent="0.15">
      <c r="A28" s="184"/>
      <c r="B28" s="514"/>
      <c r="C28" s="515"/>
      <c r="D28" s="516"/>
      <c r="E28" s="12"/>
      <c r="F28" s="44"/>
      <c r="G28" s="38"/>
      <c r="H28" s="120"/>
      <c r="I28" s="299"/>
      <c r="K28" s="190"/>
      <c r="L28" s="190"/>
      <c r="M28" s="190"/>
    </row>
    <row r="29" spans="1:13" ht="18" customHeight="1" x14ac:dyDescent="0.15">
      <c r="A29" s="184"/>
      <c r="B29" s="514"/>
      <c r="C29" s="515"/>
      <c r="D29" s="516"/>
      <c r="E29" s="34"/>
      <c r="F29" s="150"/>
      <c r="G29" s="58"/>
      <c r="H29" s="48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97"/>
      <c r="F30" s="58"/>
      <c r="G30" s="38"/>
      <c r="H30" s="204"/>
      <c r="I30" s="359"/>
      <c r="K30" s="190"/>
      <c r="L30" s="190"/>
      <c r="M30" s="190"/>
    </row>
    <row r="31" spans="1:13" ht="18" customHeight="1" x14ac:dyDescent="0.15">
      <c r="A31" s="184"/>
      <c r="B31" s="529"/>
      <c r="C31" s="530"/>
      <c r="D31" s="531"/>
      <c r="E31" s="34"/>
      <c r="F31" s="177"/>
      <c r="G31" s="153"/>
      <c r="H31" s="48"/>
      <c r="I31" s="27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1">
    <mergeCell ref="A36:H36"/>
    <mergeCell ref="A40:D40"/>
    <mergeCell ref="B21:D21"/>
    <mergeCell ref="B22:D22"/>
    <mergeCell ref="B27:D27"/>
    <mergeCell ref="B29:D29"/>
    <mergeCell ref="B31:D31"/>
    <mergeCell ref="B33:D33"/>
    <mergeCell ref="B34:D34"/>
    <mergeCell ref="B35:D35"/>
    <mergeCell ref="B23:D23"/>
    <mergeCell ref="B24:D24"/>
    <mergeCell ref="B25:D25"/>
    <mergeCell ref="B26:D26"/>
    <mergeCell ref="B15:D15"/>
    <mergeCell ref="B28:D28"/>
    <mergeCell ref="B16:D16"/>
    <mergeCell ref="B17:D17"/>
    <mergeCell ref="B18:D18"/>
    <mergeCell ref="B19:D19"/>
    <mergeCell ref="B20:D20"/>
    <mergeCell ref="E6:H6"/>
    <mergeCell ref="E7:H7"/>
    <mergeCell ref="E8:H8"/>
    <mergeCell ref="B13:D13"/>
    <mergeCell ref="A14:D14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5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522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5.75" customHeight="1" x14ac:dyDescent="0.15">
      <c r="A14" s="577" t="s">
        <v>523</v>
      </c>
      <c r="B14" s="545"/>
      <c r="C14" s="545"/>
      <c r="D14" s="545"/>
      <c r="E14" s="118"/>
      <c r="F14" s="118"/>
      <c r="G14" s="118"/>
      <c r="H14" s="31"/>
    </row>
    <row r="15" spans="1:13" ht="15.75" customHeight="1" x14ac:dyDescent="0.15">
      <c r="A15" s="574" t="s">
        <v>43</v>
      </c>
      <c r="B15" s="575"/>
      <c r="C15" s="575"/>
      <c r="D15" s="576"/>
      <c r="E15" s="156">
        <v>3</v>
      </c>
      <c r="F15" s="130">
        <v>140000</v>
      </c>
      <c r="G15" s="130">
        <f>F15*E15</f>
        <v>420000</v>
      </c>
      <c r="H15" s="31"/>
      <c r="I15" s="1">
        <v>25000</v>
      </c>
      <c r="J15" s="1">
        <v>10000</v>
      </c>
    </row>
    <row r="16" spans="1:13" s="36" customFormat="1" ht="15.75" customHeight="1" x14ac:dyDescent="0.15">
      <c r="A16" s="105" t="s">
        <v>86</v>
      </c>
      <c r="B16" s="535" t="s">
        <v>85</v>
      </c>
      <c r="C16" s="536"/>
      <c r="D16" s="537"/>
      <c r="E16" s="94">
        <v>3</v>
      </c>
      <c r="F16" s="100">
        <v>254200</v>
      </c>
      <c r="G16" s="115">
        <f>E16*F16</f>
        <v>762600</v>
      </c>
      <c r="H16" s="114" t="s">
        <v>236</v>
      </c>
      <c r="I16" s="299">
        <f>G16*0.9</f>
        <v>686340</v>
      </c>
      <c r="J16" s="36">
        <v>35000</v>
      </c>
      <c r="K16" s="193"/>
      <c r="L16" s="190"/>
      <c r="M16" s="190"/>
    </row>
    <row r="17" spans="1:13" s="36" customFormat="1" ht="15.75" customHeight="1" x14ac:dyDescent="0.15">
      <c r="A17" s="101" t="s">
        <v>84</v>
      </c>
      <c r="B17" s="535" t="s">
        <v>83</v>
      </c>
      <c r="C17" s="536"/>
      <c r="D17" s="536"/>
      <c r="E17" s="94">
        <v>3</v>
      </c>
      <c r="F17" s="238">
        <v>26000</v>
      </c>
      <c r="G17" s="115">
        <f>E17*F17</f>
        <v>78000</v>
      </c>
      <c r="H17" s="114" t="s">
        <v>485</v>
      </c>
      <c r="I17" s="324"/>
      <c r="K17" s="193"/>
      <c r="L17" s="190"/>
      <c r="M17" s="190"/>
    </row>
    <row r="18" spans="1:13" ht="15.75" customHeight="1" x14ac:dyDescent="0.15">
      <c r="A18" s="297"/>
      <c r="B18" s="514"/>
      <c r="C18" s="515"/>
      <c r="D18" s="516"/>
      <c r="E18" s="94"/>
      <c r="F18" s="237" t="s">
        <v>4</v>
      </c>
      <c r="G18" s="92">
        <f>SUM(G15:G17)</f>
        <v>1260600</v>
      </c>
      <c r="H18" s="120"/>
      <c r="I18" s="299">
        <f>G18/3</f>
        <v>420200</v>
      </c>
      <c r="J18" s="299">
        <f>I18*0.9</f>
        <v>378180</v>
      </c>
      <c r="K18" s="190"/>
      <c r="L18" s="190"/>
      <c r="M18" s="190"/>
    </row>
    <row r="19" spans="1:13" ht="15.75" customHeight="1" x14ac:dyDescent="0.15">
      <c r="A19" s="577" t="s">
        <v>524</v>
      </c>
      <c r="B19" s="545"/>
      <c r="C19" s="545"/>
      <c r="D19" s="545"/>
      <c r="E19" s="118"/>
      <c r="F19" s="118"/>
      <c r="G19" s="118"/>
      <c r="H19" s="31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5.75" customHeight="1" x14ac:dyDescent="0.15">
      <c r="A20" s="574" t="s">
        <v>43</v>
      </c>
      <c r="B20" s="575"/>
      <c r="C20" s="575"/>
      <c r="D20" s="576"/>
      <c r="E20" s="156">
        <v>1</v>
      </c>
      <c r="F20" s="130">
        <v>140000</v>
      </c>
      <c r="G20" s="130">
        <f>F20*E20</f>
        <v>140000</v>
      </c>
      <c r="H20" s="31"/>
      <c r="I20" s="299">
        <f>G18*0.9</f>
        <v>1134540</v>
      </c>
      <c r="J20" s="299"/>
      <c r="K20" s="190"/>
      <c r="L20" s="190"/>
      <c r="M20" s="190"/>
    </row>
    <row r="21" spans="1:13" ht="15.75" customHeight="1" x14ac:dyDescent="0.15">
      <c r="A21" s="105" t="s">
        <v>86</v>
      </c>
      <c r="B21" s="535" t="s">
        <v>85</v>
      </c>
      <c r="C21" s="536"/>
      <c r="D21" s="537"/>
      <c r="E21" s="94">
        <v>1</v>
      </c>
      <c r="F21" s="100">
        <v>254200</v>
      </c>
      <c r="G21" s="115">
        <f>E21*F21</f>
        <v>254200</v>
      </c>
      <c r="H21" s="114" t="s">
        <v>236</v>
      </c>
      <c r="I21" s="299">
        <f>G21*0.9</f>
        <v>228780</v>
      </c>
      <c r="J21" s="277">
        <f>SUM(J18:J19)</f>
        <v>398980</v>
      </c>
      <c r="K21" s="190"/>
      <c r="L21" s="190"/>
      <c r="M21" s="190"/>
    </row>
    <row r="22" spans="1:13" ht="15.75" customHeight="1" x14ac:dyDescent="0.15">
      <c r="A22" s="101" t="s">
        <v>84</v>
      </c>
      <c r="B22" s="535" t="s">
        <v>83</v>
      </c>
      <c r="C22" s="536"/>
      <c r="D22" s="536"/>
      <c r="E22" s="94">
        <v>1</v>
      </c>
      <c r="F22" s="238">
        <v>26000</v>
      </c>
      <c r="G22" s="115">
        <f>E22*F22</f>
        <v>26000</v>
      </c>
      <c r="H22" s="114" t="s">
        <v>485</v>
      </c>
      <c r="I22" s="299"/>
      <c r="K22" s="190"/>
      <c r="L22" s="190"/>
      <c r="M22" s="190"/>
    </row>
    <row r="23" spans="1:13" ht="15.75" customHeight="1" x14ac:dyDescent="0.15">
      <c r="A23" s="101" t="s">
        <v>234</v>
      </c>
      <c r="B23" s="535">
        <v>266255</v>
      </c>
      <c r="C23" s="536"/>
      <c r="D23" s="537"/>
      <c r="E23" s="97">
        <v>1</v>
      </c>
      <c r="F23" s="313">
        <v>2460</v>
      </c>
      <c r="G23" s="115">
        <f>E23*F23</f>
        <v>2460</v>
      </c>
      <c r="H23" s="98" t="s">
        <v>235</v>
      </c>
      <c r="I23" s="299">
        <f>G23*0.9</f>
        <v>2214</v>
      </c>
      <c r="K23" s="190"/>
      <c r="L23" s="190"/>
      <c r="M23" s="190"/>
    </row>
    <row r="24" spans="1:13" s="36" customFormat="1" ht="15.75" customHeight="1" x14ac:dyDescent="0.15">
      <c r="A24" s="391"/>
      <c r="B24" s="598"/>
      <c r="C24" s="599"/>
      <c r="D24" s="600"/>
      <c r="E24" s="290"/>
      <c r="F24" s="237" t="s">
        <v>4</v>
      </c>
      <c r="G24" s="322">
        <f>SUM(G20:G23)</f>
        <v>422660</v>
      </c>
      <c r="H24" s="120"/>
      <c r="I24" s="324"/>
      <c r="K24" s="193"/>
      <c r="L24" s="190"/>
      <c r="M24" s="190"/>
    </row>
    <row r="25" spans="1:13" ht="15.75" customHeight="1" x14ac:dyDescent="0.15">
      <c r="A25" s="486" t="s">
        <v>525</v>
      </c>
      <c r="B25" s="487"/>
      <c r="C25" s="487"/>
      <c r="D25" s="487"/>
      <c r="E25" s="487"/>
      <c r="F25" s="487"/>
      <c r="G25" s="381"/>
      <c r="H25" s="392"/>
      <c r="I25" s="299">
        <f>G24*0.9</f>
        <v>380394</v>
      </c>
      <c r="K25" s="190"/>
      <c r="L25" s="190"/>
      <c r="M25" s="190"/>
    </row>
    <row r="26" spans="1:13" ht="15.75" customHeight="1" x14ac:dyDescent="0.15">
      <c r="A26" s="314" t="s">
        <v>43</v>
      </c>
      <c r="B26" s="315"/>
      <c r="C26" s="315"/>
      <c r="D26" s="316"/>
      <c r="E26" s="107">
        <v>5</v>
      </c>
      <c r="F26" s="172">
        <v>53000</v>
      </c>
      <c r="G26" s="130">
        <f>F26*E26</f>
        <v>265000</v>
      </c>
      <c r="H26" s="31"/>
      <c r="I26" s="47">
        <f>G26*0.9</f>
        <v>238500</v>
      </c>
      <c r="K26" s="190"/>
      <c r="L26" s="190"/>
      <c r="M26" s="190"/>
    </row>
    <row r="27" spans="1:13" ht="15.75" customHeight="1" x14ac:dyDescent="0.15">
      <c r="A27" s="486" t="s">
        <v>526</v>
      </c>
      <c r="B27" s="487"/>
      <c r="C27" s="487"/>
      <c r="D27" s="488"/>
      <c r="E27" s="107"/>
      <c r="F27" s="130"/>
      <c r="G27" s="130"/>
      <c r="H27" s="204"/>
      <c r="I27" s="47">
        <f>G27*0.9</f>
        <v>0</v>
      </c>
      <c r="K27" s="190"/>
      <c r="L27" s="190"/>
      <c r="M27" s="190"/>
    </row>
    <row r="28" spans="1:13" ht="15.75" customHeight="1" x14ac:dyDescent="0.15">
      <c r="A28" s="314" t="s">
        <v>43</v>
      </c>
      <c r="B28" s="315"/>
      <c r="C28" s="315"/>
      <c r="D28" s="316"/>
      <c r="E28" s="107">
        <v>1</v>
      </c>
      <c r="F28" s="172">
        <v>53000</v>
      </c>
      <c r="G28" s="172">
        <f>F28*E28</f>
        <v>53000</v>
      </c>
      <c r="H28" s="120"/>
      <c r="I28" s="47"/>
      <c r="K28" s="190"/>
      <c r="L28" s="190"/>
      <c r="M28" s="190"/>
    </row>
    <row r="29" spans="1:13" ht="15.75" customHeight="1" x14ac:dyDescent="0.15">
      <c r="A29" s="486" t="s">
        <v>527</v>
      </c>
      <c r="B29" s="487"/>
      <c r="C29" s="487"/>
      <c r="D29" s="487"/>
      <c r="E29" s="381"/>
      <c r="F29" s="381"/>
      <c r="G29" s="381"/>
      <c r="H29" s="204"/>
      <c r="I29" s="47"/>
      <c r="K29" s="190"/>
      <c r="L29" s="190"/>
      <c r="M29" s="190"/>
    </row>
    <row r="30" spans="1:13" ht="15.75" customHeight="1" x14ac:dyDescent="0.15">
      <c r="A30" s="314" t="s">
        <v>43</v>
      </c>
      <c r="B30" s="315"/>
      <c r="C30" s="315"/>
      <c r="D30" s="316"/>
      <c r="E30" s="107">
        <v>1</v>
      </c>
      <c r="F30" s="172">
        <v>53000</v>
      </c>
      <c r="G30" s="172">
        <f>F30*E30</f>
        <v>53000</v>
      </c>
      <c r="H30" s="120"/>
      <c r="I30" s="47"/>
      <c r="K30" s="190"/>
      <c r="L30" s="190"/>
      <c r="M30" s="190"/>
    </row>
    <row r="31" spans="1:13" ht="15.75" customHeight="1" x14ac:dyDescent="0.15">
      <c r="A31" s="486" t="s">
        <v>307</v>
      </c>
      <c r="B31" s="487"/>
      <c r="C31" s="487"/>
      <c r="D31" s="488"/>
      <c r="E31" s="107"/>
      <c r="F31" s="130"/>
      <c r="G31" s="130"/>
      <c r="H31" s="117"/>
      <c r="I31" s="47"/>
      <c r="K31" s="190"/>
      <c r="L31" s="190"/>
      <c r="M31" s="190"/>
    </row>
    <row r="32" spans="1:13" ht="15.75" customHeight="1" x14ac:dyDescent="0.15">
      <c r="A32" s="314" t="s">
        <v>43</v>
      </c>
      <c r="B32" s="315"/>
      <c r="C32" s="315"/>
      <c r="D32" s="316"/>
      <c r="E32" s="107">
        <v>1</v>
      </c>
      <c r="F32" s="172">
        <v>53000</v>
      </c>
      <c r="G32" s="172">
        <f>F32*E32</f>
        <v>53000</v>
      </c>
      <c r="H32" s="117"/>
      <c r="I32" s="47"/>
      <c r="K32" s="190"/>
      <c r="L32" s="190"/>
      <c r="M32" s="190"/>
    </row>
    <row r="33" spans="1:13" ht="15.75" customHeight="1" x14ac:dyDescent="0.15">
      <c r="A33" s="374" t="s">
        <v>75</v>
      </c>
      <c r="B33" s="514" t="s">
        <v>186</v>
      </c>
      <c r="C33" s="515"/>
      <c r="D33" s="516"/>
      <c r="E33" s="382">
        <v>1</v>
      </c>
      <c r="F33" s="385">
        <v>38700</v>
      </c>
      <c r="G33" s="172">
        <f t="shared" ref="G33:G34" si="0">F33*E33</f>
        <v>38700</v>
      </c>
      <c r="H33" s="117"/>
      <c r="I33" s="47"/>
      <c r="K33" s="190"/>
      <c r="L33" s="190"/>
      <c r="M33" s="190"/>
    </row>
    <row r="34" spans="1:13" ht="15.75" customHeight="1" x14ac:dyDescent="0.15">
      <c r="A34" s="374" t="s">
        <v>75</v>
      </c>
      <c r="B34" s="526" t="s">
        <v>74</v>
      </c>
      <c r="C34" s="527"/>
      <c r="D34" s="528"/>
      <c r="E34" s="382">
        <v>1</v>
      </c>
      <c r="F34" s="385">
        <v>7400</v>
      </c>
      <c r="G34" s="172">
        <f t="shared" si="0"/>
        <v>7400</v>
      </c>
      <c r="H34" s="117"/>
      <c r="I34" s="47"/>
      <c r="J34" s="1">
        <v>1500000</v>
      </c>
      <c r="K34" s="190"/>
      <c r="L34" s="190"/>
      <c r="M34" s="190"/>
    </row>
    <row r="35" spans="1:13" ht="15.75" customHeight="1" x14ac:dyDescent="0.15">
      <c r="A35" s="374"/>
      <c r="B35" s="514"/>
      <c r="C35" s="515"/>
      <c r="D35" s="516"/>
      <c r="E35" s="382"/>
      <c r="F35" s="387" t="s">
        <v>4</v>
      </c>
      <c r="G35" s="385">
        <f>SUM(G32:G34)</f>
        <v>99100</v>
      </c>
      <c r="H35" s="117"/>
      <c r="I35" s="47"/>
      <c r="J35" s="1">
        <v>420000</v>
      </c>
      <c r="K35" s="190"/>
      <c r="L35" s="190"/>
      <c r="M35" s="190"/>
    </row>
    <row r="36" spans="1:13" ht="15.75" customHeight="1" x14ac:dyDescent="0.15">
      <c r="A36" s="374"/>
      <c r="B36" s="317"/>
      <c r="C36" s="318"/>
      <c r="D36" s="319"/>
      <c r="E36" s="383"/>
      <c r="F36" s="385"/>
      <c r="G36" s="386"/>
      <c r="H36" s="117"/>
      <c r="I36" s="47"/>
      <c r="J36" s="1">
        <f>SUM(J34:J35)</f>
        <v>1920000</v>
      </c>
      <c r="K36" s="190"/>
      <c r="L36" s="190"/>
      <c r="M36" s="190"/>
    </row>
    <row r="37" spans="1:13" ht="15.75" customHeight="1" x14ac:dyDescent="0.15">
      <c r="A37" s="374"/>
      <c r="B37" s="514"/>
      <c r="C37" s="515"/>
      <c r="D37" s="516"/>
      <c r="E37" s="12"/>
      <c r="F37" s="387" t="s">
        <v>4</v>
      </c>
      <c r="G37" s="385">
        <f>G18+G24+G26+G28+G30+G35</f>
        <v>2153360</v>
      </c>
      <c r="H37" s="384"/>
      <c r="I37" s="47">
        <f>G37*0.9</f>
        <v>1938024</v>
      </c>
      <c r="K37" s="190"/>
      <c r="L37" s="190"/>
      <c r="M37" s="190"/>
    </row>
    <row r="38" spans="1:13" ht="15.75" customHeight="1" x14ac:dyDescent="0.15">
      <c r="A38" s="374"/>
      <c r="B38" s="317"/>
      <c r="C38" s="318"/>
      <c r="D38" s="319"/>
      <c r="E38" s="383"/>
      <c r="F38" s="385"/>
      <c r="G38" s="386"/>
      <c r="H38" s="117"/>
      <c r="I38" s="47"/>
      <c r="K38" s="190"/>
      <c r="L38" s="190"/>
      <c r="M38" s="190"/>
    </row>
    <row r="39" spans="1:13" ht="15.75" customHeight="1" x14ac:dyDescent="0.15">
      <c r="A39" s="374"/>
      <c r="B39" s="514"/>
      <c r="C39" s="515"/>
      <c r="D39" s="516"/>
      <c r="E39" s="12"/>
      <c r="F39" s="389" t="s">
        <v>2</v>
      </c>
      <c r="G39" s="390">
        <v>1920000</v>
      </c>
      <c r="H39" s="384"/>
      <c r="I39" s="47"/>
      <c r="K39" s="190"/>
      <c r="L39" s="190"/>
      <c r="M39" s="190"/>
    </row>
    <row r="40" spans="1:13" ht="15.75" customHeight="1" x14ac:dyDescent="0.15">
      <c r="A40" s="374"/>
      <c r="B40" s="317"/>
      <c r="C40" s="318"/>
      <c r="D40" s="319"/>
      <c r="E40" s="383"/>
      <c r="F40" s="385"/>
      <c r="G40" s="386" t="s">
        <v>1</v>
      </c>
      <c r="H40" s="117"/>
      <c r="I40" s="47"/>
      <c r="K40" s="190"/>
      <c r="L40" s="190"/>
      <c r="M40" s="190"/>
    </row>
    <row r="41" spans="1:13" ht="15.75" customHeight="1" x14ac:dyDescent="0.15">
      <c r="A41" s="30"/>
      <c r="B41" s="505"/>
      <c r="C41" s="506"/>
      <c r="D41" s="507"/>
      <c r="E41" s="29"/>
      <c r="F41" s="28"/>
      <c r="G41" s="27"/>
      <c r="H41" s="26"/>
    </row>
    <row r="42" spans="1:13" ht="15.75" customHeight="1" x14ac:dyDescent="0.15">
      <c r="A42" s="495" t="s">
        <v>64</v>
      </c>
      <c r="B42" s="496"/>
      <c r="C42" s="496"/>
      <c r="D42" s="496"/>
      <c r="E42" s="496"/>
      <c r="F42" s="496"/>
      <c r="G42" s="496"/>
      <c r="H42" s="497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5.75" customHeight="1" x14ac:dyDescent="0.15">
      <c r="A45" s="498"/>
      <c r="B45" s="499"/>
      <c r="C45" s="499"/>
      <c r="D45" s="499"/>
      <c r="E45" s="3"/>
      <c r="F45" s="3"/>
      <c r="G45" s="3"/>
      <c r="H45" s="2"/>
    </row>
  </sheetData>
  <mergeCells count="32">
    <mergeCell ref="B41:D41"/>
    <mergeCell ref="A42:H42"/>
    <mergeCell ref="A45:D45"/>
    <mergeCell ref="A27:D27"/>
    <mergeCell ref="A29:D29"/>
    <mergeCell ref="A31:D31"/>
    <mergeCell ref="B33:D33"/>
    <mergeCell ref="B39:D39"/>
    <mergeCell ref="B23:D23"/>
    <mergeCell ref="B24:D24"/>
    <mergeCell ref="B34:D34"/>
    <mergeCell ref="B35:D35"/>
    <mergeCell ref="B37:D37"/>
    <mergeCell ref="A25:F25"/>
    <mergeCell ref="B22:D22"/>
    <mergeCell ref="E7:H7"/>
    <mergeCell ref="E8:H8"/>
    <mergeCell ref="B13:D13"/>
    <mergeCell ref="A14:D14"/>
    <mergeCell ref="A15:D15"/>
    <mergeCell ref="B16:D16"/>
    <mergeCell ref="B17:D17"/>
    <mergeCell ref="B18:D18"/>
    <mergeCell ref="A19:D19"/>
    <mergeCell ref="A20:D20"/>
    <mergeCell ref="B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2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522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7.100000000000001" customHeight="1" x14ac:dyDescent="0.15">
      <c r="A14" s="601" t="s">
        <v>525</v>
      </c>
      <c r="B14" s="602"/>
      <c r="C14" s="602"/>
      <c r="D14" s="602"/>
      <c r="E14" s="602"/>
      <c r="F14" s="602"/>
      <c r="G14" s="602"/>
      <c r="H14" s="603"/>
    </row>
    <row r="15" spans="1:13" ht="17.100000000000001" customHeight="1" x14ac:dyDescent="0.15">
      <c r="A15" s="314" t="s">
        <v>43</v>
      </c>
      <c r="B15" s="315"/>
      <c r="C15" s="315"/>
      <c r="D15" s="316"/>
      <c r="E15" s="107">
        <v>5</v>
      </c>
      <c r="F15" s="130">
        <v>53000</v>
      </c>
      <c r="G15" s="130">
        <f>F15*E15</f>
        <v>265000</v>
      </c>
      <c r="H15" s="31"/>
      <c r="I15" s="1">
        <v>25000</v>
      </c>
      <c r="J15" s="1">
        <v>10000</v>
      </c>
    </row>
    <row r="16" spans="1:13" s="36" customFormat="1" ht="17.100000000000001" customHeight="1" x14ac:dyDescent="0.15">
      <c r="A16" s="486" t="s">
        <v>526</v>
      </c>
      <c r="B16" s="487"/>
      <c r="C16" s="487"/>
      <c r="D16" s="488"/>
      <c r="E16" s="107"/>
      <c r="F16" s="130"/>
      <c r="G16" s="130"/>
      <c r="H16" s="204"/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314" t="s">
        <v>43</v>
      </c>
      <c r="B17" s="315"/>
      <c r="C17" s="315"/>
      <c r="D17" s="316"/>
      <c r="E17" s="107">
        <v>1</v>
      </c>
      <c r="F17" s="172">
        <v>53000</v>
      </c>
      <c r="G17" s="172">
        <f>F17*E17</f>
        <v>53000</v>
      </c>
      <c r="H17" s="120"/>
      <c r="I17" s="323"/>
      <c r="J17" s="323"/>
      <c r="K17" s="193"/>
      <c r="L17" s="190"/>
      <c r="M17" s="190"/>
    </row>
    <row r="18" spans="1:13" s="36" customFormat="1" ht="17.100000000000001" customHeight="1" x14ac:dyDescent="0.15">
      <c r="A18" s="486" t="s">
        <v>527</v>
      </c>
      <c r="B18" s="487"/>
      <c r="C18" s="487"/>
      <c r="D18" s="487"/>
      <c r="E18" s="381"/>
      <c r="F18" s="381"/>
      <c r="G18" s="381"/>
      <c r="H18" s="204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314" t="s">
        <v>43</v>
      </c>
      <c r="B19" s="315"/>
      <c r="C19" s="315"/>
      <c r="D19" s="316"/>
      <c r="E19" s="107">
        <v>1</v>
      </c>
      <c r="F19" s="172">
        <v>53000</v>
      </c>
      <c r="G19" s="172">
        <f>F19*E19</f>
        <v>53000</v>
      </c>
      <c r="H19" s="120"/>
      <c r="I19" s="324"/>
      <c r="K19" s="193"/>
      <c r="L19" s="190"/>
      <c r="M19" s="190"/>
    </row>
    <row r="20" spans="1:13" ht="17.100000000000001" customHeight="1" x14ac:dyDescent="0.15">
      <c r="A20" s="486" t="s">
        <v>307</v>
      </c>
      <c r="B20" s="487"/>
      <c r="C20" s="487"/>
      <c r="D20" s="488"/>
      <c r="E20" s="107"/>
      <c r="F20" s="130"/>
      <c r="G20" s="130"/>
      <c r="H20" s="117"/>
      <c r="I20" s="299"/>
      <c r="J20" s="299"/>
      <c r="K20" s="190"/>
      <c r="L20" s="190"/>
      <c r="M20" s="190"/>
    </row>
    <row r="21" spans="1:13" ht="17.100000000000001" customHeight="1" x14ac:dyDescent="0.15">
      <c r="A21" s="314" t="s">
        <v>43</v>
      </c>
      <c r="B21" s="315"/>
      <c r="C21" s="315"/>
      <c r="D21" s="316"/>
      <c r="E21" s="107">
        <v>1</v>
      </c>
      <c r="F21" s="172">
        <v>53000</v>
      </c>
      <c r="G21" s="172">
        <f>F21*E21</f>
        <v>53000</v>
      </c>
      <c r="H21" s="117"/>
      <c r="I21" s="299">
        <v>25000</v>
      </c>
      <c r="J21" s="299">
        <f>I21*1.3</f>
        <v>32500</v>
      </c>
      <c r="K21" s="190">
        <f>J21*1.12</f>
        <v>36400</v>
      </c>
      <c r="L21" s="190"/>
      <c r="M21" s="190"/>
    </row>
    <row r="22" spans="1:13" ht="17.100000000000001" customHeight="1" x14ac:dyDescent="0.15">
      <c r="A22" s="374" t="s">
        <v>75</v>
      </c>
      <c r="B22" s="514" t="s">
        <v>186</v>
      </c>
      <c r="C22" s="515"/>
      <c r="D22" s="516"/>
      <c r="E22" s="382">
        <v>1</v>
      </c>
      <c r="F22" s="385">
        <v>38700</v>
      </c>
      <c r="G22" s="172">
        <f t="shared" ref="G22:G23" si="0">F22*E22</f>
        <v>38700</v>
      </c>
      <c r="H22" s="117"/>
      <c r="I22" s="299">
        <v>25300</v>
      </c>
      <c r="J22" s="299">
        <f t="shared" ref="J22:J23" si="1">I22*1.3</f>
        <v>32890</v>
      </c>
      <c r="K22" s="190">
        <f t="shared" ref="K22:K23" si="2">J22*1.12</f>
        <v>36836.800000000003</v>
      </c>
      <c r="L22" s="190"/>
      <c r="M22" s="190"/>
    </row>
    <row r="23" spans="1:13" ht="17.100000000000001" customHeight="1" x14ac:dyDescent="0.15">
      <c r="A23" s="374" t="s">
        <v>75</v>
      </c>
      <c r="B23" s="526" t="s">
        <v>74</v>
      </c>
      <c r="C23" s="527"/>
      <c r="D23" s="528"/>
      <c r="E23" s="382">
        <v>1</v>
      </c>
      <c r="F23" s="385">
        <v>7400</v>
      </c>
      <c r="G23" s="172">
        <f t="shared" si="0"/>
        <v>7400</v>
      </c>
      <c r="H23" s="117"/>
      <c r="I23" s="299">
        <v>4800</v>
      </c>
      <c r="J23" s="299">
        <f t="shared" si="1"/>
        <v>6240</v>
      </c>
      <c r="K23" s="190">
        <f t="shared" si="2"/>
        <v>6988.8000000000011</v>
      </c>
      <c r="L23" s="190"/>
      <c r="M23" s="190"/>
    </row>
    <row r="24" spans="1:13" ht="17.100000000000001" customHeight="1" x14ac:dyDescent="0.15">
      <c r="A24" s="374"/>
      <c r="B24" s="514"/>
      <c r="C24" s="515"/>
      <c r="D24" s="516"/>
      <c r="E24" s="382"/>
      <c r="F24" s="387" t="s">
        <v>4</v>
      </c>
      <c r="G24" s="385">
        <f>SUM(G21:G23)</f>
        <v>99100</v>
      </c>
      <c r="H24" s="117"/>
      <c r="I24" s="299">
        <f>G24*0.9</f>
        <v>89190</v>
      </c>
      <c r="K24" s="190"/>
      <c r="L24" s="190"/>
      <c r="M24" s="190"/>
    </row>
    <row r="25" spans="1:13" ht="17.100000000000001" customHeight="1" x14ac:dyDescent="0.15">
      <c r="A25" s="374"/>
      <c r="B25" s="317"/>
      <c r="C25" s="318"/>
      <c r="D25" s="319"/>
      <c r="E25" s="383"/>
      <c r="F25" s="385"/>
      <c r="G25" s="386"/>
      <c r="H25" s="117"/>
      <c r="I25" s="299">
        <f>G25*0.9</f>
        <v>0</v>
      </c>
      <c r="K25" s="190"/>
      <c r="L25" s="190"/>
      <c r="M25" s="190"/>
    </row>
    <row r="26" spans="1:13" s="36" customFormat="1" ht="17.100000000000001" customHeight="1" x14ac:dyDescent="0.15">
      <c r="A26" s="374"/>
      <c r="B26" s="514"/>
      <c r="C26" s="515"/>
      <c r="D26" s="516"/>
      <c r="E26" s="12"/>
      <c r="F26" s="387" t="s">
        <v>4</v>
      </c>
      <c r="G26" s="385">
        <f>G15+G17+G19+G24</f>
        <v>470100</v>
      </c>
      <c r="H26" s="384"/>
      <c r="I26" s="324"/>
      <c r="K26" s="193"/>
      <c r="L26" s="190"/>
      <c r="M26" s="190"/>
    </row>
    <row r="27" spans="1:13" ht="17.100000000000001" customHeight="1" x14ac:dyDescent="0.15">
      <c r="A27" s="374"/>
      <c r="B27" s="317"/>
      <c r="C27" s="318"/>
      <c r="D27" s="319"/>
      <c r="E27" s="383"/>
      <c r="F27" s="385"/>
      <c r="G27" s="386"/>
      <c r="H27" s="117"/>
      <c r="I27" s="299">
        <f>G26*0.9</f>
        <v>423090</v>
      </c>
      <c r="K27" s="190"/>
      <c r="L27" s="190"/>
      <c r="M27" s="190"/>
    </row>
    <row r="28" spans="1:13" ht="17.100000000000001" customHeight="1" x14ac:dyDescent="0.15">
      <c r="A28" s="374"/>
      <c r="B28" s="514"/>
      <c r="C28" s="515"/>
      <c r="D28" s="516"/>
      <c r="E28" s="12"/>
      <c r="F28" s="389" t="s">
        <v>2</v>
      </c>
      <c r="G28" s="390">
        <v>420000</v>
      </c>
      <c r="H28" s="384"/>
      <c r="K28" s="190"/>
      <c r="L28" s="190"/>
      <c r="M28" s="190"/>
    </row>
    <row r="29" spans="1:13" ht="17.100000000000001" customHeight="1" x14ac:dyDescent="0.15">
      <c r="A29" s="374"/>
      <c r="B29" s="317"/>
      <c r="C29" s="318"/>
      <c r="D29" s="319"/>
      <c r="E29" s="383"/>
      <c r="F29" s="385"/>
      <c r="G29" s="386" t="s">
        <v>1</v>
      </c>
      <c r="H29" s="117"/>
      <c r="I29" s="47" t="e">
        <f>G29*0.9</f>
        <v>#VALUE!</v>
      </c>
      <c r="K29" s="190"/>
      <c r="L29" s="190"/>
      <c r="M29" s="190"/>
    </row>
    <row r="30" spans="1:13" ht="17.100000000000001" customHeight="1" x14ac:dyDescent="0.15">
      <c r="A30" s="374"/>
      <c r="B30" s="514"/>
      <c r="C30" s="515"/>
      <c r="D30" s="516"/>
      <c r="E30" s="12"/>
      <c r="F30" s="387"/>
      <c r="G30" s="388"/>
      <c r="H30" s="384"/>
      <c r="I30" s="47"/>
      <c r="K30" s="190"/>
      <c r="L30" s="190"/>
      <c r="M30" s="190"/>
    </row>
    <row r="31" spans="1:13" ht="17.100000000000001" customHeight="1" x14ac:dyDescent="0.15">
      <c r="A31" s="374"/>
      <c r="B31" s="317"/>
      <c r="C31" s="318"/>
      <c r="D31" s="319"/>
      <c r="E31" s="382"/>
      <c r="F31" s="58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374"/>
      <c r="B32" s="514"/>
      <c r="C32" s="515"/>
      <c r="D32" s="516"/>
      <c r="E32" s="383"/>
      <c r="F32" s="33"/>
      <c r="G32" s="32"/>
      <c r="H32" s="117"/>
      <c r="I32" s="47"/>
      <c r="K32" s="190"/>
      <c r="L32" s="190"/>
      <c r="M32" s="190"/>
    </row>
    <row r="33" spans="1:13" ht="17.100000000000001" customHeight="1" x14ac:dyDescent="0.15">
      <c r="A33" s="374"/>
      <c r="B33" s="317"/>
      <c r="C33" s="318"/>
      <c r="D33" s="319"/>
      <c r="E33" s="12"/>
      <c r="F33" s="33"/>
      <c r="G33" s="40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514"/>
      <c r="C34" s="515"/>
      <c r="D34" s="516"/>
      <c r="E34" s="12"/>
      <c r="F34" s="33"/>
      <c r="G34" s="40"/>
      <c r="H34" s="384"/>
      <c r="I34" s="47"/>
      <c r="K34" s="190"/>
      <c r="L34" s="190"/>
      <c r="M34" s="190"/>
    </row>
    <row r="35" spans="1:13" ht="17.100000000000001" customHeight="1" x14ac:dyDescent="0.15">
      <c r="A35" s="297"/>
      <c r="B35" s="317"/>
      <c r="C35" s="318"/>
      <c r="D35" s="319"/>
      <c r="E35" s="361"/>
      <c r="F35" s="33"/>
      <c r="G35" s="32"/>
      <c r="H35" s="117"/>
      <c r="I35" s="277">
        <f>I19+I20+I27</f>
        <v>423090</v>
      </c>
    </row>
    <row r="36" spans="1:13" ht="17.100000000000001" customHeight="1" x14ac:dyDescent="0.15">
      <c r="A36" s="297"/>
      <c r="B36" s="514"/>
      <c r="C36" s="515"/>
      <c r="D36" s="516"/>
      <c r="E36" s="12"/>
      <c r="F36" s="33"/>
      <c r="G36" s="40"/>
      <c r="H36" s="48"/>
      <c r="J36" s="47"/>
    </row>
    <row r="37" spans="1:13" ht="17.100000000000001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3" ht="17.100000000000001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7.100000000000001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7.100000000000001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24">
    <mergeCell ref="A42:D42"/>
    <mergeCell ref="A14:H14"/>
    <mergeCell ref="B23:D23"/>
    <mergeCell ref="B28:D28"/>
    <mergeCell ref="B30:D30"/>
    <mergeCell ref="B32:D32"/>
    <mergeCell ref="B34:D34"/>
    <mergeCell ref="B36:D36"/>
    <mergeCell ref="A37:H37"/>
    <mergeCell ref="A18:D18"/>
    <mergeCell ref="A20:D20"/>
    <mergeCell ref="B22:D22"/>
    <mergeCell ref="B24:D24"/>
    <mergeCell ref="B26:D26"/>
    <mergeCell ref="E7:H7"/>
    <mergeCell ref="E8:H8"/>
    <mergeCell ref="B13:D13"/>
    <mergeCell ref="A16:D16"/>
    <mergeCell ref="A2:H2"/>
    <mergeCell ref="B3:C3"/>
    <mergeCell ref="F3:H4"/>
    <mergeCell ref="A4:C4"/>
    <mergeCell ref="E5:H5"/>
    <mergeCell ref="E6:H6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0"/>
  <sheetViews>
    <sheetView topLeftCell="A8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522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577" t="s">
        <v>523</v>
      </c>
      <c r="B14" s="545"/>
      <c r="C14" s="545"/>
      <c r="D14" s="545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3</v>
      </c>
      <c r="F15" s="130">
        <v>140000</v>
      </c>
      <c r="G15" s="130">
        <f>F15*E15</f>
        <v>420000</v>
      </c>
      <c r="H15" s="31"/>
      <c r="I15" s="1">
        <v>25000</v>
      </c>
      <c r="J15" s="1">
        <v>10000</v>
      </c>
    </row>
    <row r="16" spans="1:13" s="36" customFormat="1" ht="18" customHeight="1" x14ac:dyDescent="0.15">
      <c r="A16" s="105" t="s">
        <v>86</v>
      </c>
      <c r="B16" s="535" t="s">
        <v>85</v>
      </c>
      <c r="C16" s="536"/>
      <c r="D16" s="537"/>
      <c r="E16" s="94">
        <v>3</v>
      </c>
      <c r="F16" s="100">
        <v>254200</v>
      </c>
      <c r="G16" s="115">
        <f>E16*F16</f>
        <v>762600</v>
      </c>
      <c r="H16" s="114" t="s">
        <v>236</v>
      </c>
      <c r="I16" s="299">
        <f>G16*0.9</f>
        <v>686340</v>
      </c>
      <c r="J16" s="36">
        <v>35000</v>
      </c>
      <c r="K16" s="193"/>
      <c r="L16" s="190"/>
      <c r="M16" s="190"/>
    </row>
    <row r="17" spans="1:13" s="36" customFormat="1" ht="18" customHeight="1" x14ac:dyDescent="0.15">
      <c r="A17" s="101" t="s">
        <v>84</v>
      </c>
      <c r="B17" s="535" t="s">
        <v>83</v>
      </c>
      <c r="C17" s="536"/>
      <c r="D17" s="536"/>
      <c r="E17" s="94">
        <v>3</v>
      </c>
      <c r="F17" s="238">
        <v>26000</v>
      </c>
      <c r="G17" s="115">
        <f>E17*F17</f>
        <v>78000</v>
      </c>
      <c r="H17" s="114" t="s">
        <v>485</v>
      </c>
      <c r="I17" s="324">
        <f>SUM(F15:F17)</f>
        <v>420200</v>
      </c>
      <c r="K17" s="193"/>
      <c r="L17" s="190"/>
      <c r="M17" s="190"/>
    </row>
    <row r="18" spans="1:13" ht="18" customHeight="1" x14ac:dyDescent="0.15">
      <c r="A18" s="297"/>
      <c r="B18" s="514"/>
      <c r="C18" s="515"/>
      <c r="D18" s="516"/>
      <c r="E18" s="94"/>
      <c r="F18" s="237" t="s">
        <v>4</v>
      </c>
      <c r="G18" s="92">
        <f>SUM(G15:G17)</f>
        <v>1260600</v>
      </c>
      <c r="H18" s="120"/>
      <c r="I18" s="299"/>
      <c r="J18" s="299"/>
      <c r="K18" s="190"/>
      <c r="L18" s="190"/>
      <c r="M18" s="190"/>
    </row>
    <row r="19" spans="1:13" ht="18" customHeight="1" x14ac:dyDescent="0.15">
      <c r="A19" s="577" t="s">
        <v>524</v>
      </c>
      <c r="B19" s="545"/>
      <c r="C19" s="545"/>
      <c r="D19" s="545"/>
      <c r="E19" s="118"/>
      <c r="F19" s="118"/>
      <c r="G19" s="118"/>
      <c r="H19" s="31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8" customHeight="1" x14ac:dyDescent="0.15">
      <c r="A20" s="574" t="s">
        <v>43</v>
      </c>
      <c r="B20" s="575"/>
      <c r="C20" s="575"/>
      <c r="D20" s="576"/>
      <c r="E20" s="156">
        <v>1</v>
      </c>
      <c r="F20" s="130">
        <v>140000</v>
      </c>
      <c r="G20" s="130">
        <f>F20*E20</f>
        <v>140000</v>
      </c>
      <c r="H20" s="31"/>
      <c r="I20" s="299">
        <f>G18*0.9</f>
        <v>1134540</v>
      </c>
      <c r="J20" s="299"/>
      <c r="K20" s="190"/>
      <c r="L20" s="190"/>
      <c r="M20" s="190"/>
    </row>
    <row r="21" spans="1:13" ht="18" customHeight="1" x14ac:dyDescent="0.15">
      <c r="A21" s="105" t="s">
        <v>86</v>
      </c>
      <c r="B21" s="535" t="s">
        <v>85</v>
      </c>
      <c r="C21" s="536"/>
      <c r="D21" s="537"/>
      <c r="E21" s="94">
        <v>1</v>
      </c>
      <c r="F21" s="100">
        <v>254200</v>
      </c>
      <c r="G21" s="115">
        <f>E21*F21</f>
        <v>254200</v>
      </c>
      <c r="H21" s="114" t="s">
        <v>236</v>
      </c>
      <c r="I21" s="299">
        <f>G21*0.9</f>
        <v>228780</v>
      </c>
      <c r="J21" s="277">
        <f>SUM(J18:J19)</f>
        <v>20800</v>
      </c>
      <c r="K21" s="190"/>
      <c r="L21" s="190"/>
      <c r="M21" s="190"/>
    </row>
    <row r="22" spans="1:13" ht="18" customHeight="1" x14ac:dyDescent="0.15">
      <c r="A22" s="101" t="s">
        <v>84</v>
      </c>
      <c r="B22" s="535" t="s">
        <v>83</v>
      </c>
      <c r="C22" s="536"/>
      <c r="D22" s="536"/>
      <c r="E22" s="94">
        <v>1</v>
      </c>
      <c r="F22" s="238">
        <v>26000</v>
      </c>
      <c r="G22" s="115">
        <f>E22*F22</f>
        <v>26000</v>
      </c>
      <c r="H22" s="114" t="s">
        <v>485</v>
      </c>
      <c r="I22" s="299"/>
      <c r="K22" s="190"/>
      <c r="L22" s="190"/>
      <c r="M22" s="190"/>
    </row>
    <row r="23" spans="1:13" ht="18" customHeight="1" x14ac:dyDescent="0.15">
      <c r="A23" s="101" t="s">
        <v>234</v>
      </c>
      <c r="B23" s="535">
        <v>266255</v>
      </c>
      <c r="C23" s="536"/>
      <c r="D23" s="537"/>
      <c r="E23" s="97">
        <v>1</v>
      </c>
      <c r="F23" s="313">
        <v>2460</v>
      </c>
      <c r="G23" s="115">
        <f>E23*F23</f>
        <v>2460</v>
      </c>
      <c r="H23" s="98" t="s">
        <v>235</v>
      </c>
      <c r="I23" s="299">
        <f>G23*0.9</f>
        <v>2214</v>
      </c>
      <c r="K23" s="190"/>
      <c r="L23" s="190"/>
      <c r="M23" s="190"/>
    </row>
    <row r="24" spans="1:13" s="36" customFormat="1" ht="18" customHeight="1" x14ac:dyDescent="0.15">
      <c r="A24" s="297"/>
      <c r="B24" s="514"/>
      <c r="C24" s="515"/>
      <c r="D24" s="516"/>
      <c r="E24" s="107"/>
      <c r="F24" s="237" t="s">
        <v>4</v>
      </c>
      <c r="G24" s="92">
        <f>SUM(G20:G23)</f>
        <v>422660</v>
      </c>
      <c r="H24" s="120"/>
      <c r="I24" s="324"/>
      <c r="K24" s="193"/>
      <c r="L24" s="190"/>
      <c r="M24" s="190"/>
    </row>
    <row r="25" spans="1:13" ht="18" customHeight="1" x14ac:dyDescent="0.15">
      <c r="A25" s="297"/>
      <c r="B25" s="514"/>
      <c r="C25" s="515"/>
      <c r="D25" s="516"/>
      <c r="E25" s="361"/>
      <c r="F25" s="44"/>
      <c r="G25" s="92"/>
      <c r="H25" s="117"/>
      <c r="I25" s="299">
        <f>G24*0.9</f>
        <v>380394</v>
      </c>
      <c r="K25" s="190"/>
      <c r="L25" s="190"/>
      <c r="M25" s="190"/>
    </row>
    <row r="26" spans="1:13" ht="18" customHeight="1" x14ac:dyDescent="0.15">
      <c r="A26" s="297"/>
      <c r="B26" s="317"/>
      <c r="C26" s="318"/>
      <c r="D26" s="319"/>
      <c r="E26" s="34"/>
      <c r="F26" s="228" t="s">
        <v>4</v>
      </c>
      <c r="G26" s="92">
        <f>G18+G24</f>
        <v>1683260</v>
      </c>
      <c r="H26" s="48"/>
      <c r="I26" s="47">
        <f>G26*0.9</f>
        <v>1514934</v>
      </c>
      <c r="K26" s="190"/>
      <c r="L26" s="190"/>
      <c r="M26" s="190"/>
    </row>
    <row r="27" spans="1:13" ht="18" customHeight="1" x14ac:dyDescent="0.15">
      <c r="A27" s="297"/>
      <c r="B27" s="514"/>
      <c r="C27" s="515"/>
      <c r="D27" s="516"/>
      <c r="E27" s="97"/>
      <c r="F27" s="331"/>
      <c r="G27" s="92"/>
      <c r="H27" s="117"/>
      <c r="I27" s="47">
        <f>G27*0.9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12"/>
      <c r="F28" s="33" t="s">
        <v>2</v>
      </c>
      <c r="G28" s="32">
        <v>1500000</v>
      </c>
      <c r="H28" s="48"/>
      <c r="I28" s="47"/>
      <c r="K28" s="190"/>
      <c r="L28" s="190"/>
      <c r="M28" s="190"/>
    </row>
    <row r="29" spans="1:13" ht="18" customHeight="1" x14ac:dyDescent="0.15">
      <c r="A29" s="297"/>
      <c r="B29" s="514"/>
      <c r="C29" s="515"/>
      <c r="D29" s="516"/>
      <c r="E29" s="107"/>
      <c r="F29" s="33"/>
      <c r="G29" s="40" t="s">
        <v>1</v>
      </c>
      <c r="H29" s="120"/>
      <c r="I29" s="47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8" customHeight="1" x14ac:dyDescent="0.15">
      <c r="A31" s="297"/>
      <c r="B31" s="514"/>
      <c r="C31" s="515"/>
      <c r="D31" s="516"/>
      <c r="E31" s="361"/>
      <c r="F31" s="58"/>
      <c r="G31" s="38"/>
      <c r="H31" s="117"/>
      <c r="I31" s="47">
        <f>G31*0.9</f>
        <v>0</v>
      </c>
      <c r="K31" s="190"/>
      <c r="L31" s="190"/>
      <c r="M31" s="190"/>
    </row>
    <row r="32" spans="1:13" ht="18" customHeight="1" x14ac:dyDescent="0.15">
      <c r="A32" s="297"/>
      <c r="B32" s="514"/>
      <c r="C32" s="515"/>
      <c r="D32" s="516"/>
      <c r="E32" s="12"/>
      <c r="F32" s="33"/>
      <c r="G32" s="40"/>
      <c r="H32" s="48"/>
      <c r="I32" s="47"/>
      <c r="K32" s="190"/>
      <c r="L32" s="190"/>
      <c r="M32" s="190"/>
    </row>
    <row r="33" spans="1:10" ht="18" customHeight="1" x14ac:dyDescent="0.15">
      <c r="A33" s="297"/>
      <c r="B33" s="317"/>
      <c r="C33" s="318"/>
      <c r="D33" s="319"/>
      <c r="E33" s="361"/>
      <c r="F33" s="33"/>
      <c r="G33" s="32"/>
      <c r="H33" s="117"/>
      <c r="I33" s="277">
        <f>I17+I18+I25</f>
        <v>800594</v>
      </c>
    </row>
    <row r="34" spans="1:10" ht="18" customHeight="1" x14ac:dyDescent="0.15">
      <c r="A34" s="297"/>
      <c r="B34" s="514"/>
      <c r="C34" s="515"/>
      <c r="D34" s="516"/>
      <c r="E34" s="12"/>
      <c r="F34" s="33"/>
      <c r="G34" s="40"/>
      <c r="H34" s="48"/>
      <c r="J34" s="47"/>
    </row>
    <row r="35" spans="1:10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10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10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9">
    <mergeCell ref="A40:D40"/>
    <mergeCell ref="A19:D19"/>
    <mergeCell ref="A20:D20"/>
    <mergeCell ref="B21:D21"/>
    <mergeCell ref="B22:D22"/>
    <mergeCell ref="B24:D24"/>
    <mergeCell ref="B29:D29"/>
    <mergeCell ref="B31:D31"/>
    <mergeCell ref="B32:D32"/>
    <mergeCell ref="B34:D34"/>
    <mergeCell ref="B35:D35"/>
    <mergeCell ref="A36:H36"/>
    <mergeCell ref="B17:D17"/>
    <mergeCell ref="B18:D18"/>
    <mergeCell ref="B23:D23"/>
    <mergeCell ref="B25:D25"/>
    <mergeCell ref="B27:D2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E343-C338-4A00-9023-6BE40B8E4F66}">
  <dimension ref="A1:M40"/>
  <sheetViews>
    <sheetView topLeftCell="A8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593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579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86" t="s">
        <v>580</v>
      </c>
      <c r="C15" s="587"/>
      <c r="D15" s="588"/>
      <c r="E15" s="12">
        <v>1</v>
      </c>
      <c r="F15" s="44">
        <v>280000</v>
      </c>
      <c r="G15" s="38">
        <f t="shared" ref="G15:G21" si="0">F15*E15</f>
        <v>280000</v>
      </c>
      <c r="H15" s="48"/>
    </row>
    <row r="16" spans="1:13" s="36" customFormat="1" ht="18" customHeight="1" x14ac:dyDescent="0.15">
      <c r="A16" s="35" t="s">
        <v>6</v>
      </c>
      <c r="B16" s="480" t="s">
        <v>5</v>
      </c>
      <c r="C16" s="481"/>
      <c r="D16" s="482"/>
      <c r="E16" s="12">
        <v>1</v>
      </c>
      <c r="F16" s="44">
        <v>1926000</v>
      </c>
      <c r="G16" s="40">
        <f t="shared" si="0"/>
        <v>1926000</v>
      </c>
      <c r="H16" s="52"/>
      <c r="I16" s="323"/>
      <c r="K16" s="193"/>
      <c r="L16" s="190"/>
      <c r="M16" s="190"/>
    </row>
    <row r="17" spans="1:13" s="36" customFormat="1" ht="18" customHeight="1" x14ac:dyDescent="0.15">
      <c r="A17" s="42" t="s">
        <v>15</v>
      </c>
      <c r="B17" s="480" t="s">
        <v>14</v>
      </c>
      <c r="C17" s="481"/>
      <c r="D17" s="482"/>
      <c r="E17" s="34">
        <v>1</v>
      </c>
      <c r="F17" s="44">
        <v>53300</v>
      </c>
      <c r="G17" s="58">
        <f t="shared" si="0"/>
        <v>53300</v>
      </c>
      <c r="H17" s="57"/>
      <c r="I17" s="323">
        <f>G17*0.9</f>
        <v>47970</v>
      </c>
      <c r="K17" s="193"/>
      <c r="L17" s="190"/>
      <c r="M17" s="190"/>
    </row>
    <row r="18" spans="1:13" s="36" customFormat="1" ht="18" customHeight="1" x14ac:dyDescent="0.15">
      <c r="A18" s="35" t="s">
        <v>13</v>
      </c>
      <c r="B18" s="480" t="s">
        <v>12</v>
      </c>
      <c r="C18" s="481"/>
      <c r="D18" s="482"/>
      <c r="E18" s="34">
        <v>1</v>
      </c>
      <c r="F18" s="44">
        <v>45000</v>
      </c>
      <c r="G18" s="40">
        <f t="shared" si="0"/>
        <v>45000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56" t="s">
        <v>8</v>
      </c>
      <c r="B19" s="480" t="s">
        <v>11</v>
      </c>
      <c r="C19" s="481"/>
      <c r="D19" s="482"/>
      <c r="E19" s="34">
        <v>1</v>
      </c>
      <c r="F19" s="55">
        <v>3300</v>
      </c>
      <c r="G19" s="38">
        <f t="shared" si="0"/>
        <v>3300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53" t="s">
        <v>10</v>
      </c>
      <c r="B20" s="526" t="s">
        <v>9</v>
      </c>
      <c r="C20" s="527"/>
      <c r="D20" s="528"/>
      <c r="E20" s="12">
        <v>1</v>
      </c>
      <c r="F20" s="44">
        <v>46700</v>
      </c>
      <c r="G20" s="38">
        <f t="shared" si="0"/>
        <v>46700</v>
      </c>
      <c r="H20" s="48"/>
      <c r="I20" s="299">
        <f>G20*0.9</f>
        <v>42030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46" t="s">
        <v>8</v>
      </c>
      <c r="B21" s="514" t="s">
        <v>7</v>
      </c>
      <c r="C21" s="515"/>
      <c r="D21" s="516"/>
      <c r="E21" s="45">
        <v>1</v>
      </c>
      <c r="F21" s="44">
        <v>3900</v>
      </c>
      <c r="G21" s="38">
        <f t="shared" si="0"/>
        <v>3900</v>
      </c>
      <c r="H21" s="52"/>
      <c r="I21" s="299">
        <f>G19*0.9</f>
        <v>2970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53"/>
      <c r="B22" s="514"/>
      <c r="C22" s="515"/>
      <c r="D22" s="516"/>
      <c r="E22" s="12"/>
      <c r="F22" s="387" t="s">
        <v>4</v>
      </c>
      <c r="G22" s="385">
        <f>SUM(G15:G21)</f>
        <v>2358200</v>
      </c>
      <c r="H22" s="52"/>
      <c r="I22" s="299"/>
      <c r="K22" s="190"/>
      <c r="L22" s="190"/>
      <c r="M22" s="190"/>
    </row>
    <row r="23" spans="1:13" ht="18" customHeight="1" x14ac:dyDescent="0.15">
      <c r="A23" s="146"/>
      <c r="B23" s="480"/>
      <c r="C23" s="481"/>
      <c r="D23" s="482"/>
      <c r="E23" s="218"/>
      <c r="F23" s="385"/>
      <c r="G23" s="386"/>
      <c r="H23" s="52"/>
      <c r="I23" s="299"/>
      <c r="K23" s="190"/>
      <c r="L23" s="190"/>
      <c r="M23" s="190"/>
    </row>
    <row r="24" spans="1:13" ht="18" customHeight="1" x14ac:dyDescent="0.15">
      <c r="A24" s="305"/>
      <c r="B24" s="604"/>
      <c r="C24" s="604"/>
      <c r="D24" s="605"/>
      <c r="E24" s="308"/>
      <c r="F24" s="33" t="s">
        <v>2</v>
      </c>
      <c r="G24" s="32">
        <v>2120000</v>
      </c>
      <c r="H24" s="147"/>
      <c r="I24" s="299">
        <f>G22*0.9</f>
        <v>2122380</v>
      </c>
      <c r="K24" s="190"/>
      <c r="L24" s="190"/>
      <c r="M24" s="190"/>
    </row>
    <row r="25" spans="1:13" ht="18" customHeight="1" x14ac:dyDescent="0.15">
      <c r="A25" s="56"/>
      <c r="B25" s="480"/>
      <c r="C25" s="481"/>
      <c r="D25" s="482"/>
      <c r="E25" s="34"/>
      <c r="F25" s="33"/>
      <c r="G25" s="40" t="s">
        <v>1</v>
      </c>
      <c r="H25" s="48"/>
      <c r="I25" s="299" t="e">
        <f>G25*0.9</f>
        <v>#VALUE!</v>
      </c>
      <c r="J25" s="50" t="e">
        <f>I25*1.8</f>
        <v>#VALUE!</v>
      </c>
      <c r="K25" s="190" t="e">
        <f>J25*1.12</f>
        <v>#VALUE!</v>
      </c>
      <c r="L25" s="190"/>
      <c r="M25" s="190"/>
    </row>
    <row r="26" spans="1:13" ht="18" customHeight="1" x14ac:dyDescent="0.15">
      <c r="A26" s="53"/>
      <c r="B26" s="526"/>
      <c r="C26" s="527"/>
      <c r="D26" s="528"/>
      <c r="E26" s="12"/>
      <c r="F26" s="172"/>
      <c r="G26" s="172"/>
      <c r="H26" s="48"/>
      <c r="I26" s="299">
        <v>15000</v>
      </c>
      <c r="J26" s="50">
        <f>I26*1.8</f>
        <v>27000</v>
      </c>
      <c r="K26" s="190">
        <f>J26*1.12</f>
        <v>30240.000000000004</v>
      </c>
      <c r="L26" s="190"/>
      <c r="M26" s="190"/>
    </row>
    <row r="27" spans="1:13" ht="18" customHeight="1" x14ac:dyDescent="0.15">
      <c r="A27" s="46"/>
      <c r="B27" s="514"/>
      <c r="C27" s="515"/>
      <c r="D27" s="516"/>
      <c r="E27" s="45"/>
      <c r="F27" s="33"/>
      <c r="G27" s="32"/>
      <c r="H27" s="52"/>
      <c r="I27" s="299"/>
      <c r="J27" s="50"/>
      <c r="K27" s="190"/>
      <c r="L27" s="190"/>
      <c r="M27" s="190"/>
    </row>
    <row r="28" spans="1:13" ht="18" customHeight="1" x14ac:dyDescent="0.15">
      <c r="A28" s="184"/>
      <c r="B28" s="480"/>
      <c r="C28" s="481"/>
      <c r="D28" s="482"/>
      <c r="E28" s="34"/>
      <c r="F28" s="33"/>
      <c r="G28" s="40"/>
      <c r="H28" s="37"/>
      <c r="I28" s="299"/>
      <c r="K28" s="190" t="e">
        <f>SUM(K25:K26)</f>
        <v>#VALUE!</v>
      </c>
      <c r="L28" s="190"/>
      <c r="M28" s="190"/>
    </row>
    <row r="29" spans="1:13" ht="18" customHeight="1" x14ac:dyDescent="0.15">
      <c r="A29" s="184"/>
      <c r="B29" s="514"/>
      <c r="C29" s="515"/>
      <c r="D29" s="516"/>
      <c r="E29" s="34"/>
      <c r="F29" s="150"/>
      <c r="G29" s="58"/>
      <c r="H29" s="48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97"/>
      <c r="F30" s="58"/>
      <c r="G30" s="38"/>
      <c r="H30" s="204"/>
      <c r="I30" s="359"/>
      <c r="K30" s="190"/>
      <c r="L30" s="190"/>
      <c r="M30" s="190"/>
    </row>
    <row r="31" spans="1:13" ht="18" customHeight="1" x14ac:dyDescent="0.15">
      <c r="A31" s="184"/>
      <c r="B31" s="529"/>
      <c r="C31" s="530"/>
      <c r="D31" s="531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1">
    <mergeCell ref="B33:D33"/>
    <mergeCell ref="B34:D34"/>
    <mergeCell ref="B35:D35"/>
    <mergeCell ref="A36:H36"/>
    <mergeCell ref="A40:D40"/>
    <mergeCell ref="B31:D31"/>
    <mergeCell ref="B23:D23"/>
    <mergeCell ref="B24:D24"/>
    <mergeCell ref="B25:D25"/>
    <mergeCell ref="B26:D26"/>
    <mergeCell ref="B27:D27"/>
    <mergeCell ref="B28:D28"/>
    <mergeCell ref="B29:D29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0"/>
  <sheetViews>
    <sheetView topLeftCell="A2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452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77" t="s">
        <v>521</v>
      </c>
      <c r="B14" s="545"/>
      <c r="C14" s="545"/>
      <c r="D14" s="545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3" s="36" customFormat="1" ht="18" customHeight="1" x14ac:dyDescent="0.15">
      <c r="A16" s="105" t="s">
        <v>86</v>
      </c>
      <c r="B16" s="535" t="s">
        <v>85</v>
      </c>
      <c r="C16" s="536"/>
      <c r="D16" s="53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299">
        <f>G16*0.9</f>
        <v>228780</v>
      </c>
      <c r="J16" s="36">
        <v>35000</v>
      </c>
      <c r="K16" s="193"/>
      <c r="L16" s="190"/>
      <c r="M16" s="190"/>
    </row>
    <row r="17" spans="1:13" s="36" customFormat="1" ht="18" customHeight="1" x14ac:dyDescent="0.15">
      <c r="A17" s="101" t="s">
        <v>84</v>
      </c>
      <c r="B17" s="535" t="s">
        <v>83</v>
      </c>
      <c r="C17" s="536"/>
      <c r="D17" s="53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4"/>
      <c r="K17" s="193"/>
      <c r="L17" s="190"/>
      <c r="M17" s="190"/>
    </row>
    <row r="18" spans="1:13" ht="18" customHeight="1" x14ac:dyDescent="0.15">
      <c r="A18" s="297"/>
      <c r="B18" s="514"/>
      <c r="C18" s="515"/>
      <c r="D18" s="516"/>
      <c r="E18" s="94"/>
      <c r="F18" s="237" t="s">
        <v>4</v>
      </c>
      <c r="G18" s="92">
        <f>SUM(G15:G17)</f>
        <v>420200</v>
      </c>
      <c r="H18" s="120"/>
      <c r="I18" s="299"/>
      <c r="J18" s="299"/>
      <c r="K18" s="190"/>
      <c r="L18" s="190"/>
      <c r="M18" s="190"/>
    </row>
    <row r="19" spans="1:13" ht="18" customHeight="1" x14ac:dyDescent="0.15">
      <c r="A19" s="297"/>
      <c r="B19" s="317"/>
      <c r="C19" s="318"/>
      <c r="D19" s="319"/>
      <c r="E19" s="12"/>
      <c r="F19" s="44"/>
      <c r="G19" s="38"/>
      <c r="H19" s="120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8" customHeight="1" x14ac:dyDescent="0.15">
      <c r="A20" s="297"/>
      <c r="B20" s="514"/>
      <c r="C20" s="515"/>
      <c r="D20" s="516"/>
      <c r="E20" s="361"/>
      <c r="F20" s="33" t="s">
        <v>2</v>
      </c>
      <c r="G20" s="32">
        <v>378000</v>
      </c>
      <c r="H20" s="117"/>
      <c r="I20" s="299">
        <f>G18*0.9</f>
        <v>378180</v>
      </c>
      <c r="J20" s="299"/>
      <c r="K20" s="190"/>
      <c r="L20" s="190"/>
      <c r="M20" s="190"/>
    </row>
    <row r="21" spans="1:13" ht="18" customHeight="1" x14ac:dyDescent="0.15">
      <c r="A21" s="297"/>
      <c r="B21" s="317"/>
      <c r="C21" s="318"/>
      <c r="D21" s="319"/>
      <c r="E21" s="12"/>
      <c r="F21" s="33"/>
      <c r="G21" s="40" t="s">
        <v>1</v>
      </c>
      <c r="H21" s="120"/>
      <c r="I21" s="299" t="e">
        <f>G21*0.9</f>
        <v>#VALUE!</v>
      </c>
      <c r="J21" s="277">
        <f>SUM(J18:J19)</f>
        <v>20800</v>
      </c>
      <c r="K21" s="190"/>
      <c r="L21" s="190"/>
      <c r="M21" s="190"/>
    </row>
    <row r="22" spans="1:13" ht="18" customHeight="1" x14ac:dyDescent="0.15">
      <c r="A22" s="297"/>
      <c r="B22" s="317"/>
      <c r="C22" s="318"/>
      <c r="D22" s="319"/>
      <c r="E22" s="156"/>
      <c r="F22" s="172"/>
      <c r="G22" s="172"/>
      <c r="H22" s="120"/>
      <c r="I22" s="299"/>
      <c r="K22" s="190"/>
      <c r="L22" s="190"/>
      <c r="M22" s="190"/>
    </row>
    <row r="23" spans="1:13" ht="18" customHeight="1" x14ac:dyDescent="0.15">
      <c r="A23" s="297"/>
      <c r="B23" s="514"/>
      <c r="C23" s="515"/>
      <c r="D23" s="516"/>
      <c r="E23" s="361"/>
      <c r="F23" s="362"/>
      <c r="G23" s="92"/>
      <c r="H23" s="117"/>
      <c r="I23" s="299">
        <f>G23*0.9</f>
        <v>0</v>
      </c>
      <c r="K23" s="190"/>
      <c r="L23" s="190"/>
      <c r="M23" s="190"/>
    </row>
    <row r="24" spans="1:13" s="36" customFormat="1" ht="18" customHeight="1" x14ac:dyDescent="0.15">
      <c r="A24" s="297"/>
      <c r="B24" s="317"/>
      <c r="C24" s="318"/>
      <c r="D24" s="319"/>
      <c r="E24" s="12"/>
      <c r="F24" s="44"/>
      <c r="G24" s="38"/>
      <c r="H24" s="48"/>
      <c r="I24" s="324"/>
      <c r="K24" s="193"/>
      <c r="L24" s="190"/>
      <c r="M24" s="190"/>
    </row>
    <row r="25" spans="1:13" ht="18" customHeight="1" x14ac:dyDescent="0.15">
      <c r="A25" s="297"/>
      <c r="B25" s="514"/>
      <c r="C25" s="515"/>
      <c r="D25" s="516"/>
      <c r="E25" s="361"/>
      <c r="F25" s="362"/>
      <c r="G25" s="92"/>
      <c r="H25" s="117"/>
      <c r="I25" s="299">
        <f>G24*0.9</f>
        <v>0</v>
      </c>
      <c r="K25" s="190"/>
      <c r="L25" s="190"/>
      <c r="M25" s="190"/>
    </row>
    <row r="26" spans="1:13" ht="18" customHeight="1" x14ac:dyDescent="0.15">
      <c r="A26" s="297"/>
      <c r="B26" s="317"/>
      <c r="C26" s="318"/>
      <c r="D26" s="319"/>
      <c r="E26" s="12"/>
      <c r="F26" s="44"/>
      <c r="G26" s="38"/>
      <c r="H26" s="48"/>
      <c r="K26" s="190"/>
      <c r="L26" s="190"/>
      <c r="M26" s="190"/>
    </row>
    <row r="27" spans="1:13" ht="18" customHeight="1" x14ac:dyDescent="0.15">
      <c r="A27" s="297"/>
      <c r="B27" s="514"/>
      <c r="C27" s="515"/>
      <c r="D27" s="516"/>
      <c r="E27" s="361"/>
      <c r="F27" s="362"/>
      <c r="G27" s="92"/>
      <c r="H27" s="117"/>
      <c r="I27" s="47">
        <f>G27*0.9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12"/>
      <c r="F28" s="44"/>
      <c r="G28" s="38"/>
      <c r="H28" s="48"/>
      <c r="I28" s="47"/>
      <c r="K28" s="190"/>
      <c r="L28" s="190"/>
      <c r="M28" s="190"/>
    </row>
    <row r="29" spans="1:13" ht="18" customHeight="1" x14ac:dyDescent="0.15">
      <c r="A29" s="297"/>
      <c r="B29" s="514"/>
      <c r="C29" s="515"/>
      <c r="D29" s="516"/>
      <c r="E29" s="107"/>
      <c r="F29" s="130"/>
      <c r="G29" s="130"/>
      <c r="H29" s="120"/>
      <c r="I29" s="47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8" customHeight="1" x14ac:dyDescent="0.15">
      <c r="A31" s="297"/>
      <c r="B31" s="514"/>
      <c r="C31" s="515"/>
      <c r="D31" s="516"/>
      <c r="E31" s="361"/>
      <c r="F31" s="58"/>
      <c r="G31" s="38"/>
      <c r="H31" s="117"/>
      <c r="I31" s="47">
        <f>G31*0.9</f>
        <v>0</v>
      </c>
      <c r="K31" s="190"/>
      <c r="L31" s="190"/>
      <c r="M31" s="190"/>
    </row>
    <row r="32" spans="1:13" ht="18" customHeight="1" x14ac:dyDescent="0.15">
      <c r="A32" s="297"/>
      <c r="B32" s="514"/>
      <c r="C32" s="515"/>
      <c r="D32" s="516"/>
      <c r="E32" s="12"/>
      <c r="F32" s="33"/>
      <c r="G32" s="40"/>
      <c r="H32" s="48"/>
      <c r="I32" s="47"/>
      <c r="K32" s="190"/>
      <c r="L32" s="190"/>
      <c r="M32" s="190"/>
    </row>
    <row r="33" spans="1:10" ht="18" customHeight="1" x14ac:dyDescent="0.15">
      <c r="A33" s="297"/>
      <c r="B33" s="317"/>
      <c r="C33" s="318"/>
      <c r="D33" s="319"/>
      <c r="E33" s="361"/>
      <c r="F33" s="33"/>
      <c r="G33" s="32"/>
      <c r="H33" s="117"/>
      <c r="I33" s="277">
        <f>I17+I18+I25</f>
        <v>0</v>
      </c>
    </row>
    <row r="34" spans="1:10" ht="18" customHeight="1" x14ac:dyDescent="0.15">
      <c r="A34" s="297"/>
      <c r="B34" s="514"/>
      <c r="C34" s="515"/>
      <c r="D34" s="516"/>
      <c r="E34" s="12"/>
      <c r="F34" s="33"/>
      <c r="G34" s="40"/>
      <c r="H34" s="48"/>
      <c r="J34" s="47"/>
    </row>
    <row r="35" spans="1:10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10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10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5">
    <mergeCell ref="E6:H6"/>
    <mergeCell ref="A2:H2"/>
    <mergeCell ref="B3:C3"/>
    <mergeCell ref="F3:H4"/>
    <mergeCell ref="A4:C4"/>
    <mergeCell ref="E5:H5"/>
    <mergeCell ref="B27:D27"/>
    <mergeCell ref="E7:H7"/>
    <mergeCell ref="E8:H8"/>
    <mergeCell ref="B13:D13"/>
    <mergeCell ref="A14:D14"/>
    <mergeCell ref="A15:D15"/>
    <mergeCell ref="B16:D16"/>
    <mergeCell ref="B17:D17"/>
    <mergeCell ref="B18:D18"/>
    <mergeCell ref="B20:D20"/>
    <mergeCell ref="B23:D23"/>
    <mergeCell ref="B25:D25"/>
    <mergeCell ref="A40:D40"/>
    <mergeCell ref="B29:D29"/>
    <mergeCell ref="B31:D31"/>
    <mergeCell ref="B32:D32"/>
    <mergeCell ref="B34:D34"/>
    <mergeCell ref="B35:D35"/>
    <mergeCell ref="A36:H36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1"/>
  <sheetViews>
    <sheetView topLeftCell="A5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452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458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151</v>
      </c>
      <c r="C15" s="527"/>
      <c r="D15" s="528"/>
      <c r="E15" s="12">
        <v>1</v>
      </c>
      <c r="F15" s="44">
        <v>280000</v>
      </c>
      <c r="G15" s="38">
        <f t="shared" ref="G15:G17" si="0">F15*E15</f>
        <v>280000</v>
      </c>
      <c r="H15" s="48" t="s">
        <v>392</v>
      </c>
    </row>
    <row r="16" spans="1:13" ht="18" customHeight="1" x14ac:dyDescent="0.15">
      <c r="A16" s="46" t="s">
        <v>145</v>
      </c>
      <c r="B16" s="514" t="s">
        <v>146</v>
      </c>
      <c r="C16" s="515"/>
      <c r="D16" s="516"/>
      <c r="E16" s="45">
        <v>1</v>
      </c>
      <c r="F16" s="44">
        <v>84000</v>
      </c>
      <c r="G16" s="38">
        <f t="shared" si="0"/>
        <v>84000</v>
      </c>
      <c r="H16" s="52" t="s">
        <v>65</v>
      </c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42" t="s">
        <v>147</v>
      </c>
      <c r="B17" s="480" t="s">
        <v>148</v>
      </c>
      <c r="C17" s="481"/>
      <c r="D17" s="482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/>
      <c r="K17" s="193"/>
      <c r="L17" s="190"/>
      <c r="M17" s="190"/>
    </row>
    <row r="18" spans="1:13" s="36" customFormat="1" ht="18" customHeight="1" x14ac:dyDescent="0.15">
      <c r="A18" s="42"/>
      <c r="B18" s="480"/>
      <c r="C18" s="481"/>
      <c r="D18" s="482"/>
      <c r="E18" s="34"/>
      <c r="F18" s="58" t="s">
        <v>4</v>
      </c>
      <c r="G18" s="38">
        <f>SUM(G6:G17)</f>
        <v>446000</v>
      </c>
      <c r="H18" s="37"/>
      <c r="I18" s="54">
        <f>G18*0.9</f>
        <v>401400</v>
      </c>
      <c r="K18" s="193"/>
      <c r="L18" s="190"/>
      <c r="M18" s="190"/>
    </row>
    <row r="19" spans="1:13" s="36" customFormat="1" ht="18" customHeight="1" x14ac:dyDescent="0.15">
      <c r="A19" s="532" t="s">
        <v>459</v>
      </c>
      <c r="B19" s="533"/>
      <c r="C19" s="533"/>
      <c r="D19" s="534"/>
      <c r="E19" s="361"/>
      <c r="F19" s="362"/>
      <c r="G19" s="92"/>
      <c r="H19" s="117"/>
      <c r="I19" s="54"/>
      <c r="J19" s="324">
        <f>I19*1.3</f>
        <v>0</v>
      </c>
      <c r="K19" s="193">
        <f>J19*1.12</f>
        <v>0</v>
      </c>
      <c r="L19" s="190"/>
      <c r="M19" s="190"/>
    </row>
    <row r="20" spans="1:13" s="36" customFormat="1" ht="18" customHeight="1" x14ac:dyDescent="0.15">
      <c r="A20" s="53" t="s">
        <v>17</v>
      </c>
      <c r="B20" s="526"/>
      <c r="C20" s="527"/>
      <c r="D20" s="528"/>
      <c r="E20" s="12">
        <v>1</v>
      </c>
      <c r="F20" s="44">
        <v>0</v>
      </c>
      <c r="G20" s="38">
        <f t="shared" ref="G20" si="1">F20*E20</f>
        <v>0</v>
      </c>
      <c r="H20" s="120" t="s">
        <v>216</v>
      </c>
      <c r="I20" s="372"/>
      <c r="J20" s="324">
        <f t="shared" ref="J20:J24" si="2">I20*1.3</f>
        <v>0</v>
      </c>
      <c r="K20" s="193">
        <f>J20*1.12</f>
        <v>0</v>
      </c>
      <c r="L20" s="190"/>
      <c r="M20" s="190"/>
    </row>
    <row r="21" spans="1:13" ht="18" customHeight="1" x14ac:dyDescent="0.15">
      <c r="A21" s="532" t="s">
        <v>578</v>
      </c>
      <c r="B21" s="533"/>
      <c r="C21" s="533"/>
      <c r="D21" s="534"/>
      <c r="E21" s="361"/>
      <c r="F21" s="362"/>
      <c r="G21" s="92"/>
      <c r="H21" s="117"/>
      <c r="I21" s="373"/>
      <c r="J21" s="324">
        <f t="shared" si="2"/>
        <v>0</v>
      </c>
      <c r="K21" s="193">
        <f t="shared" ref="K21:K24" si="3">J21*1.12</f>
        <v>0</v>
      </c>
      <c r="L21" s="190">
        <f>K21*1.12</f>
        <v>0</v>
      </c>
      <c r="M21" s="190"/>
    </row>
    <row r="22" spans="1:13" ht="18" customHeight="1" x14ac:dyDescent="0.15">
      <c r="A22" s="53" t="s">
        <v>17</v>
      </c>
      <c r="B22" s="526"/>
      <c r="C22" s="527"/>
      <c r="D22" s="528"/>
      <c r="E22" s="12">
        <v>1</v>
      </c>
      <c r="F22" s="44">
        <v>0</v>
      </c>
      <c r="G22" s="38">
        <f t="shared" ref="G22" si="4">F22*E22</f>
        <v>0</v>
      </c>
      <c r="H22" s="120" t="s">
        <v>216</v>
      </c>
      <c r="I22" s="373">
        <f>G22*0.9</f>
        <v>0</v>
      </c>
      <c r="J22" s="324">
        <f t="shared" si="2"/>
        <v>0</v>
      </c>
      <c r="K22" s="193">
        <f t="shared" si="3"/>
        <v>0</v>
      </c>
      <c r="L22" s="190">
        <f>K22*1.12</f>
        <v>0</v>
      </c>
      <c r="M22" s="190"/>
    </row>
    <row r="23" spans="1:13" ht="18" customHeight="1" x14ac:dyDescent="0.15">
      <c r="A23" s="53"/>
      <c r="B23" s="526"/>
      <c r="C23" s="527"/>
      <c r="D23" s="528"/>
      <c r="E23" s="12"/>
      <c r="F23" s="58"/>
      <c r="G23" s="58"/>
      <c r="H23" s="48"/>
      <c r="I23" s="373"/>
      <c r="J23" s="324">
        <f t="shared" si="2"/>
        <v>0</v>
      </c>
      <c r="K23" s="193">
        <f t="shared" si="3"/>
        <v>0</v>
      </c>
      <c r="L23" s="190">
        <f>K23*1.12</f>
        <v>0</v>
      </c>
      <c r="M23" s="190"/>
    </row>
    <row r="24" spans="1:13" ht="18" customHeight="1" x14ac:dyDescent="0.15">
      <c r="A24" s="46"/>
      <c r="B24" s="514"/>
      <c r="C24" s="515"/>
      <c r="D24" s="516"/>
      <c r="E24" s="45"/>
      <c r="F24" s="58" t="s">
        <v>4</v>
      </c>
      <c r="G24" s="38">
        <f>G18</f>
        <v>446000</v>
      </c>
      <c r="H24" s="48"/>
      <c r="I24" s="373"/>
      <c r="J24" s="324">
        <f t="shared" si="2"/>
        <v>0</v>
      </c>
      <c r="K24" s="193">
        <f t="shared" si="3"/>
        <v>0</v>
      </c>
      <c r="L24" s="190"/>
      <c r="M24" s="190"/>
    </row>
    <row r="25" spans="1:13" ht="18" customHeight="1" x14ac:dyDescent="0.15">
      <c r="A25" s="53"/>
      <c r="B25" s="526"/>
      <c r="C25" s="527"/>
      <c r="D25" s="528"/>
      <c r="E25" s="12"/>
      <c r="F25" s="58"/>
      <c r="G25" s="58"/>
      <c r="H25" s="48"/>
      <c r="I25" s="299"/>
      <c r="K25" s="190"/>
      <c r="L25" s="190"/>
      <c r="M25" s="190"/>
    </row>
    <row r="26" spans="1:13" s="36" customFormat="1" ht="18" customHeight="1" x14ac:dyDescent="0.15">
      <c r="A26" s="46"/>
      <c r="B26" s="514"/>
      <c r="C26" s="515"/>
      <c r="D26" s="516"/>
      <c r="E26" s="45"/>
      <c r="F26" s="41" t="s">
        <v>2</v>
      </c>
      <c r="G26" s="153">
        <v>400000</v>
      </c>
      <c r="H26" s="52"/>
      <c r="I26" s="324"/>
      <c r="J26" s="324">
        <v>16000</v>
      </c>
      <c r="K26" s="193">
        <f>J26*1.3</f>
        <v>20800</v>
      </c>
      <c r="L26" s="190">
        <f>K26*1.12</f>
        <v>23296.000000000004</v>
      </c>
      <c r="M26" s="190"/>
    </row>
    <row r="27" spans="1:13" ht="18" customHeight="1" x14ac:dyDescent="0.15">
      <c r="A27" s="152"/>
      <c r="B27" s="480"/>
      <c r="C27" s="481"/>
      <c r="D27" s="482"/>
      <c r="E27" s="34"/>
      <c r="F27" s="58"/>
      <c r="G27" s="58" t="s">
        <v>3</v>
      </c>
      <c r="H27" s="48"/>
      <c r="I27" s="299"/>
      <c r="K27" s="190"/>
      <c r="L27" s="190"/>
      <c r="M27" s="190"/>
    </row>
    <row r="28" spans="1:13" ht="18" customHeight="1" x14ac:dyDescent="0.15">
      <c r="A28" s="152"/>
      <c r="B28" s="526"/>
      <c r="C28" s="527"/>
      <c r="D28" s="528"/>
      <c r="E28" s="34"/>
      <c r="F28" s="217"/>
      <c r="G28" s="195"/>
      <c r="H28" s="204"/>
      <c r="K28" s="190"/>
      <c r="L28" s="190"/>
      <c r="M28" s="190"/>
    </row>
    <row r="29" spans="1:13" ht="18" customHeight="1" x14ac:dyDescent="0.15">
      <c r="A29" s="374"/>
      <c r="B29" s="526"/>
      <c r="C29" s="527"/>
      <c r="D29" s="528"/>
      <c r="E29" s="97"/>
      <c r="F29" s="177"/>
      <c r="G29" s="153"/>
      <c r="H29" s="204"/>
      <c r="I29" s="359"/>
      <c r="K29" s="190"/>
      <c r="L29" s="190"/>
      <c r="M29" s="190"/>
    </row>
    <row r="30" spans="1:13" ht="18" customHeight="1" x14ac:dyDescent="0.15">
      <c r="A30" s="184"/>
      <c r="B30" s="606"/>
      <c r="C30" s="530"/>
      <c r="D30" s="531"/>
      <c r="E30" s="34"/>
      <c r="F30" s="150"/>
      <c r="G30" s="58"/>
      <c r="H30" s="48"/>
      <c r="I30" s="277"/>
    </row>
    <row r="31" spans="1:13" ht="18" customHeight="1" x14ac:dyDescent="0.15">
      <c r="A31" s="184"/>
      <c r="B31" s="529"/>
      <c r="C31" s="530"/>
      <c r="D31" s="531"/>
      <c r="E31" s="97"/>
      <c r="F31" s="150"/>
      <c r="G31" s="58"/>
      <c r="H31" s="48"/>
    </row>
    <row r="32" spans="1:13" ht="18" customHeight="1" x14ac:dyDescent="0.15">
      <c r="A32" s="184"/>
      <c r="B32" s="606"/>
      <c r="C32" s="530"/>
      <c r="D32" s="531"/>
      <c r="E32" s="34"/>
      <c r="F32" s="58"/>
      <c r="G32" s="38"/>
      <c r="H32" s="48"/>
      <c r="J32" s="47">
        <f>G32*0.9</f>
        <v>0</v>
      </c>
    </row>
    <row r="33" spans="1:10" ht="18" customHeight="1" x14ac:dyDescent="0.15">
      <c r="A33" s="297"/>
      <c r="B33" s="608"/>
      <c r="C33" s="527"/>
      <c r="D33" s="528"/>
      <c r="E33" s="34"/>
      <c r="F33" s="217"/>
      <c r="G33" s="195"/>
      <c r="H33" s="48"/>
      <c r="J33" s="47"/>
    </row>
    <row r="34" spans="1:10" ht="18" customHeight="1" x14ac:dyDescent="0.15">
      <c r="A34" s="297"/>
      <c r="B34" s="607"/>
      <c r="C34" s="515"/>
      <c r="D34" s="516"/>
      <c r="E34" s="34"/>
      <c r="F34" s="177"/>
      <c r="G34" s="153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150"/>
      <c r="G36" s="58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4">
    <mergeCell ref="A41:D41"/>
    <mergeCell ref="B31:D31"/>
    <mergeCell ref="B32:D32"/>
    <mergeCell ref="B34:D34"/>
    <mergeCell ref="B35:D35"/>
    <mergeCell ref="B36:D36"/>
    <mergeCell ref="A37:H37"/>
    <mergeCell ref="B33:D33"/>
    <mergeCell ref="B30:D30"/>
    <mergeCell ref="B17:D17"/>
    <mergeCell ref="B18:D18"/>
    <mergeCell ref="B20:D20"/>
    <mergeCell ref="B22:D22"/>
    <mergeCell ref="B28:D28"/>
    <mergeCell ref="B29:D29"/>
    <mergeCell ref="B23:D23"/>
    <mergeCell ref="B24:D24"/>
    <mergeCell ref="B25:D25"/>
    <mergeCell ref="B26:D26"/>
    <mergeCell ref="B27:D27"/>
    <mergeCell ref="A19:D19"/>
    <mergeCell ref="A21:D21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0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519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594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68" t="s">
        <v>520</v>
      </c>
      <c r="B14" s="569"/>
      <c r="C14" s="569"/>
      <c r="D14" s="570"/>
      <c r="E14" s="12"/>
      <c r="F14" s="33"/>
      <c r="G14" s="40"/>
      <c r="H14" s="117"/>
    </row>
    <row r="15" spans="1:13" ht="17.100000000000001" customHeight="1" x14ac:dyDescent="0.15">
      <c r="A15" s="520" t="s">
        <v>17</v>
      </c>
      <c r="B15" s="521"/>
      <c r="C15" s="521"/>
      <c r="D15" s="522"/>
      <c r="E15" s="12">
        <v>1</v>
      </c>
      <c r="F15" s="44">
        <v>131000</v>
      </c>
      <c r="G15" s="38">
        <f t="shared" ref="G15" si="0">F15*E15</f>
        <v>131000</v>
      </c>
      <c r="H15" s="48"/>
      <c r="I15" s="1">
        <v>118000</v>
      </c>
      <c r="J15" s="1">
        <v>10000</v>
      </c>
    </row>
    <row r="16" spans="1:13" s="36" customFormat="1" ht="17.100000000000001" customHeight="1" x14ac:dyDescent="0.15">
      <c r="A16" s="568" t="s">
        <v>528</v>
      </c>
      <c r="B16" s="569"/>
      <c r="C16" s="569"/>
      <c r="D16" s="570"/>
      <c r="E16" s="12"/>
      <c r="F16" s="33"/>
      <c r="G16" s="40"/>
      <c r="H16" s="204"/>
      <c r="I16" s="323"/>
      <c r="J16" s="323">
        <f>I16*1.38</f>
        <v>0</v>
      </c>
      <c r="K16" s="193">
        <f>J16*1.12</f>
        <v>0</v>
      </c>
      <c r="L16" s="190"/>
      <c r="M16" s="190"/>
    </row>
    <row r="17" spans="1:13" s="36" customFormat="1" ht="17.100000000000001" customHeight="1" x14ac:dyDescent="0.15">
      <c r="A17" s="520" t="s">
        <v>17</v>
      </c>
      <c r="B17" s="521"/>
      <c r="C17" s="521"/>
      <c r="D17" s="522"/>
      <c r="E17" s="12">
        <v>1</v>
      </c>
      <c r="F17" s="44">
        <v>131000</v>
      </c>
      <c r="G17" s="38">
        <f t="shared" ref="G17" si="1">F17*E17</f>
        <v>131000</v>
      </c>
      <c r="H17" s="120"/>
      <c r="I17" s="1">
        <v>118000</v>
      </c>
      <c r="J17" s="323"/>
      <c r="K17" s="193"/>
      <c r="L17" s="190"/>
      <c r="M17" s="190"/>
    </row>
    <row r="18" spans="1:13" s="36" customFormat="1" ht="17.100000000000001" customHeight="1" x14ac:dyDescent="0.15">
      <c r="A18" s="297"/>
      <c r="B18" s="317"/>
      <c r="C18" s="318"/>
      <c r="D18" s="319"/>
      <c r="E18" s="381"/>
      <c r="F18" s="58" t="s">
        <v>4</v>
      </c>
      <c r="G18" s="38">
        <f>G15+G17</f>
        <v>262000</v>
      </c>
      <c r="H18" s="204"/>
      <c r="I18" s="299"/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297"/>
      <c r="B19" s="514"/>
      <c r="C19" s="515"/>
      <c r="D19" s="516"/>
      <c r="E19" s="107"/>
      <c r="F19" s="33"/>
      <c r="G19" s="40"/>
      <c r="H19" s="120"/>
      <c r="I19" s="324"/>
      <c r="K19" s="193"/>
      <c r="L19" s="190"/>
      <c r="M19" s="190"/>
    </row>
    <row r="20" spans="1:13" ht="17.100000000000001" customHeight="1" x14ac:dyDescent="0.15">
      <c r="A20" s="297"/>
      <c r="B20" s="317"/>
      <c r="C20" s="318"/>
      <c r="D20" s="319"/>
      <c r="E20" s="107"/>
      <c r="F20" s="33" t="s">
        <v>2</v>
      </c>
      <c r="G20" s="32">
        <v>236000</v>
      </c>
      <c r="H20" s="117"/>
      <c r="I20" s="299"/>
      <c r="J20" s="299"/>
      <c r="K20" s="190"/>
      <c r="L20" s="190"/>
      <c r="M20" s="190"/>
    </row>
    <row r="21" spans="1:13" ht="17.100000000000001" customHeight="1" x14ac:dyDescent="0.15">
      <c r="A21" s="297"/>
      <c r="B21" s="514"/>
      <c r="C21" s="515"/>
      <c r="D21" s="516"/>
      <c r="E21" s="107"/>
      <c r="F21" s="33"/>
      <c r="G21" s="40" t="s">
        <v>1</v>
      </c>
      <c r="H21" s="117"/>
      <c r="I21" s="299">
        <v>16000</v>
      </c>
      <c r="J21" s="299">
        <f>I21*1.3</f>
        <v>20800</v>
      </c>
      <c r="K21" s="190">
        <f>J21*1.12</f>
        <v>23296.000000000004</v>
      </c>
      <c r="L21" s="190"/>
      <c r="M21" s="190"/>
    </row>
    <row r="22" spans="1:13" ht="17.100000000000001" customHeight="1" x14ac:dyDescent="0.15">
      <c r="A22" s="297"/>
      <c r="B22" s="514"/>
      <c r="C22" s="515"/>
      <c r="D22" s="516"/>
      <c r="E22" s="107"/>
      <c r="F22" s="58"/>
      <c r="G22" s="38"/>
      <c r="H22" s="117"/>
      <c r="I22" s="299">
        <f>G22*0.9</f>
        <v>0</v>
      </c>
      <c r="J22" s="299"/>
      <c r="K22" s="190"/>
      <c r="L22" s="190"/>
      <c r="M22" s="190"/>
    </row>
    <row r="23" spans="1:13" ht="17.100000000000001" customHeight="1" x14ac:dyDescent="0.15">
      <c r="A23" s="297"/>
      <c r="B23" s="317"/>
      <c r="C23" s="318"/>
      <c r="D23" s="319"/>
      <c r="E23" s="107"/>
      <c r="F23" s="33"/>
      <c r="G23" s="40"/>
      <c r="H23" s="117"/>
      <c r="I23" s="299">
        <f>G23*0.9</f>
        <v>0</v>
      </c>
      <c r="J23" s="277">
        <f>SUM(J20:J21)</f>
        <v>20800</v>
      </c>
      <c r="K23" s="190"/>
      <c r="L23" s="190"/>
      <c r="M23" s="190"/>
    </row>
    <row r="24" spans="1:13" ht="17.100000000000001" customHeight="1" x14ac:dyDescent="0.15">
      <c r="A24" s="297"/>
      <c r="B24" s="514"/>
      <c r="C24" s="515"/>
      <c r="D24" s="516"/>
      <c r="E24" s="107"/>
      <c r="F24" s="33"/>
      <c r="G24" s="32"/>
      <c r="H24" s="117"/>
      <c r="I24" s="299">
        <f>G24*0.9</f>
        <v>0</v>
      </c>
      <c r="K24" s="190"/>
      <c r="L24" s="190"/>
      <c r="M24" s="190"/>
    </row>
    <row r="25" spans="1:13" ht="17.100000000000001" customHeight="1" x14ac:dyDescent="0.15">
      <c r="A25" s="297"/>
      <c r="B25" s="317"/>
      <c r="C25" s="318"/>
      <c r="D25" s="319"/>
      <c r="E25" s="361"/>
      <c r="F25" s="33"/>
      <c r="G25" s="40"/>
      <c r="H25" s="117"/>
      <c r="I25" s="299">
        <f>G25*0.9</f>
        <v>0</v>
      </c>
      <c r="K25" s="190"/>
      <c r="L25" s="190"/>
      <c r="M25" s="190"/>
    </row>
    <row r="26" spans="1:13" s="36" customFormat="1" ht="17.100000000000001" customHeight="1" x14ac:dyDescent="0.15">
      <c r="A26" s="297"/>
      <c r="B26" s="514"/>
      <c r="C26" s="515"/>
      <c r="D26" s="516"/>
      <c r="E26" s="12"/>
      <c r="F26" s="33"/>
      <c r="G26" s="32"/>
      <c r="H26" s="48"/>
      <c r="I26" s="324"/>
      <c r="K26" s="193"/>
      <c r="L26" s="190"/>
      <c r="M26" s="190"/>
    </row>
    <row r="27" spans="1:13" ht="17.100000000000001" customHeight="1" x14ac:dyDescent="0.15">
      <c r="A27" s="297"/>
      <c r="B27" s="317"/>
      <c r="C27" s="318"/>
      <c r="D27" s="319"/>
      <c r="E27" s="361"/>
      <c r="F27" s="33"/>
      <c r="G27" s="40"/>
      <c r="H27" s="117"/>
      <c r="I27" s="299">
        <f>G26*0.9</f>
        <v>0</v>
      </c>
      <c r="K27" s="190"/>
      <c r="L27" s="190"/>
      <c r="M27" s="190"/>
    </row>
    <row r="28" spans="1:13" ht="17.100000000000001" customHeight="1" x14ac:dyDescent="0.15">
      <c r="A28" s="297"/>
      <c r="B28" s="514"/>
      <c r="C28" s="515"/>
      <c r="D28" s="516"/>
      <c r="E28" s="12"/>
      <c r="F28" s="33"/>
      <c r="G28" s="40"/>
      <c r="H28" s="48"/>
      <c r="K28" s="190"/>
      <c r="L28" s="190"/>
      <c r="M28" s="190"/>
    </row>
    <row r="29" spans="1:13" ht="17.100000000000001" customHeight="1" x14ac:dyDescent="0.15">
      <c r="A29" s="297"/>
      <c r="B29" s="317"/>
      <c r="C29" s="318"/>
      <c r="D29" s="319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514"/>
      <c r="C30" s="515"/>
      <c r="D30" s="516"/>
      <c r="E30" s="12"/>
      <c r="F30" s="44"/>
      <c r="G30" s="38"/>
      <c r="H30" s="48"/>
      <c r="I30" s="47"/>
      <c r="K30" s="190"/>
      <c r="L30" s="190"/>
      <c r="M30" s="190"/>
    </row>
    <row r="31" spans="1:13" ht="17.100000000000001" customHeight="1" x14ac:dyDescent="0.15">
      <c r="A31" s="297"/>
      <c r="B31" s="317"/>
      <c r="C31" s="318"/>
      <c r="D31" s="319"/>
      <c r="E31" s="107"/>
      <c r="F31" s="58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514"/>
      <c r="C32" s="515"/>
      <c r="D32" s="516"/>
      <c r="E32" s="361"/>
      <c r="F32" s="33"/>
      <c r="G32" s="32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317"/>
      <c r="C33" s="318"/>
      <c r="D33" s="319"/>
      <c r="E33" s="12"/>
      <c r="F33" s="33"/>
      <c r="G33" s="40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514"/>
      <c r="C34" s="515"/>
      <c r="D34" s="516"/>
      <c r="E34" s="12"/>
      <c r="F34" s="33"/>
      <c r="G34" s="40"/>
      <c r="H34" s="48"/>
      <c r="I34" s="47"/>
      <c r="K34" s="190"/>
      <c r="L34" s="190"/>
      <c r="M34" s="190"/>
    </row>
    <row r="35" spans="1:13" ht="17.100000000000001" customHeight="1" x14ac:dyDescent="0.15">
      <c r="A35" s="297"/>
      <c r="B35" s="317"/>
      <c r="C35" s="318"/>
      <c r="D35" s="319"/>
      <c r="E35" s="361"/>
      <c r="F35" s="33"/>
      <c r="G35" s="32"/>
      <c r="H35" s="117"/>
      <c r="I35" s="277">
        <f>I19+I20+I27</f>
        <v>0</v>
      </c>
    </row>
    <row r="36" spans="1:13" ht="17.100000000000001" customHeight="1" x14ac:dyDescent="0.15">
      <c r="A36" s="297"/>
      <c r="B36" s="514"/>
      <c r="C36" s="515"/>
      <c r="D36" s="516"/>
      <c r="E36" s="12"/>
      <c r="F36" s="33"/>
      <c r="G36" s="40"/>
      <c r="H36" s="48"/>
      <c r="J36" s="47"/>
    </row>
    <row r="37" spans="1:13" ht="17.100000000000001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3" ht="17.100000000000001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5">
    <mergeCell ref="E6:H6"/>
    <mergeCell ref="A2:H2"/>
    <mergeCell ref="B3:C3"/>
    <mergeCell ref="F3:H4"/>
    <mergeCell ref="A4:C4"/>
    <mergeCell ref="E5:H5"/>
    <mergeCell ref="A17:D17"/>
    <mergeCell ref="B22:D22"/>
    <mergeCell ref="B24:D24"/>
    <mergeCell ref="B26:D26"/>
    <mergeCell ref="E7:H7"/>
    <mergeCell ref="E8:H8"/>
    <mergeCell ref="B13:D13"/>
    <mergeCell ref="A14:D14"/>
    <mergeCell ref="A15:D15"/>
    <mergeCell ref="A16:D16"/>
    <mergeCell ref="A40:D40"/>
    <mergeCell ref="B19:D19"/>
    <mergeCell ref="B21:D21"/>
    <mergeCell ref="B28:D28"/>
    <mergeCell ref="B30:D30"/>
    <mergeCell ref="B32:D32"/>
    <mergeCell ref="B34:D34"/>
    <mergeCell ref="B36:D36"/>
    <mergeCell ref="A37:H37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0"/>
  <sheetViews>
    <sheetView topLeftCell="A2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450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595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77" t="s">
        <v>529</v>
      </c>
      <c r="B14" s="545"/>
      <c r="C14" s="545"/>
      <c r="D14" s="545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</row>
    <row r="16" spans="1:13" s="36" customFormat="1" ht="18" customHeight="1" x14ac:dyDescent="0.15">
      <c r="A16" s="105" t="s">
        <v>86</v>
      </c>
      <c r="B16" s="535" t="s">
        <v>85</v>
      </c>
      <c r="C16" s="536"/>
      <c r="D16" s="53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323"/>
      <c r="K16" s="193"/>
      <c r="L16" s="190"/>
      <c r="M16" s="190"/>
    </row>
    <row r="17" spans="1:13" s="36" customFormat="1" ht="18" customHeight="1" x14ac:dyDescent="0.15">
      <c r="A17" s="101" t="s">
        <v>84</v>
      </c>
      <c r="B17" s="535" t="s">
        <v>83</v>
      </c>
      <c r="C17" s="536"/>
      <c r="D17" s="53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3">
        <f>G17*0.9</f>
        <v>23400</v>
      </c>
      <c r="K17" s="193"/>
      <c r="L17" s="190"/>
      <c r="M17" s="190"/>
    </row>
    <row r="18" spans="1:13" s="36" customFormat="1" ht="18" customHeight="1" x14ac:dyDescent="0.15">
      <c r="A18" s="297"/>
      <c r="B18" s="514"/>
      <c r="C18" s="515"/>
      <c r="D18" s="516"/>
      <c r="E18" s="94"/>
      <c r="F18" s="237" t="s">
        <v>4</v>
      </c>
      <c r="G18" s="92">
        <f>SUM(G15:G17)</f>
        <v>420200</v>
      </c>
      <c r="H18" s="120"/>
      <c r="I18" s="324">
        <f>G18*0.9</f>
        <v>378180</v>
      </c>
      <c r="J18" s="324"/>
      <c r="K18" s="193"/>
      <c r="L18" s="190"/>
      <c r="M18" s="190"/>
    </row>
    <row r="19" spans="1:13" ht="18" customHeight="1" x14ac:dyDescent="0.15">
      <c r="A19" s="568" t="s">
        <v>530</v>
      </c>
      <c r="B19" s="569"/>
      <c r="C19" s="569"/>
      <c r="D19" s="570"/>
      <c r="E19" s="12"/>
      <c r="F19" s="33"/>
      <c r="G19" s="40"/>
      <c r="H19" s="204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520" t="s">
        <v>17</v>
      </c>
      <c r="B20" s="521"/>
      <c r="C20" s="521"/>
      <c r="D20" s="522"/>
      <c r="E20" s="12">
        <v>1</v>
      </c>
      <c r="F20" s="44">
        <v>50000</v>
      </c>
      <c r="G20" s="38">
        <f t="shared" ref="G20" si="0">F20*E20</f>
        <v>50000</v>
      </c>
      <c r="H20" s="120"/>
      <c r="I20" s="299">
        <f>G20*0.9</f>
        <v>45000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297"/>
      <c r="B21" s="317"/>
      <c r="C21" s="318"/>
      <c r="D21" s="319"/>
      <c r="E21" s="381"/>
      <c r="F21" s="58" t="s">
        <v>4</v>
      </c>
      <c r="G21" s="38">
        <f>G18+G20</f>
        <v>470200</v>
      </c>
      <c r="H21" s="204"/>
      <c r="I21" s="299">
        <f>G21*0.9</f>
        <v>423180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46"/>
      <c r="B22" s="514"/>
      <c r="C22" s="515"/>
      <c r="D22" s="516"/>
      <c r="E22" s="45"/>
      <c r="F22" s="44"/>
      <c r="G22" s="38"/>
      <c r="H22" s="48"/>
      <c r="I22" s="299"/>
      <c r="K22" s="190"/>
      <c r="L22" s="190"/>
      <c r="M22" s="190"/>
    </row>
    <row r="23" spans="1:13" ht="18" customHeight="1" x14ac:dyDescent="0.15">
      <c r="A23" s="220"/>
      <c r="B23" s="586"/>
      <c r="C23" s="587"/>
      <c r="D23" s="588"/>
      <c r="E23" s="218"/>
      <c r="F23" s="58" t="s">
        <v>4</v>
      </c>
      <c r="G23" s="38">
        <f>G15+G19+G21</f>
        <v>610200</v>
      </c>
      <c r="H23" s="52"/>
      <c r="I23" s="299"/>
      <c r="K23" s="190"/>
      <c r="L23" s="190"/>
      <c r="M23" s="190"/>
    </row>
    <row r="24" spans="1:13" ht="18" customHeight="1" x14ac:dyDescent="0.15">
      <c r="A24" s="53"/>
      <c r="B24" s="526"/>
      <c r="C24" s="527"/>
      <c r="D24" s="528"/>
      <c r="E24" s="12"/>
      <c r="F24" s="58"/>
      <c r="G24" s="58"/>
      <c r="H24" s="254"/>
      <c r="I24" s="299">
        <f>G24*0.9</f>
        <v>0</v>
      </c>
      <c r="K24" s="190"/>
      <c r="L24" s="190"/>
      <c r="M24" s="190"/>
    </row>
    <row r="25" spans="1:13" s="36" customFormat="1" ht="18" customHeight="1" x14ac:dyDescent="0.15">
      <c r="A25" s="46"/>
      <c r="B25" s="514"/>
      <c r="C25" s="515"/>
      <c r="D25" s="516"/>
      <c r="E25" s="361"/>
      <c r="F25" s="41" t="s">
        <v>2</v>
      </c>
      <c r="G25" s="153">
        <v>570000</v>
      </c>
      <c r="H25" s="117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220"/>
      <c r="B26" s="586"/>
      <c r="C26" s="587"/>
      <c r="D26" s="588"/>
      <c r="E26" s="12"/>
      <c r="F26" s="58"/>
      <c r="G26" s="58" t="s">
        <v>3</v>
      </c>
      <c r="H26" s="48"/>
      <c r="I26" s="299" t="e">
        <f>G26*0.9</f>
        <v>#VALUE!</v>
      </c>
      <c r="K26" s="190"/>
      <c r="L26" s="190"/>
      <c r="M26" s="190"/>
    </row>
    <row r="27" spans="1:13" ht="18" customHeight="1" x14ac:dyDescent="0.15">
      <c r="A27" s="53"/>
      <c r="B27" s="526"/>
      <c r="C27" s="527"/>
      <c r="D27" s="528"/>
      <c r="E27" s="218"/>
      <c r="F27" s="44"/>
      <c r="G27" s="195"/>
      <c r="H27" s="52"/>
      <c r="K27" s="190"/>
      <c r="L27" s="190"/>
      <c r="M27" s="190"/>
    </row>
    <row r="28" spans="1:13" ht="18" customHeight="1" x14ac:dyDescent="0.15">
      <c r="A28" s="220"/>
      <c r="B28" s="586"/>
      <c r="C28" s="587"/>
      <c r="D28" s="588"/>
      <c r="E28" s="218"/>
      <c r="F28" s="58"/>
      <c r="G28" s="38"/>
      <c r="H28" s="254"/>
      <c r="I28" s="359">
        <f>G27*0.9</f>
        <v>0</v>
      </c>
      <c r="K28" s="190"/>
      <c r="L28" s="190"/>
      <c r="M28" s="190"/>
    </row>
    <row r="29" spans="1:13" ht="18" customHeight="1" x14ac:dyDescent="0.15">
      <c r="A29" s="46"/>
      <c r="B29" s="514"/>
      <c r="C29" s="515"/>
      <c r="D29" s="516"/>
      <c r="E29" s="361"/>
      <c r="F29" s="362"/>
      <c r="G29" s="92"/>
      <c r="H29" s="117"/>
      <c r="I29" s="277" t="e">
        <f>I18+I19+I26</f>
        <v>#VALUE!</v>
      </c>
    </row>
    <row r="30" spans="1:13" ht="18" customHeight="1" x14ac:dyDescent="0.15">
      <c r="A30" s="220"/>
      <c r="B30" s="586"/>
      <c r="C30" s="587"/>
      <c r="D30" s="588"/>
      <c r="E30" s="12"/>
      <c r="F30" s="44"/>
      <c r="G30" s="38"/>
      <c r="H30" s="120"/>
    </row>
    <row r="31" spans="1:13" ht="18" customHeight="1" x14ac:dyDescent="0.15">
      <c r="A31" s="53"/>
      <c r="B31" s="526"/>
      <c r="C31" s="527"/>
      <c r="D31" s="528"/>
      <c r="E31" s="12"/>
      <c r="F31" s="58"/>
      <c r="G31" s="58"/>
      <c r="H31" s="48"/>
      <c r="J31" s="47">
        <f>G31*0.9</f>
        <v>0</v>
      </c>
    </row>
    <row r="32" spans="1:13" ht="18" customHeight="1" x14ac:dyDescent="0.15">
      <c r="A32" s="46"/>
      <c r="B32" s="514"/>
      <c r="C32" s="515"/>
      <c r="D32" s="516"/>
      <c r="E32" s="12"/>
      <c r="F32" s="58"/>
      <c r="G32" s="38"/>
      <c r="H32" s="48"/>
      <c r="I32" s="47">
        <f>G32*0.9</f>
        <v>0</v>
      </c>
      <c r="J32" s="47"/>
    </row>
    <row r="33" spans="1:8" ht="18" customHeight="1" x14ac:dyDescent="0.15">
      <c r="A33" s="53"/>
      <c r="B33" s="526"/>
      <c r="C33" s="527"/>
      <c r="D33" s="528"/>
      <c r="E33" s="12"/>
      <c r="F33" s="58"/>
      <c r="G33" s="58"/>
      <c r="H33" s="48"/>
    </row>
    <row r="34" spans="1:8" ht="18" customHeight="1" x14ac:dyDescent="0.15">
      <c r="A34" s="46"/>
      <c r="B34" s="514"/>
      <c r="C34" s="515"/>
      <c r="D34" s="516"/>
      <c r="E34" s="45"/>
      <c r="F34" s="41"/>
      <c r="G34" s="153"/>
      <c r="H34" s="52"/>
    </row>
    <row r="35" spans="1:8" ht="18" customHeight="1" x14ac:dyDescent="0.15">
      <c r="A35" s="53"/>
      <c r="B35" s="526"/>
      <c r="C35" s="527"/>
      <c r="D35" s="528"/>
      <c r="E35" s="12"/>
      <c r="F35" s="58"/>
      <c r="G35" s="58"/>
      <c r="H35" s="48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2">
    <mergeCell ref="B35:D35"/>
    <mergeCell ref="A36:H36"/>
    <mergeCell ref="A40:D40"/>
    <mergeCell ref="A15:D15"/>
    <mergeCell ref="A19:D19"/>
    <mergeCell ref="A20:D20"/>
    <mergeCell ref="B25:D25"/>
    <mergeCell ref="B29:D29"/>
    <mergeCell ref="B30:D30"/>
    <mergeCell ref="B31:D31"/>
    <mergeCell ref="B32:D32"/>
    <mergeCell ref="B33:D33"/>
    <mergeCell ref="B34:D34"/>
    <mergeCell ref="B23:D23"/>
    <mergeCell ref="B24:D24"/>
    <mergeCell ref="B26:D26"/>
    <mergeCell ref="B27:D27"/>
    <mergeCell ref="B28:D28"/>
    <mergeCell ref="B17:D17"/>
    <mergeCell ref="B18:D18"/>
    <mergeCell ref="B22:D22"/>
    <mergeCell ref="E7:H7"/>
    <mergeCell ref="E8:H8"/>
    <mergeCell ref="B13:D13"/>
    <mergeCell ref="A14:D14"/>
    <mergeCell ref="B16:D16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5"/>
  <sheetViews>
    <sheetView topLeftCell="A8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450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5.95" customHeight="1" x14ac:dyDescent="0.15">
      <c r="A14" s="532" t="s">
        <v>457</v>
      </c>
      <c r="B14" s="533"/>
      <c r="C14" s="533"/>
      <c r="D14" s="534"/>
      <c r="E14" s="361"/>
      <c r="F14" s="362"/>
      <c r="G14" s="92"/>
      <c r="H14" s="117"/>
    </row>
    <row r="15" spans="1:13" ht="15.95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140000</v>
      </c>
      <c r="G15" s="38">
        <f t="shared" ref="G15" si="0">F15*E15</f>
        <v>140000</v>
      </c>
      <c r="H15" s="48" t="s">
        <v>445</v>
      </c>
    </row>
    <row r="16" spans="1:13" s="36" customFormat="1" ht="15.95" customHeight="1" x14ac:dyDescent="0.15">
      <c r="A16" s="42" t="s">
        <v>15</v>
      </c>
      <c r="B16" s="480" t="s">
        <v>14</v>
      </c>
      <c r="C16" s="481"/>
      <c r="D16" s="482"/>
      <c r="E16" s="34">
        <v>1</v>
      </c>
      <c r="F16" s="44">
        <v>53300</v>
      </c>
      <c r="G16" s="99">
        <f t="shared" ref="G16:G22" si="1">F16*E16</f>
        <v>53300</v>
      </c>
      <c r="H16" s="254"/>
      <c r="I16" s="323"/>
      <c r="K16" s="193"/>
      <c r="L16" s="190"/>
      <c r="M16" s="190"/>
    </row>
    <row r="17" spans="1:13" s="36" customFormat="1" ht="15.95" customHeight="1" x14ac:dyDescent="0.15">
      <c r="A17" s="35" t="s">
        <v>13</v>
      </c>
      <c r="B17" s="480" t="s">
        <v>12</v>
      </c>
      <c r="C17" s="481"/>
      <c r="D17" s="482"/>
      <c r="E17" s="34">
        <v>1</v>
      </c>
      <c r="F17" s="44">
        <v>45000</v>
      </c>
      <c r="G17" s="99">
        <f t="shared" si="1"/>
        <v>45000</v>
      </c>
      <c r="H17" s="57"/>
      <c r="I17" s="323">
        <f>G17*0.9</f>
        <v>40500</v>
      </c>
      <c r="K17" s="193"/>
      <c r="L17" s="190"/>
      <c r="M17" s="190"/>
    </row>
    <row r="18" spans="1:13" s="36" customFormat="1" ht="15.95" customHeight="1" x14ac:dyDescent="0.15">
      <c r="A18" s="56" t="s">
        <v>8</v>
      </c>
      <c r="B18" s="480" t="s">
        <v>11</v>
      </c>
      <c r="C18" s="481"/>
      <c r="D18" s="482"/>
      <c r="E18" s="34">
        <v>1</v>
      </c>
      <c r="F18" s="55">
        <v>3300</v>
      </c>
      <c r="G18" s="58">
        <f t="shared" si="1"/>
        <v>3300</v>
      </c>
      <c r="H18" s="57"/>
      <c r="I18" s="324"/>
      <c r="J18" s="324"/>
      <c r="K18" s="193"/>
      <c r="L18" s="190"/>
      <c r="M18" s="190"/>
    </row>
    <row r="19" spans="1:13" ht="15.95" customHeight="1" x14ac:dyDescent="0.15">
      <c r="A19" s="53" t="s">
        <v>10</v>
      </c>
      <c r="B19" s="526" t="s">
        <v>9</v>
      </c>
      <c r="C19" s="527"/>
      <c r="D19" s="528"/>
      <c r="E19" s="12">
        <v>1</v>
      </c>
      <c r="F19" s="44">
        <v>46700</v>
      </c>
      <c r="G19" s="40">
        <f t="shared" si="1"/>
        <v>46700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5.95" customHeight="1" x14ac:dyDescent="0.15">
      <c r="A20" s="46" t="s">
        <v>8</v>
      </c>
      <c r="B20" s="514" t="s">
        <v>7</v>
      </c>
      <c r="C20" s="515"/>
      <c r="D20" s="516"/>
      <c r="E20" s="45">
        <v>1</v>
      </c>
      <c r="F20" s="44">
        <v>3900</v>
      </c>
      <c r="G20" s="38">
        <f t="shared" si="1"/>
        <v>3900</v>
      </c>
      <c r="H20" s="48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5.95" customHeight="1" x14ac:dyDescent="0.15">
      <c r="A21" s="53" t="s">
        <v>10</v>
      </c>
      <c r="B21" s="526" t="s">
        <v>9</v>
      </c>
      <c r="C21" s="527"/>
      <c r="D21" s="528"/>
      <c r="E21" s="12">
        <v>1</v>
      </c>
      <c r="F21" s="44">
        <v>66600</v>
      </c>
      <c r="G21" s="38">
        <f t="shared" si="1"/>
        <v>66600</v>
      </c>
      <c r="H21" s="52"/>
      <c r="I21" s="299">
        <f>G21*0.9</f>
        <v>59940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5.95" customHeight="1" x14ac:dyDescent="0.15">
      <c r="A22" s="46" t="s">
        <v>8</v>
      </c>
      <c r="B22" s="514" t="s">
        <v>683</v>
      </c>
      <c r="C22" s="515"/>
      <c r="D22" s="516"/>
      <c r="E22" s="45">
        <v>1</v>
      </c>
      <c r="F22" s="44">
        <v>3900</v>
      </c>
      <c r="G22" s="38">
        <f t="shared" si="1"/>
        <v>3900</v>
      </c>
      <c r="H22" s="48"/>
      <c r="I22" s="299"/>
      <c r="K22" s="190"/>
      <c r="L22" s="190"/>
      <c r="M22" s="190"/>
    </row>
    <row r="23" spans="1:13" ht="15.95" customHeight="1" x14ac:dyDescent="0.15">
      <c r="A23" s="464" t="s">
        <v>203</v>
      </c>
      <c r="B23" s="526" t="s">
        <v>205</v>
      </c>
      <c r="C23" s="527"/>
      <c r="D23" s="528"/>
      <c r="E23" s="181">
        <v>1</v>
      </c>
      <c r="F23" s="44">
        <v>39000</v>
      </c>
      <c r="G23" s="195">
        <f>E23*F23</f>
        <v>39000</v>
      </c>
      <c r="H23" s="52"/>
      <c r="I23" s="299"/>
      <c r="K23" s="190"/>
      <c r="L23" s="190"/>
      <c r="M23" s="190"/>
    </row>
    <row r="24" spans="1:13" ht="15.95" customHeight="1" x14ac:dyDescent="0.15">
      <c r="A24" s="53"/>
      <c r="B24" s="526"/>
      <c r="C24" s="527"/>
      <c r="D24" s="528"/>
      <c r="E24" s="12"/>
      <c r="F24" s="58" t="s">
        <v>4</v>
      </c>
      <c r="G24" s="38">
        <f>SUM(G15:G23)</f>
        <v>401700</v>
      </c>
      <c r="H24" s="254"/>
      <c r="I24" s="299">
        <f>G24*0.9</f>
        <v>361530</v>
      </c>
      <c r="J24" s="299">
        <v>360000</v>
      </c>
      <c r="K24" s="190"/>
      <c r="L24" s="190"/>
      <c r="M24" s="190"/>
    </row>
    <row r="25" spans="1:13" s="36" customFormat="1" ht="15.95" customHeight="1" x14ac:dyDescent="0.15">
      <c r="A25" s="532" t="s">
        <v>391</v>
      </c>
      <c r="B25" s="533"/>
      <c r="C25" s="533"/>
      <c r="D25" s="534"/>
      <c r="E25" s="361"/>
      <c r="F25" s="362"/>
      <c r="G25" s="92"/>
      <c r="H25" s="117"/>
      <c r="I25" s="324"/>
      <c r="J25" s="324"/>
      <c r="K25" s="193">
        <f>J25*1.3</f>
        <v>0</v>
      </c>
      <c r="L25" s="190">
        <f>K25*1.12</f>
        <v>0</v>
      </c>
      <c r="M25" s="190"/>
    </row>
    <row r="26" spans="1:13" ht="15.95" customHeight="1" x14ac:dyDescent="0.15">
      <c r="A26" s="53" t="s">
        <v>17</v>
      </c>
      <c r="B26" s="526" t="s">
        <v>16</v>
      </c>
      <c r="C26" s="527"/>
      <c r="D26" s="528"/>
      <c r="E26" s="12">
        <v>1</v>
      </c>
      <c r="F26" s="44">
        <v>140000</v>
      </c>
      <c r="G26" s="38">
        <f t="shared" ref="G26" si="2">F26*E26</f>
        <v>140000</v>
      </c>
      <c r="H26" s="48" t="s">
        <v>445</v>
      </c>
      <c r="I26" s="299">
        <f>G26*0.9</f>
        <v>126000</v>
      </c>
      <c r="K26" s="190"/>
      <c r="L26" s="190"/>
      <c r="M26" s="190"/>
    </row>
    <row r="27" spans="1:13" ht="15.95" customHeight="1" x14ac:dyDescent="0.15">
      <c r="A27" s="49" t="s">
        <v>453</v>
      </c>
      <c r="B27" s="609" t="s">
        <v>454</v>
      </c>
      <c r="C27" s="610"/>
      <c r="D27" s="611"/>
      <c r="E27" s="181">
        <v>1</v>
      </c>
      <c r="F27" s="44">
        <v>94800</v>
      </c>
      <c r="G27" s="195">
        <f>E27*F27</f>
        <v>94800</v>
      </c>
      <c r="H27" s="52"/>
      <c r="K27" s="190"/>
      <c r="L27" s="190"/>
      <c r="M27" s="190"/>
    </row>
    <row r="28" spans="1:13" ht="15.95" customHeight="1" x14ac:dyDescent="0.15">
      <c r="A28" s="220"/>
      <c r="B28" s="586"/>
      <c r="C28" s="587"/>
      <c r="D28" s="588"/>
      <c r="E28" s="218"/>
      <c r="F28" s="58" t="s">
        <v>4</v>
      </c>
      <c r="G28" s="38">
        <f>SUM(G25:G27)</f>
        <v>234800</v>
      </c>
      <c r="H28" s="254"/>
      <c r="I28" s="359">
        <f>G28*0.9</f>
        <v>211320</v>
      </c>
      <c r="J28" s="299">
        <v>211000</v>
      </c>
      <c r="K28" s="190"/>
      <c r="L28" s="190"/>
      <c r="M28" s="190"/>
    </row>
    <row r="29" spans="1:13" ht="15.95" customHeight="1" x14ac:dyDescent="0.15">
      <c r="A29" s="532" t="s">
        <v>451</v>
      </c>
      <c r="B29" s="533"/>
      <c r="C29" s="533"/>
      <c r="D29" s="534"/>
      <c r="E29" s="361"/>
      <c r="F29" s="362"/>
      <c r="G29" s="92"/>
      <c r="H29" s="117"/>
      <c r="I29" s="359"/>
      <c r="J29" s="299"/>
      <c r="K29" s="190"/>
      <c r="L29" s="190"/>
      <c r="M29" s="190"/>
    </row>
    <row r="30" spans="1:13" ht="15.95" customHeight="1" x14ac:dyDescent="0.15">
      <c r="A30" s="53" t="s">
        <v>17</v>
      </c>
      <c r="B30" s="526" t="s">
        <v>16</v>
      </c>
      <c r="C30" s="527"/>
      <c r="D30" s="528"/>
      <c r="E30" s="12">
        <v>1</v>
      </c>
      <c r="F30" s="44">
        <v>140000</v>
      </c>
      <c r="G30" s="38">
        <f t="shared" ref="G30" si="3">F30*E30</f>
        <v>140000</v>
      </c>
      <c r="H30" s="48" t="s">
        <v>445</v>
      </c>
      <c r="I30" s="359"/>
      <c r="J30" s="299"/>
      <c r="K30" s="190"/>
      <c r="L30" s="190"/>
      <c r="M30" s="190"/>
    </row>
    <row r="31" spans="1:13" ht="15.95" customHeight="1" x14ac:dyDescent="0.15">
      <c r="A31" s="49" t="s">
        <v>453</v>
      </c>
      <c r="B31" s="609" t="s">
        <v>454</v>
      </c>
      <c r="C31" s="610"/>
      <c r="D31" s="611"/>
      <c r="E31" s="181">
        <v>1</v>
      </c>
      <c r="F31" s="44">
        <v>94800</v>
      </c>
      <c r="G31" s="195">
        <f>E31*F31</f>
        <v>94800</v>
      </c>
      <c r="H31" s="52"/>
      <c r="I31" s="359"/>
      <c r="J31" s="299"/>
      <c r="K31" s="190"/>
      <c r="L31" s="190"/>
      <c r="M31" s="190"/>
    </row>
    <row r="32" spans="1:13" ht="15.95" customHeight="1" x14ac:dyDescent="0.15">
      <c r="A32" s="176" t="s">
        <v>69</v>
      </c>
      <c r="B32" s="612" t="s">
        <v>68</v>
      </c>
      <c r="C32" s="613"/>
      <c r="D32" s="614"/>
      <c r="E32" s="181">
        <v>1</v>
      </c>
      <c r="F32" s="44">
        <v>51000</v>
      </c>
      <c r="G32" s="195">
        <f>E32*F32</f>
        <v>51000</v>
      </c>
      <c r="H32" s="52"/>
      <c r="I32" s="359"/>
      <c r="J32" s="299"/>
      <c r="K32" s="190"/>
      <c r="L32" s="190"/>
      <c r="M32" s="190"/>
    </row>
    <row r="33" spans="1:13" ht="15.95" customHeight="1" x14ac:dyDescent="0.15">
      <c r="A33" s="220"/>
      <c r="B33" s="260"/>
      <c r="C33" s="261"/>
      <c r="D33" s="262"/>
      <c r="E33" s="308"/>
      <c r="F33" s="58" t="s">
        <v>4</v>
      </c>
      <c r="G33" s="38">
        <f>SUM(G30:G32)</f>
        <v>285800</v>
      </c>
      <c r="H33" s="254"/>
      <c r="I33" s="359">
        <f>G33*0.9</f>
        <v>257220</v>
      </c>
      <c r="K33" s="190"/>
      <c r="L33" s="190"/>
      <c r="M33" s="190"/>
    </row>
    <row r="34" spans="1:13" ht="15.95" customHeight="1" x14ac:dyDescent="0.15">
      <c r="A34" s="220"/>
      <c r="B34" s="260"/>
      <c r="C34" s="261"/>
      <c r="D34" s="262"/>
      <c r="E34" s="308"/>
      <c r="F34" s="58"/>
      <c r="G34" s="38"/>
      <c r="H34" s="254"/>
      <c r="I34" s="359"/>
      <c r="K34" s="190"/>
      <c r="L34" s="190"/>
      <c r="M34" s="190"/>
    </row>
    <row r="35" spans="1:13" ht="15.95" customHeight="1" x14ac:dyDescent="0.15">
      <c r="A35" s="46"/>
      <c r="B35" s="514"/>
      <c r="C35" s="515"/>
      <c r="D35" s="516"/>
      <c r="E35" s="12"/>
      <c r="F35" s="58" t="s">
        <v>4</v>
      </c>
      <c r="G35" s="38">
        <f>G24+G28+G33</f>
        <v>922300</v>
      </c>
      <c r="H35" s="48"/>
      <c r="I35" s="277">
        <f>G35*0.9</f>
        <v>830070</v>
      </c>
    </row>
    <row r="36" spans="1:13" ht="15.95" customHeight="1" x14ac:dyDescent="0.15">
      <c r="A36" s="53"/>
      <c r="B36" s="526"/>
      <c r="C36" s="527"/>
      <c r="D36" s="528"/>
      <c r="E36" s="12"/>
      <c r="F36" s="58"/>
      <c r="G36" s="58"/>
      <c r="H36" s="48"/>
    </row>
    <row r="37" spans="1:13" ht="15.95" customHeight="1" x14ac:dyDescent="0.15">
      <c r="A37" s="46"/>
      <c r="B37" s="514"/>
      <c r="C37" s="515"/>
      <c r="D37" s="516"/>
      <c r="E37" s="45"/>
      <c r="F37" s="41" t="s">
        <v>2</v>
      </c>
      <c r="G37" s="153">
        <v>830000</v>
      </c>
      <c r="H37" s="52"/>
      <c r="J37" s="47">
        <f>SUM(J24:J36)</f>
        <v>571000</v>
      </c>
    </row>
    <row r="38" spans="1:13" ht="15.95" customHeight="1" x14ac:dyDescent="0.15">
      <c r="A38" s="46"/>
      <c r="B38" s="514"/>
      <c r="C38" s="515"/>
      <c r="D38" s="516"/>
      <c r="E38" s="12"/>
      <c r="F38" s="58"/>
      <c r="G38" s="58" t="s">
        <v>3</v>
      </c>
      <c r="H38" s="48"/>
      <c r="I38" s="47" t="e">
        <f>G38*0.9</f>
        <v>#VALUE!</v>
      </c>
      <c r="J38" s="47"/>
    </row>
    <row r="39" spans="1:13" ht="15.95" customHeight="1" x14ac:dyDescent="0.15">
      <c r="A39" s="46"/>
      <c r="B39" s="514"/>
      <c r="C39" s="515"/>
      <c r="D39" s="516"/>
      <c r="E39" s="45"/>
      <c r="F39" s="41"/>
      <c r="G39" s="153"/>
      <c r="H39" s="52"/>
    </row>
    <row r="40" spans="1:13" ht="15.95" customHeight="1" x14ac:dyDescent="0.15">
      <c r="A40" s="53"/>
      <c r="B40" s="526"/>
      <c r="C40" s="527"/>
      <c r="D40" s="528"/>
      <c r="E40" s="12"/>
      <c r="F40" s="58"/>
      <c r="G40" s="58"/>
      <c r="H40" s="48"/>
    </row>
    <row r="41" spans="1:13" ht="18" customHeight="1" x14ac:dyDescent="0.15">
      <c r="A41" s="495" t="s">
        <v>64</v>
      </c>
      <c r="B41" s="496"/>
      <c r="C41" s="496"/>
      <c r="D41" s="496"/>
      <c r="E41" s="496"/>
      <c r="F41" s="496"/>
      <c r="G41" s="496"/>
      <c r="H41" s="497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8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8" customHeight="1" x14ac:dyDescent="0.15">
      <c r="A45" s="498"/>
      <c r="B45" s="499"/>
      <c r="C45" s="499"/>
      <c r="D45" s="499"/>
      <c r="E45" s="3"/>
      <c r="F45" s="3"/>
      <c r="G45" s="3"/>
      <c r="H45" s="2"/>
    </row>
  </sheetData>
  <mergeCells count="36">
    <mergeCell ref="B21:D21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E6:H6"/>
    <mergeCell ref="A2:H2"/>
    <mergeCell ref="B3:C3"/>
    <mergeCell ref="F3:H4"/>
    <mergeCell ref="A4:C4"/>
    <mergeCell ref="E5:H5"/>
    <mergeCell ref="B22:D22"/>
    <mergeCell ref="B24:D24"/>
    <mergeCell ref="B26:D26"/>
    <mergeCell ref="B36:D36"/>
    <mergeCell ref="B23:D23"/>
    <mergeCell ref="B27:D27"/>
    <mergeCell ref="A25:D25"/>
    <mergeCell ref="B28:D28"/>
    <mergeCell ref="B35:D35"/>
    <mergeCell ref="A29:D29"/>
    <mergeCell ref="B30:D30"/>
    <mergeCell ref="B31:D31"/>
    <mergeCell ref="B32:D32"/>
    <mergeCell ref="A41:H41"/>
    <mergeCell ref="A45:D45"/>
    <mergeCell ref="B38:D38"/>
    <mergeCell ref="B37:D37"/>
    <mergeCell ref="B39:D39"/>
    <mergeCell ref="B40:D40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0"/>
  <sheetViews>
    <sheetView topLeftCell="A2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517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577" t="s">
        <v>518</v>
      </c>
      <c r="B14" s="545"/>
      <c r="C14" s="545"/>
      <c r="D14" s="545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0</v>
      </c>
      <c r="G15" s="130">
        <f>F15*E15</f>
        <v>0</v>
      </c>
      <c r="H15" s="31"/>
      <c r="I15" s="1">
        <v>25000</v>
      </c>
      <c r="J15" s="1">
        <v>10000</v>
      </c>
    </row>
    <row r="16" spans="1:13" s="36" customFormat="1" ht="18" customHeight="1" x14ac:dyDescent="0.15">
      <c r="A16" s="105" t="s">
        <v>86</v>
      </c>
      <c r="B16" s="535" t="s">
        <v>85</v>
      </c>
      <c r="C16" s="536"/>
      <c r="D16" s="53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299">
        <f>G16*0.9</f>
        <v>228780</v>
      </c>
      <c r="J16" s="36">
        <v>35000</v>
      </c>
      <c r="K16" s="193"/>
      <c r="L16" s="190"/>
      <c r="M16" s="190"/>
    </row>
    <row r="17" spans="1:13" s="36" customFormat="1" ht="18" customHeight="1" x14ac:dyDescent="0.15">
      <c r="A17" s="101" t="s">
        <v>84</v>
      </c>
      <c r="B17" s="535" t="s">
        <v>83</v>
      </c>
      <c r="C17" s="536"/>
      <c r="D17" s="53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4"/>
      <c r="K17" s="193"/>
      <c r="L17" s="190"/>
      <c r="M17" s="190"/>
    </row>
    <row r="18" spans="1:13" ht="18" customHeight="1" x14ac:dyDescent="0.15">
      <c r="A18" s="297"/>
      <c r="B18" s="514"/>
      <c r="C18" s="515"/>
      <c r="D18" s="516"/>
      <c r="E18" s="94"/>
      <c r="F18" s="237" t="s">
        <v>4</v>
      </c>
      <c r="G18" s="92">
        <f>SUM(G15:G17)</f>
        <v>280200</v>
      </c>
      <c r="H18" s="120"/>
      <c r="I18" s="299"/>
      <c r="J18" s="299"/>
      <c r="K18" s="190"/>
      <c r="L18" s="190"/>
      <c r="M18" s="190"/>
    </row>
    <row r="19" spans="1:13" ht="18" customHeight="1" x14ac:dyDescent="0.15">
      <c r="A19" s="297"/>
      <c r="B19" s="317"/>
      <c r="C19" s="318"/>
      <c r="D19" s="319"/>
      <c r="E19" s="12"/>
      <c r="F19" s="44"/>
      <c r="G19" s="38"/>
      <c r="H19" s="120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8" customHeight="1" x14ac:dyDescent="0.15">
      <c r="A20" s="297"/>
      <c r="B20" s="514"/>
      <c r="C20" s="515"/>
      <c r="D20" s="516"/>
      <c r="E20" s="361"/>
      <c r="F20" s="33" t="s">
        <v>2</v>
      </c>
      <c r="G20" s="32">
        <v>252000</v>
      </c>
      <c r="H20" s="117"/>
      <c r="I20" s="299">
        <f>G18*0.9</f>
        <v>252180</v>
      </c>
      <c r="J20" s="299"/>
      <c r="K20" s="190"/>
      <c r="L20" s="190"/>
      <c r="M20" s="190"/>
    </row>
    <row r="21" spans="1:13" ht="18" customHeight="1" x14ac:dyDescent="0.15">
      <c r="A21" s="297"/>
      <c r="B21" s="317"/>
      <c r="C21" s="318"/>
      <c r="D21" s="319"/>
      <c r="E21" s="12"/>
      <c r="F21" s="33"/>
      <c r="G21" s="40" t="s">
        <v>1</v>
      </c>
      <c r="H21" s="120"/>
      <c r="I21" s="299" t="e">
        <f>G21*0.9</f>
        <v>#VALUE!</v>
      </c>
      <c r="J21" s="277">
        <f>SUM(J18:J19)</f>
        <v>20800</v>
      </c>
      <c r="K21" s="190"/>
      <c r="L21" s="190"/>
      <c r="M21" s="190"/>
    </row>
    <row r="22" spans="1:13" ht="18" customHeight="1" x14ac:dyDescent="0.15">
      <c r="A22" s="297"/>
      <c r="B22" s="317"/>
      <c r="C22" s="318"/>
      <c r="D22" s="319"/>
      <c r="E22" s="156"/>
      <c r="F22" s="172"/>
      <c r="G22" s="172"/>
      <c r="H22" s="120"/>
      <c r="I22" s="299"/>
      <c r="K22" s="190"/>
      <c r="L22" s="190"/>
      <c r="M22" s="190"/>
    </row>
    <row r="23" spans="1:13" ht="18" customHeight="1" x14ac:dyDescent="0.15">
      <c r="A23" s="297"/>
      <c r="B23" s="514"/>
      <c r="C23" s="515"/>
      <c r="D23" s="516"/>
      <c r="E23" s="361"/>
      <c r="F23" s="362"/>
      <c r="G23" s="92"/>
      <c r="H23" s="117"/>
      <c r="I23" s="299">
        <f>G23*0.9</f>
        <v>0</v>
      </c>
      <c r="K23" s="190"/>
      <c r="L23" s="190"/>
      <c r="M23" s="190"/>
    </row>
    <row r="24" spans="1:13" s="36" customFormat="1" ht="18" customHeight="1" x14ac:dyDescent="0.15">
      <c r="A24" s="297"/>
      <c r="B24" s="317"/>
      <c r="C24" s="318"/>
      <c r="D24" s="319"/>
      <c r="E24" s="12"/>
      <c r="F24" s="44"/>
      <c r="G24" s="38"/>
      <c r="H24" s="48"/>
      <c r="I24" s="324"/>
      <c r="K24" s="193"/>
      <c r="L24" s="190"/>
      <c r="M24" s="190"/>
    </row>
    <row r="25" spans="1:13" ht="18" customHeight="1" x14ac:dyDescent="0.15">
      <c r="A25" s="297"/>
      <c r="B25" s="514"/>
      <c r="C25" s="515"/>
      <c r="D25" s="516"/>
      <c r="E25" s="361"/>
      <c r="F25" s="362"/>
      <c r="G25" s="92"/>
      <c r="H25" s="117"/>
      <c r="I25" s="299">
        <f>G24*0.9</f>
        <v>0</v>
      </c>
      <c r="K25" s="190"/>
      <c r="L25" s="190"/>
      <c r="M25" s="190"/>
    </row>
    <row r="26" spans="1:13" ht="18" customHeight="1" x14ac:dyDescent="0.15">
      <c r="A26" s="297"/>
      <c r="B26" s="317"/>
      <c r="C26" s="318"/>
      <c r="D26" s="319"/>
      <c r="E26" s="12"/>
      <c r="F26" s="44"/>
      <c r="G26" s="38"/>
      <c r="H26" s="48"/>
      <c r="K26" s="190"/>
      <c r="L26" s="190"/>
      <c r="M26" s="190"/>
    </row>
    <row r="27" spans="1:13" ht="18" customHeight="1" x14ac:dyDescent="0.15">
      <c r="A27" s="297"/>
      <c r="B27" s="514"/>
      <c r="C27" s="515"/>
      <c r="D27" s="516"/>
      <c r="E27" s="361"/>
      <c r="F27" s="362"/>
      <c r="G27" s="92"/>
      <c r="H27" s="117"/>
      <c r="I27" s="47">
        <f>G27*0.9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12"/>
      <c r="F28" s="44"/>
      <c r="G28" s="38"/>
      <c r="H28" s="48"/>
      <c r="I28" s="47"/>
      <c r="K28" s="190"/>
      <c r="L28" s="190"/>
      <c r="M28" s="190"/>
    </row>
    <row r="29" spans="1:13" ht="18" customHeight="1" x14ac:dyDescent="0.15">
      <c r="A29" s="297"/>
      <c r="B29" s="514"/>
      <c r="C29" s="515"/>
      <c r="D29" s="516"/>
      <c r="E29" s="107"/>
      <c r="F29" s="130"/>
      <c r="G29" s="130"/>
      <c r="H29" s="120"/>
      <c r="I29" s="47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8" customHeight="1" x14ac:dyDescent="0.15">
      <c r="A31" s="297"/>
      <c r="B31" s="514"/>
      <c r="C31" s="515"/>
      <c r="D31" s="516"/>
      <c r="E31" s="361"/>
      <c r="F31" s="58"/>
      <c r="G31" s="38"/>
      <c r="H31" s="117"/>
      <c r="I31" s="47">
        <f>G31*0.9</f>
        <v>0</v>
      </c>
      <c r="K31" s="190"/>
      <c r="L31" s="190"/>
      <c r="M31" s="190"/>
    </row>
    <row r="32" spans="1:13" ht="18" customHeight="1" x14ac:dyDescent="0.15">
      <c r="A32" s="297"/>
      <c r="B32" s="514"/>
      <c r="C32" s="515"/>
      <c r="D32" s="516"/>
      <c r="E32" s="12"/>
      <c r="F32" s="33"/>
      <c r="G32" s="40"/>
      <c r="H32" s="48"/>
      <c r="I32" s="47"/>
      <c r="K32" s="190"/>
      <c r="L32" s="190"/>
      <c r="M32" s="190"/>
    </row>
    <row r="33" spans="1:10" ht="18" customHeight="1" x14ac:dyDescent="0.15">
      <c r="A33" s="297"/>
      <c r="B33" s="317"/>
      <c r="C33" s="318"/>
      <c r="D33" s="319"/>
      <c r="E33" s="361"/>
      <c r="F33" s="33"/>
      <c r="G33" s="32"/>
      <c r="H33" s="117"/>
      <c r="I33" s="277">
        <f>I17+I18+I25</f>
        <v>0</v>
      </c>
    </row>
    <row r="34" spans="1:10" ht="18" customHeight="1" x14ac:dyDescent="0.15">
      <c r="A34" s="297"/>
      <c r="B34" s="514"/>
      <c r="C34" s="515"/>
      <c r="D34" s="516"/>
      <c r="E34" s="12"/>
      <c r="F34" s="33"/>
      <c r="G34" s="40"/>
      <c r="H34" s="48"/>
      <c r="J34" s="47"/>
    </row>
    <row r="35" spans="1:10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10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10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5">
    <mergeCell ref="B17:D17"/>
    <mergeCell ref="B18:D18"/>
    <mergeCell ref="B31:D31"/>
    <mergeCell ref="B32:D32"/>
    <mergeCell ref="B34:D34"/>
    <mergeCell ref="A40:D40"/>
    <mergeCell ref="B20:D20"/>
    <mergeCell ref="B23:D23"/>
    <mergeCell ref="B25:D25"/>
    <mergeCell ref="B27:D27"/>
    <mergeCell ref="B29:D29"/>
    <mergeCell ref="B35:D35"/>
    <mergeCell ref="A36:H36"/>
    <mergeCell ref="E6:H6"/>
    <mergeCell ref="B16:D16"/>
    <mergeCell ref="E7:H7"/>
    <mergeCell ref="E8:H8"/>
    <mergeCell ref="B13:D13"/>
    <mergeCell ref="A14:D14"/>
    <mergeCell ref="A15:D15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4A93-B7C6-4C68-9551-0B8D4B66FBD8}">
  <dimension ref="A1:M43"/>
  <sheetViews>
    <sheetView topLeftCell="A2" zoomScale="90" zoomScaleNormal="90" workbookViewId="0">
      <selection activeCell="I23" sqref="I2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244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239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92" t="s">
        <v>240</v>
      </c>
      <c r="B14" s="493"/>
      <c r="C14" s="493"/>
      <c r="D14" s="493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8" t="s">
        <v>241</v>
      </c>
      <c r="B16" s="615">
        <v>26989</v>
      </c>
      <c r="C16" s="604"/>
      <c r="D16" s="605"/>
      <c r="E16" s="97">
        <v>1</v>
      </c>
      <c r="F16" s="93">
        <v>18500</v>
      </c>
      <c r="G16" s="115">
        <f>E16*F16</f>
        <v>18500</v>
      </c>
      <c r="H16" s="114" t="s">
        <v>233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08" t="s">
        <v>229</v>
      </c>
      <c r="B17" s="615" t="s">
        <v>242</v>
      </c>
      <c r="C17" s="604"/>
      <c r="D17" s="605"/>
      <c r="E17" s="97">
        <v>1</v>
      </c>
      <c r="F17" s="130">
        <v>1000</v>
      </c>
      <c r="G17" s="115">
        <f>E17*F17</f>
        <v>1000</v>
      </c>
      <c r="H17" s="215" t="s">
        <v>235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05" t="s">
        <v>237</v>
      </c>
      <c r="B18" s="535">
        <v>24499</v>
      </c>
      <c r="C18" s="536"/>
      <c r="D18" s="537"/>
      <c r="E18" s="97">
        <v>1</v>
      </c>
      <c r="F18" s="100">
        <v>17500</v>
      </c>
      <c r="G18" s="115">
        <f>E18*F18</f>
        <v>17500</v>
      </c>
      <c r="H18" s="325"/>
      <c r="I18" s="324"/>
      <c r="J18" s="36">
        <v>35000</v>
      </c>
      <c r="K18" s="193"/>
      <c r="L18" s="190"/>
      <c r="M18" s="190"/>
    </row>
    <row r="19" spans="1:13" s="36" customFormat="1" ht="18" customHeight="1" x14ac:dyDescent="0.15">
      <c r="A19" s="184"/>
      <c r="B19" s="529"/>
      <c r="C19" s="530"/>
      <c r="D19" s="531"/>
      <c r="E19" s="97"/>
      <c r="F19" s="44" t="s">
        <v>4</v>
      </c>
      <c r="G19" s="38">
        <f>SUM(G15:G18)</f>
        <v>177000</v>
      </c>
      <c r="H19" s="325"/>
      <c r="I19" s="324"/>
      <c r="K19" s="193"/>
      <c r="L19" s="190"/>
      <c r="M19" s="190"/>
    </row>
    <row r="20" spans="1:13" s="36" customFormat="1" ht="18" customHeight="1" x14ac:dyDescent="0.15">
      <c r="A20" s="486" t="s">
        <v>304</v>
      </c>
      <c r="B20" s="487"/>
      <c r="C20" s="487"/>
      <c r="D20" s="488"/>
      <c r="E20" s="107"/>
      <c r="F20" s="130"/>
      <c r="G20" s="130"/>
      <c r="H20" s="204"/>
      <c r="I20" s="324">
        <v>320000</v>
      </c>
      <c r="J20" s="36">
        <v>272000</v>
      </c>
      <c r="K20" s="193"/>
      <c r="L20" s="190"/>
      <c r="M20" s="190"/>
    </row>
    <row r="21" spans="1:13" ht="18" customHeight="1" x14ac:dyDescent="0.15">
      <c r="A21" s="314" t="s">
        <v>43</v>
      </c>
      <c r="B21" s="315"/>
      <c r="C21" s="315"/>
      <c r="D21" s="316"/>
      <c r="E21" s="107">
        <v>2</v>
      </c>
      <c r="F21" s="172">
        <v>53000</v>
      </c>
      <c r="G21" s="172">
        <f>F21*E21</f>
        <v>106000</v>
      </c>
      <c r="H21" s="117"/>
      <c r="I21" s="299">
        <v>50000</v>
      </c>
      <c r="J21" s="299">
        <f>SUM(J16:J20)</f>
        <v>398000</v>
      </c>
      <c r="K21" s="190"/>
      <c r="L21" s="190"/>
      <c r="M21" s="190"/>
    </row>
    <row r="22" spans="1:13" ht="18" customHeight="1" x14ac:dyDescent="0.15">
      <c r="A22" s="184"/>
      <c r="B22" s="529"/>
      <c r="C22" s="530"/>
      <c r="D22" s="531"/>
      <c r="E22" s="107"/>
      <c r="F22" s="172"/>
      <c r="G22" s="172"/>
      <c r="H22" s="98"/>
      <c r="I22" s="299"/>
      <c r="J22" s="299">
        <v>126000</v>
      </c>
      <c r="K22" s="190"/>
      <c r="L22" s="190"/>
      <c r="M22" s="190"/>
    </row>
    <row r="23" spans="1:13" ht="18" customHeight="1" x14ac:dyDescent="0.15">
      <c r="A23" s="486" t="s">
        <v>304</v>
      </c>
      <c r="B23" s="487"/>
      <c r="C23" s="487"/>
      <c r="D23" s="488"/>
      <c r="E23" s="107"/>
      <c r="F23" s="130"/>
      <c r="G23" s="130"/>
      <c r="H23" s="204"/>
      <c r="I23" s="299">
        <f>G23*0.9</f>
        <v>0</v>
      </c>
      <c r="J23" s="277">
        <f>SUM(J21:J22)</f>
        <v>524000</v>
      </c>
      <c r="K23" s="190"/>
      <c r="L23" s="190"/>
      <c r="M23" s="190"/>
    </row>
    <row r="24" spans="1:13" ht="18" customHeight="1" x14ac:dyDescent="0.15">
      <c r="A24" s="314" t="s">
        <v>43</v>
      </c>
      <c r="B24" s="315"/>
      <c r="C24" s="315"/>
      <c r="D24" s="316"/>
      <c r="E24" s="107">
        <v>2</v>
      </c>
      <c r="F24" s="172">
        <v>53000</v>
      </c>
      <c r="G24" s="172">
        <f>F24*E24</f>
        <v>106000</v>
      </c>
      <c r="H24" s="204"/>
      <c r="I24" s="299"/>
      <c r="K24" s="190"/>
      <c r="L24" s="190"/>
      <c r="M24" s="190"/>
    </row>
    <row r="25" spans="1:13" ht="18" customHeight="1" x14ac:dyDescent="0.15">
      <c r="A25" s="184"/>
      <c r="B25" s="529"/>
      <c r="C25" s="530"/>
      <c r="D25" s="531"/>
      <c r="E25" s="107"/>
      <c r="F25" s="172"/>
      <c r="G25" s="172"/>
      <c r="H25" s="48"/>
      <c r="I25" s="299">
        <f>G23*0.9</f>
        <v>0</v>
      </c>
      <c r="K25" s="190"/>
      <c r="L25" s="190"/>
      <c r="M25" s="190"/>
    </row>
    <row r="26" spans="1:13" s="36" customFormat="1" ht="18" customHeight="1" x14ac:dyDescent="0.15">
      <c r="A26" s="184"/>
      <c r="B26" s="529"/>
      <c r="C26" s="530"/>
      <c r="D26" s="531"/>
      <c r="E26" s="34"/>
      <c r="F26" s="183" t="s">
        <v>4</v>
      </c>
      <c r="G26" s="38">
        <f>SUM(G19+G21+G24)</f>
        <v>389000</v>
      </c>
      <c r="H26" s="48"/>
      <c r="I26" s="324">
        <f>G26*0.9</f>
        <v>350100</v>
      </c>
      <c r="K26" s="193"/>
      <c r="L26" s="190"/>
      <c r="M26" s="190"/>
    </row>
    <row r="27" spans="1:13" ht="18" customHeight="1" x14ac:dyDescent="0.15">
      <c r="A27" s="184"/>
      <c r="B27" s="529"/>
      <c r="C27" s="530"/>
      <c r="D27" s="531"/>
      <c r="E27" s="12"/>
      <c r="F27" s="58"/>
      <c r="G27" s="38"/>
      <c r="H27" s="98"/>
      <c r="I27" s="299">
        <v>500000</v>
      </c>
      <c r="K27" s="190"/>
      <c r="L27" s="190"/>
      <c r="M27" s="190"/>
    </row>
    <row r="28" spans="1:13" ht="18" customHeight="1" x14ac:dyDescent="0.15">
      <c r="A28" s="184"/>
      <c r="B28" s="317"/>
      <c r="C28" s="318"/>
      <c r="D28" s="319"/>
      <c r="E28" s="34"/>
      <c r="F28" s="177" t="s">
        <v>2</v>
      </c>
      <c r="G28" s="153">
        <v>350000</v>
      </c>
      <c r="H28" s="204"/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97"/>
      <c r="F29" s="150"/>
      <c r="G29" s="58" t="s">
        <v>3</v>
      </c>
      <c r="H29" s="204"/>
      <c r="I29" s="47">
        <f>G28*0.9</f>
        <v>315000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77"/>
      <c r="G30" s="153"/>
      <c r="H30" s="48"/>
      <c r="I30" s="277">
        <f>I20+I21+I27</f>
        <v>870000</v>
      </c>
    </row>
    <row r="31" spans="1:13" ht="18" customHeight="1" x14ac:dyDescent="0.15">
      <c r="A31" s="184"/>
      <c r="B31" s="529"/>
      <c r="C31" s="530"/>
      <c r="D31" s="531"/>
      <c r="E31" s="97"/>
      <c r="F31" s="150"/>
      <c r="G31" s="58"/>
      <c r="H31" s="48"/>
    </row>
    <row r="32" spans="1:13" ht="18" customHeight="1" x14ac:dyDescent="0.15">
      <c r="A32" s="184"/>
      <c r="B32" s="529"/>
      <c r="C32" s="530"/>
      <c r="D32" s="531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83"/>
      <c r="G33" s="38"/>
      <c r="H33" s="48"/>
      <c r="J33" s="47"/>
    </row>
    <row r="34" spans="1:10" ht="18" customHeight="1" x14ac:dyDescent="0.15">
      <c r="A34" s="297"/>
      <c r="B34" s="317"/>
      <c r="C34" s="318"/>
      <c r="D34" s="319"/>
      <c r="E34" s="34"/>
      <c r="F34" s="58"/>
      <c r="G34" s="38"/>
      <c r="H34" s="48"/>
      <c r="J34" s="47"/>
    </row>
    <row r="35" spans="1:10" ht="18" customHeight="1" x14ac:dyDescent="0.15">
      <c r="A35" s="297"/>
      <c r="B35" s="317"/>
      <c r="C35" s="318"/>
      <c r="D35" s="319"/>
      <c r="E35" s="34"/>
      <c r="F35" s="177"/>
      <c r="G35" s="153"/>
      <c r="H35" s="48"/>
      <c r="J35" s="47"/>
    </row>
    <row r="36" spans="1:10" ht="18" customHeight="1" x14ac:dyDescent="0.15">
      <c r="A36" s="297"/>
      <c r="B36" s="514"/>
      <c r="C36" s="515"/>
      <c r="D36" s="516"/>
      <c r="E36" s="34"/>
      <c r="F36" s="150"/>
      <c r="G36" s="58"/>
      <c r="H36" s="48"/>
    </row>
    <row r="37" spans="1:10" ht="18" customHeight="1" x14ac:dyDescent="0.15">
      <c r="A37" s="188"/>
      <c r="B37" s="480"/>
      <c r="C37" s="481"/>
      <c r="D37" s="482"/>
      <c r="E37" s="34"/>
      <c r="F37" s="150"/>
      <c r="G37" s="58"/>
      <c r="H37" s="31"/>
    </row>
    <row r="38" spans="1:10" ht="18" customHeight="1" x14ac:dyDescent="0.15">
      <c r="A38" s="30"/>
      <c r="B38" s="505"/>
      <c r="C38" s="506"/>
      <c r="D38" s="507"/>
      <c r="E38" s="29"/>
      <c r="F38" s="28"/>
      <c r="G38" s="27"/>
      <c r="H38" s="26"/>
    </row>
    <row r="39" spans="1:10" ht="18" customHeight="1" x14ac:dyDescent="0.15">
      <c r="A39" s="495" t="s">
        <v>64</v>
      </c>
      <c r="B39" s="496"/>
      <c r="C39" s="496"/>
      <c r="D39" s="496"/>
      <c r="E39" s="496"/>
      <c r="F39" s="496"/>
      <c r="G39" s="496"/>
      <c r="H39" s="497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0" ht="18" customHeight="1" x14ac:dyDescent="0.15">
      <c r="A43" s="498"/>
      <c r="B43" s="499"/>
      <c r="C43" s="499"/>
      <c r="D43" s="499"/>
      <c r="E43" s="3"/>
      <c r="F43" s="3"/>
      <c r="G43" s="3"/>
      <c r="H43" s="2"/>
    </row>
  </sheetData>
  <mergeCells count="29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B32:D32"/>
    <mergeCell ref="B17:D17"/>
    <mergeCell ref="B18:D18"/>
    <mergeCell ref="B19:D19"/>
    <mergeCell ref="A20:D20"/>
    <mergeCell ref="B22:D22"/>
    <mergeCell ref="A23:D23"/>
    <mergeCell ref="B25:D25"/>
    <mergeCell ref="B26:D26"/>
    <mergeCell ref="B27:D27"/>
    <mergeCell ref="B30:D30"/>
    <mergeCell ref="B31:D31"/>
    <mergeCell ref="B36:D36"/>
    <mergeCell ref="B37:D37"/>
    <mergeCell ref="B38:D38"/>
    <mergeCell ref="A39:H39"/>
    <mergeCell ref="A43:D43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42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512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77" t="s">
        <v>513</v>
      </c>
      <c r="B14" s="545"/>
      <c r="C14" s="545"/>
      <c r="D14" s="545"/>
      <c r="E14" s="118"/>
      <c r="F14" s="118"/>
      <c r="G14" s="118"/>
      <c r="H14" s="31"/>
    </row>
    <row r="15" spans="1:13" ht="17.100000000000001" customHeight="1" x14ac:dyDescent="0.15">
      <c r="A15" s="574" t="s">
        <v>43</v>
      </c>
      <c r="B15" s="575"/>
      <c r="C15" s="575"/>
      <c r="D15" s="576"/>
      <c r="E15" s="156">
        <v>1</v>
      </c>
      <c r="F15" s="130">
        <v>0</v>
      </c>
      <c r="G15" s="130">
        <f>F15*E15</f>
        <v>0</v>
      </c>
      <c r="H15" s="31"/>
      <c r="I15" s="1">
        <v>25000</v>
      </c>
      <c r="J15" s="1">
        <v>10000</v>
      </c>
    </row>
    <row r="16" spans="1:13" s="36" customFormat="1" ht="17.100000000000001" customHeight="1" x14ac:dyDescent="0.15">
      <c r="A16" s="105" t="s">
        <v>86</v>
      </c>
      <c r="B16" s="535" t="s">
        <v>85</v>
      </c>
      <c r="C16" s="536"/>
      <c r="D16" s="53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101" t="s">
        <v>84</v>
      </c>
      <c r="B17" s="535" t="s">
        <v>83</v>
      </c>
      <c r="C17" s="536"/>
      <c r="D17" s="53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3"/>
      <c r="J17" s="323"/>
      <c r="K17" s="193"/>
      <c r="L17" s="190"/>
      <c r="M17" s="190"/>
    </row>
    <row r="18" spans="1:13" s="36" customFormat="1" ht="17.100000000000001" customHeight="1" x14ac:dyDescent="0.15">
      <c r="A18" s="297"/>
      <c r="B18" s="514"/>
      <c r="C18" s="515"/>
      <c r="D18" s="516"/>
      <c r="E18" s="94"/>
      <c r="F18" s="237" t="s">
        <v>4</v>
      </c>
      <c r="G18" s="92">
        <f>SUM(G15:G17)</f>
        <v>280200</v>
      </c>
      <c r="H18" s="120"/>
      <c r="I18" s="299">
        <f>G18*0.9</f>
        <v>252180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568" t="s">
        <v>514</v>
      </c>
      <c r="B19" s="569"/>
      <c r="C19" s="569"/>
      <c r="D19" s="570"/>
      <c r="E19" s="12"/>
      <c r="F19" s="33"/>
      <c r="G19" s="40"/>
      <c r="H19" s="117"/>
      <c r="I19" s="324"/>
      <c r="K19" s="193"/>
      <c r="L19" s="190"/>
      <c r="M19" s="190"/>
    </row>
    <row r="20" spans="1:13" ht="17.100000000000001" customHeight="1" x14ac:dyDescent="0.15">
      <c r="A20" s="520" t="s">
        <v>17</v>
      </c>
      <c r="B20" s="521"/>
      <c r="C20" s="521"/>
      <c r="D20" s="522"/>
      <c r="E20" s="12">
        <v>1</v>
      </c>
      <c r="F20" s="44">
        <v>131000</v>
      </c>
      <c r="G20" s="38">
        <f t="shared" ref="G20" si="0">F20*E20</f>
        <v>131000</v>
      </c>
      <c r="H20" s="48"/>
      <c r="I20" s="299"/>
      <c r="J20" s="299"/>
      <c r="K20" s="190"/>
      <c r="L20" s="190"/>
      <c r="M20" s="190"/>
    </row>
    <row r="21" spans="1:13" ht="17.100000000000001" customHeight="1" x14ac:dyDescent="0.15">
      <c r="A21" s="486" t="s">
        <v>515</v>
      </c>
      <c r="B21" s="487"/>
      <c r="C21" s="487"/>
      <c r="D21" s="488"/>
      <c r="E21" s="107"/>
      <c r="F21" s="130"/>
      <c r="G21" s="130"/>
      <c r="H21" s="117"/>
      <c r="I21" s="299">
        <v>16000</v>
      </c>
      <c r="J21" s="299">
        <f>I21*1.3</f>
        <v>20800</v>
      </c>
      <c r="K21" s="190">
        <f>J21*1.12</f>
        <v>23296.000000000004</v>
      </c>
      <c r="L21" s="190"/>
      <c r="M21" s="190"/>
    </row>
    <row r="22" spans="1:13" ht="17.100000000000001" customHeight="1" x14ac:dyDescent="0.15">
      <c r="A22" s="314" t="s">
        <v>43</v>
      </c>
      <c r="B22" s="315"/>
      <c r="C22" s="315"/>
      <c r="D22" s="316"/>
      <c r="E22" s="107">
        <v>1</v>
      </c>
      <c r="F22" s="172">
        <v>53000</v>
      </c>
      <c r="G22" s="172">
        <f>F22*E22</f>
        <v>53000</v>
      </c>
      <c r="H22" s="117"/>
      <c r="I22" s="299">
        <f>G22*0.9</f>
        <v>47700</v>
      </c>
      <c r="J22" s="299"/>
      <c r="K22" s="190"/>
      <c r="L22" s="190"/>
      <c r="M22" s="190"/>
    </row>
    <row r="23" spans="1:13" ht="17.100000000000001" customHeight="1" x14ac:dyDescent="0.15">
      <c r="A23" s="297"/>
      <c r="B23" s="514"/>
      <c r="C23" s="515"/>
      <c r="D23" s="516"/>
      <c r="E23" s="12"/>
      <c r="F23" s="58" t="s">
        <v>4</v>
      </c>
      <c r="G23" s="38">
        <f>G18+G20+G22</f>
        <v>464200</v>
      </c>
      <c r="H23" s="120"/>
      <c r="I23" s="299">
        <f>G23*0.9</f>
        <v>417780</v>
      </c>
      <c r="J23" s="277">
        <f>SUM(J20:J21)</f>
        <v>20800</v>
      </c>
      <c r="K23" s="190"/>
      <c r="L23" s="190"/>
      <c r="M23" s="190"/>
    </row>
    <row r="24" spans="1:13" ht="17.100000000000001" customHeight="1" x14ac:dyDescent="0.15">
      <c r="A24" s="297"/>
      <c r="B24" s="317"/>
      <c r="C24" s="318"/>
      <c r="D24" s="319"/>
      <c r="E24" s="361"/>
      <c r="F24" s="33"/>
      <c r="G24" s="32"/>
      <c r="H24" s="117"/>
      <c r="I24" s="299"/>
      <c r="K24" s="190"/>
      <c r="L24" s="190"/>
      <c r="M24" s="190"/>
    </row>
    <row r="25" spans="1:13" ht="17.100000000000001" customHeight="1" x14ac:dyDescent="0.15">
      <c r="A25" s="297"/>
      <c r="B25" s="514"/>
      <c r="C25" s="515"/>
      <c r="D25" s="516"/>
      <c r="E25" s="12"/>
      <c r="F25" s="33" t="s">
        <v>2</v>
      </c>
      <c r="G25" s="32">
        <v>417000</v>
      </c>
      <c r="H25" s="48"/>
      <c r="I25" s="299">
        <f>G25*0.9</f>
        <v>375300</v>
      </c>
      <c r="K25" s="190"/>
      <c r="L25" s="190"/>
      <c r="M25" s="190"/>
    </row>
    <row r="26" spans="1:13" s="36" customFormat="1" ht="17.100000000000001" customHeight="1" x14ac:dyDescent="0.15">
      <c r="A26" s="297"/>
      <c r="B26" s="317"/>
      <c r="C26" s="318"/>
      <c r="D26" s="319"/>
      <c r="E26" s="361"/>
      <c r="F26" s="33"/>
      <c r="G26" s="40" t="s">
        <v>1</v>
      </c>
      <c r="H26" s="117"/>
      <c r="I26" s="324"/>
      <c r="K26" s="193"/>
      <c r="L26" s="190"/>
      <c r="M26" s="190"/>
    </row>
    <row r="27" spans="1:13" ht="17.100000000000001" customHeight="1" x14ac:dyDescent="0.15">
      <c r="A27" s="297"/>
      <c r="B27" s="514"/>
      <c r="C27" s="515"/>
      <c r="D27" s="516"/>
      <c r="E27" s="12"/>
      <c r="F27" s="33"/>
      <c r="G27" s="32"/>
      <c r="H27" s="48"/>
      <c r="I27" s="299">
        <f>G23*0.9</f>
        <v>417780</v>
      </c>
      <c r="K27" s="190"/>
      <c r="L27" s="190"/>
      <c r="M27" s="190"/>
    </row>
    <row r="28" spans="1:13" ht="17.100000000000001" customHeight="1" x14ac:dyDescent="0.15">
      <c r="A28" s="297"/>
      <c r="B28" s="317"/>
      <c r="C28" s="318"/>
      <c r="D28" s="319"/>
      <c r="E28" s="12"/>
      <c r="F28" s="44"/>
      <c r="G28" s="38"/>
      <c r="H28" s="48"/>
      <c r="K28" s="190"/>
      <c r="L28" s="190"/>
      <c r="M28" s="190"/>
    </row>
    <row r="29" spans="1:13" ht="17.100000000000001" customHeight="1" x14ac:dyDescent="0.15">
      <c r="A29" s="297"/>
      <c r="B29" s="514"/>
      <c r="C29" s="515"/>
      <c r="D29" s="516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7.100000000000001" customHeight="1" x14ac:dyDescent="0.15">
      <c r="A31" s="297"/>
      <c r="B31" s="317"/>
      <c r="C31" s="318"/>
      <c r="D31" s="319"/>
      <c r="E31" s="12"/>
      <c r="F31" s="44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317"/>
      <c r="C32" s="318"/>
      <c r="D32" s="319"/>
      <c r="E32" s="361"/>
      <c r="F32" s="362"/>
      <c r="G32" s="92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514"/>
      <c r="C33" s="515"/>
      <c r="D33" s="516"/>
      <c r="E33" s="12"/>
      <c r="F33" s="44"/>
      <c r="G33" s="38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317"/>
      <c r="C34" s="318"/>
      <c r="D34" s="319"/>
      <c r="E34" s="361"/>
      <c r="F34" s="58"/>
      <c r="G34" s="38"/>
      <c r="H34" s="117"/>
      <c r="I34" s="47">
        <f>G34*0.9</f>
        <v>0</v>
      </c>
      <c r="K34" s="190"/>
      <c r="L34" s="190"/>
      <c r="M34" s="190"/>
    </row>
    <row r="35" spans="1:13" ht="17.100000000000001" customHeight="1" x14ac:dyDescent="0.15">
      <c r="A35" s="297"/>
      <c r="B35" s="514"/>
      <c r="C35" s="515"/>
      <c r="D35" s="516"/>
      <c r="E35" s="12"/>
      <c r="F35" s="33"/>
      <c r="G35" s="40"/>
      <c r="H35" s="48"/>
      <c r="I35" s="47"/>
      <c r="K35" s="190"/>
      <c r="L35" s="190"/>
      <c r="M35" s="190"/>
    </row>
    <row r="36" spans="1:13" ht="17.100000000000001" customHeight="1" x14ac:dyDescent="0.15">
      <c r="A36" s="297"/>
      <c r="B36" s="317"/>
      <c r="C36" s="318"/>
      <c r="D36" s="319"/>
      <c r="E36" s="361"/>
      <c r="F36" s="33"/>
      <c r="G36" s="32"/>
      <c r="H36" s="117"/>
      <c r="I36" s="277">
        <f>I19+I20+I27</f>
        <v>417780</v>
      </c>
    </row>
    <row r="37" spans="1:13" ht="17.100000000000001" customHeight="1" x14ac:dyDescent="0.15">
      <c r="A37" s="297"/>
      <c r="B37" s="514"/>
      <c r="C37" s="515"/>
      <c r="D37" s="516"/>
      <c r="E37" s="12"/>
      <c r="F37" s="33"/>
      <c r="G37" s="40"/>
      <c r="H37" s="48"/>
      <c r="J37" s="47"/>
    </row>
    <row r="38" spans="1:13" ht="17.100000000000001" customHeight="1" x14ac:dyDescent="0.15">
      <c r="A38" s="495" t="s">
        <v>64</v>
      </c>
      <c r="B38" s="496"/>
      <c r="C38" s="496"/>
      <c r="D38" s="496"/>
      <c r="E38" s="496"/>
      <c r="F38" s="496"/>
      <c r="G38" s="496"/>
      <c r="H38" s="497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7.100000000000001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7.100000000000001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26">
    <mergeCell ref="A38:H38"/>
    <mergeCell ref="A42:D42"/>
    <mergeCell ref="B25:D25"/>
    <mergeCell ref="B27:D27"/>
    <mergeCell ref="B29:D29"/>
    <mergeCell ref="B33:D33"/>
    <mergeCell ref="B35:D35"/>
    <mergeCell ref="B37:D37"/>
    <mergeCell ref="B23:D23"/>
    <mergeCell ref="E7:H7"/>
    <mergeCell ref="E8:H8"/>
    <mergeCell ref="B13:D13"/>
    <mergeCell ref="A14:D14"/>
    <mergeCell ref="A15:D15"/>
    <mergeCell ref="B16:D16"/>
    <mergeCell ref="B17:D17"/>
    <mergeCell ref="A19:D19"/>
    <mergeCell ref="A20:D20"/>
    <mergeCell ref="A21:D21"/>
    <mergeCell ref="E6:H6"/>
    <mergeCell ref="B18:D18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2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509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400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02" t="s">
        <v>312</v>
      </c>
      <c r="B14" s="503"/>
      <c r="C14" s="503"/>
      <c r="D14" s="504"/>
      <c r="E14" s="94"/>
      <c r="F14" s="100"/>
      <c r="G14" s="115"/>
      <c r="H14" s="120"/>
    </row>
    <row r="15" spans="1:13" ht="17.100000000000001" customHeight="1" x14ac:dyDescent="0.15">
      <c r="A15" s="483" t="s">
        <v>43</v>
      </c>
      <c r="B15" s="484"/>
      <c r="C15" s="484"/>
      <c r="D15" s="485"/>
      <c r="E15" s="156">
        <v>1</v>
      </c>
      <c r="F15" s="172">
        <v>53000</v>
      </c>
      <c r="G15" s="172">
        <f>F15*E15</f>
        <v>53000</v>
      </c>
      <c r="H15" s="120"/>
      <c r="I15" s="1">
        <v>25000</v>
      </c>
      <c r="J15" s="1">
        <v>10000</v>
      </c>
    </row>
    <row r="16" spans="1:13" s="36" customFormat="1" ht="17.100000000000001" customHeight="1" x14ac:dyDescent="0.15">
      <c r="A16" s="184" t="s">
        <v>382</v>
      </c>
      <c r="B16" s="480" t="s">
        <v>388</v>
      </c>
      <c r="C16" s="481"/>
      <c r="D16" s="482"/>
      <c r="E16" s="151">
        <v>1</v>
      </c>
      <c r="F16" s="172">
        <v>6900</v>
      </c>
      <c r="G16" s="172">
        <f>F16*E16</f>
        <v>6900</v>
      </c>
      <c r="H16" s="117"/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56"/>
      <c r="B17" s="480"/>
      <c r="C17" s="481"/>
      <c r="D17" s="482"/>
      <c r="E17" s="34"/>
      <c r="F17" s="237" t="s">
        <v>4</v>
      </c>
      <c r="G17" s="92">
        <f>SUM(G14:G16)</f>
        <v>59900</v>
      </c>
      <c r="H17" s="120"/>
      <c r="I17" s="323">
        <f>G17*0.9</f>
        <v>53910</v>
      </c>
      <c r="J17" s="323"/>
      <c r="K17" s="193"/>
      <c r="L17" s="190"/>
      <c r="M17" s="190"/>
    </row>
    <row r="18" spans="1:13" s="36" customFormat="1" ht="17.100000000000001" customHeight="1" x14ac:dyDescent="0.15">
      <c r="A18" s="523" t="s">
        <v>510</v>
      </c>
      <c r="B18" s="524"/>
      <c r="C18" s="524"/>
      <c r="D18" s="525"/>
      <c r="E18" s="156"/>
      <c r="F18" s="130"/>
      <c r="G18" s="130"/>
      <c r="H18" s="204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508" t="s">
        <v>219</v>
      </c>
      <c r="B19" s="509"/>
      <c r="C19" s="509"/>
      <c r="D19" s="510"/>
      <c r="E19" s="12">
        <v>1</v>
      </c>
      <c r="F19" s="331">
        <v>0</v>
      </c>
      <c r="G19" s="115">
        <f>E19*F19</f>
        <v>0</v>
      </c>
      <c r="H19" s="120" t="s">
        <v>216</v>
      </c>
      <c r="I19" s="324"/>
      <c r="K19" s="193"/>
      <c r="L19" s="190"/>
      <c r="M19" s="190"/>
    </row>
    <row r="20" spans="1:13" ht="17.100000000000001" customHeight="1" x14ac:dyDescent="0.15">
      <c r="A20" s="523" t="s">
        <v>511</v>
      </c>
      <c r="B20" s="524"/>
      <c r="C20" s="524"/>
      <c r="D20" s="525"/>
      <c r="E20" s="156"/>
      <c r="F20" s="130"/>
      <c r="G20" s="130"/>
      <c r="H20" s="204"/>
      <c r="I20" s="299"/>
      <c r="J20" s="299"/>
      <c r="K20" s="190"/>
      <c r="L20" s="190"/>
      <c r="M20" s="190"/>
    </row>
    <row r="21" spans="1:13" ht="17.100000000000001" customHeight="1" x14ac:dyDescent="0.15">
      <c r="A21" s="508" t="s">
        <v>219</v>
      </c>
      <c r="B21" s="509"/>
      <c r="C21" s="509"/>
      <c r="D21" s="510"/>
      <c r="E21" s="12">
        <v>1</v>
      </c>
      <c r="F21" s="331">
        <v>0</v>
      </c>
      <c r="G21" s="115">
        <f>E21*F21</f>
        <v>0</v>
      </c>
      <c r="H21" s="120" t="s">
        <v>216</v>
      </c>
      <c r="I21" s="299">
        <v>16000</v>
      </c>
      <c r="J21" s="299">
        <f>I21*1.3</f>
        <v>20800</v>
      </c>
      <c r="K21" s="190">
        <f>J21*1.12</f>
        <v>23296.000000000004</v>
      </c>
      <c r="L21" s="190"/>
      <c r="M21" s="190"/>
    </row>
    <row r="22" spans="1:13" ht="17.100000000000001" customHeight="1" x14ac:dyDescent="0.15">
      <c r="A22" s="532" t="s">
        <v>581</v>
      </c>
      <c r="B22" s="533"/>
      <c r="C22" s="533"/>
      <c r="D22" s="534"/>
      <c r="E22" s="361"/>
      <c r="F22" s="362"/>
      <c r="G22" s="92"/>
      <c r="H22" s="117"/>
      <c r="I22" s="299">
        <f>G22*0.9</f>
        <v>0</v>
      </c>
      <c r="J22" s="299"/>
      <c r="K22" s="190"/>
      <c r="L22" s="190"/>
      <c r="M22" s="190"/>
    </row>
    <row r="23" spans="1:13" ht="17.100000000000001" customHeight="1" x14ac:dyDescent="0.15">
      <c r="A23" s="53" t="s">
        <v>17</v>
      </c>
      <c r="B23" s="526" t="s">
        <v>462</v>
      </c>
      <c r="C23" s="527"/>
      <c r="D23" s="528"/>
      <c r="E23" s="12">
        <v>1</v>
      </c>
      <c r="F23" s="44">
        <v>0</v>
      </c>
      <c r="G23" s="38">
        <f t="shared" ref="G23" si="0">F23*E23</f>
        <v>0</v>
      </c>
      <c r="H23" s="120" t="s">
        <v>216</v>
      </c>
      <c r="I23" s="299">
        <f>G23*0.9</f>
        <v>0</v>
      </c>
      <c r="J23" s="277">
        <f>SUM(J20:J21)</f>
        <v>20800</v>
      </c>
      <c r="K23" s="190"/>
      <c r="L23" s="190"/>
      <c r="M23" s="190"/>
    </row>
    <row r="24" spans="1:13" ht="17.100000000000001" customHeight="1" x14ac:dyDescent="0.15">
      <c r="A24" s="297"/>
      <c r="B24" s="317"/>
      <c r="C24" s="318"/>
      <c r="D24" s="319"/>
      <c r="E24" s="361"/>
      <c r="F24" s="33"/>
      <c r="G24" s="32"/>
      <c r="H24" s="117"/>
      <c r="I24" s="299"/>
      <c r="K24" s="190"/>
      <c r="L24" s="190"/>
      <c r="M24" s="190"/>
    </row>
    <row r="25" spans="1:13" ht="17.100000000000001" customHeight="1" x14ac:dyDescent="0.15">
      <c r="A25" s="297"/>
      <c r="B25" s="514"/>
      <c r="C25" s="515"/>
      <c r="D25" s="516"/>
      <c r="E25" s="12"/>
      <c r="F25" s="58" t="s">
        <v>4</v>
      </c>
      <c r="G25" s="38">
        <f>G17</f>
        <v>59900</v>
      </c>
      <c r="H25" s="117"/>
      <c r="I25" s="299">
        <f>G22*0.9</f>
        <v>0</v>
      </c>
      <c r="K25" s="190"/>
      <c r="L25" s="190"/>
      <c r="M25" s="190"/>
    </row>
    <row r="26" spans="1:13" s="36" customFormat="1" ht="17.100000000000001" customHeight="1" x14ac:dyDescent="0.15">
      <c r="A26" s="297"/>
      <c r="B26" s="317"/>
      <c r="C26" s="318"/>
      <c r="D26" s="319"/>
      <c r="E26" s="361"/>
      <c r="F26" s="33"/>
      <c r="G26" s="40"/>
      <c r="H26" s="120"/>
      <c r="I26" s="324"/>
      <c r="K26" s="193"/>
      <c r="L26" s="190"/>
      <c r="M26" s="190"/>
    </row>
    <row r="27" spans="1:13" ht="17.100000000000001" customHeight="1" x14ac:dyDescent="0.15">
      <c r="A27" s="297"/>
      <c r="B27" s="514"/>
      <c r="C27" s="515"/>
      <c r="D27" s="516"/>
      <c r="E27" s="12"/>
      <c r="F27" s="33" t="s">
        <v>2</v>
      </c>
      <c r="G27" s="32">
        <v>54000</v>
      </c>
      <c r="H27" s="117"/>
      <c r="I27" s="299">
        <f>G26*0.9</f>
        <v>0</v>
      </c>
      <c r="K27" s="190"/>
      <c r="L27" s="190"/>
      <c r="M27" s="190"/>
    </row>
    <row r="28" spans="1:13" ht="17.100000000000001" customHeight="1" x14ac:dyDescent="0.15">
      <c r="A28" s="297"/>
      <c r="B28" s="317"/>
      <c r="C28" s="318"/>
      <c r="D28" s="319"/>
      <c r="E28" s="12"/>
      <c r="F28" s="33"/>
      <c r="G28" s="40" t="s">
        <v>1</v>
      </c>
      <c r="H28" s="48"/>
      <c r="K28" s="190"/>
      <c r="L28" s="190"/>
      <c r="M28" s="190"/>
    </row>
    <row r="29" spans="1:13" ht="17.100000000000001" customHeight="1" x14ac:dyDescent="0.15">
      <c r="A29" s="297"/>
      <c r="B29" s="514"/>
      <c r="C29" s="515"/>
      <c r="D29" s="516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7.100000000000001" customHeight="1" x14ac:dyDescent="0.15">
      <c r="A31" s="297"/>
      <c r="B31" s="317"/>
      <c r="C31" s="318"/>
      <c r="D31" s="319"/>
      <c r="E31" s="12"/>
      <c r="F31" s="44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317"/>
      <c r="C32" s="318"/>
      <c r="D32" s="319"/>
      <c r="E32" s="361"/>
      <c r="F32" s="362"/>
      <c r="G32" s="92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514"/>
      <c r="C33" s="515"/>
      <c r="D33" s="516"/>
      <c r="E33" s="12"/>
      <c r="F33" s="44"/>
      <c r="G33" s="38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317"/>
      <c r="C34" s="318"/>
      <c r="D34" s="319"/>
      <c r="E34" s="361"/>
      <c r="F34" s="58"/>
      <c r="G34" s="38"/>
      <c r="H34" s="117"/>
      <c r="I34" s="47">
        <f>G34*0.9</f>
        <v>0</v>
      </c>
      <c r="K34" s="190"/>
      <c r="L34" s="190"/>
      <c r="M34" s="190"/>
    </row>
    <row r="35" spans="1:13" ht="17.100000000000001" customHeight="1" x14ac:dyDescent="0.15">
      <c r="A35" s="297"/>
      <c r="B35" s="514"/>
      <c r="C35" s="515"/>
      <c r="D35" s="516"/>
      <c r="E35" s="12"/>
      <c r="F35" s="33"/>
      <c r="G35" s="40"/>
      <c r="H35" s="48"/>
      <c r="I35" s="47"/>
      <c r="K35" s="190"/>
      <c r="L35" s="190"/>
      <c r="M35" s="190"/>
    </row>
    <row r="36" spans="1:13" ht="17.100000000000001" customHeight="1" x14ac:dyDescent="0.15">
      <c r="A36" s="297"/>
      <c r="B36" s="317"/>
      <c r="C36" s="318"/>
      <c r="D36" s="319"/>
      <c r="E36" s="361"/>
      <c r="F36" s="33"/>
      <c r="G36" s="32"/>
      <c r="H36" s="117"/>
      <c r="I36" s="277">
        <f>I19+I20+I27</f>
        <v>0</v>
      </c>
    </row>
    <row r="37" spans="1:13" ht="17.100000000000001" customHeight="1" x14ac:dyDescent="0.15">
      <c r="A37" s="297"/>
      <c r="B37" s="514"/>
      <c r="C37" s="515"/>
      <c r="D37" s="516"/>
      <c r="E37" s="12"/>
      <c r="F37" s="33"/>
      <c r="G37" s="40"/>
      <c r="H37" s="48"/>
      <c r="J37" s="47"/>
    </row>
    <row r="38" spans="1:13" ht="17.100000000000001" customHeight="1" x14ac:dyDescent="0.15">
      <c r="A38" s="495" t="s">
        <v>64</v>
      </c>
      <c r="B38" s="496"/>
      <c r="C38" s="496"/>
      <c r="D38" s="496"/>
      <c r="E38" s="496"/>
      <c r="F38" s="496"/>
      <c r="G38" s="496"/>
      <c r="H38" s="497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7.100000000000001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7.100000000000001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27">
    <mergeCell ref="B37:D37"/>
    <mergeCell ref="A38:H38"/>
    <mergeCell ref="A42:D42"/>
    <mergeCell ref="B16:D16"/>
    <mergeCell ref="B17:D17"/>
    <mergeCell ref="B23:D23"/>
    <mergeCell ref="B25:D25"/>
    <mergeCell ref="B27:D27"/>
    <mergeCell ref="B29:D29"/>
    <mergeCell ref="B33:D33"/>
    <mergeCell ref="B35:D35"/>
    <mergeCell ref="A18:D18"/>
    <mergeCell ref="A19:D19"/>
    <mergeCell ref="A20:D20"/>
    <mergeCell ref="A21:D21"/>
    <mergeCell ref="A22:D22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40"/>
  <sheetViews>
    <sheetView topLeftCell="A5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507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594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68" t="s">
        <v>508</v>
      </c>
      <c r="B14" s="569"/>
      <c r="C14" s="569"/>
      <c r="D14" s="570"/>
      <c r="E14" s="361"/>
      <c r="F14" s="362"/>
      <c r="G14" s="92"/>
      <c r="H14" s="117"/>
    </row>
    <row r="15" spans="1:13" ht="18" customHeight="1" x14ac:dyDescent="0.15">
      <c r="A15" s="520" t="s">
        <v>17</v>
      </c>
      <c r="B15" s="521"/>
      <c r="C15" s="521"/>
      <c r="D15" s="522"/>
      <c r="E15" s="12">
        <v>1</v>
      </c>
      <c r="F15" s="44">
        <v>131000</v>
      </c>
      <c r="G15" s="38">
        <f t="shared" ref="G15" si="0">F15*E15</f>
        <v>131000</v>
      </c>
      <c r="H15" s="48"/>
      <c r="I15" s="1">
        <v>25000</v>
      </c>
      <c r="J15" s="1">
        <v>10000</v>
      </c>
    </row>
    <row r="16" spans="1:13" s="36" customFormat="1" ht="18" customHeight="1" x14ac:dyDescent="0.15">
      <c r="A16" s="297"/>
      <c r="B16" s="317"/>
      <c r="C16" s="318"/>
      <c r="D16" s="319"/>
      <c r="E16" s="156"/>
      <c r="F16" s="130"/>
      <c r="G16" s="40" t="s">
        <v>1</v>
      </c>
      <c r="H16" s="204"/>
      <c r="I16" s="299" t="e">
        <f>G16*0.9</f>
        <v>#VALUE!</v>
      </c>
      <c r="J16" s="36">
        <v>35000</v>
      </c>
      <c r="K16" s="193"/>
      <c r="L16" s="190"/>
      <c r="M16" s="190"/>
    </row>
    <row r="17" spans="1:13" s="36" customFormat="1" ht="18" customHeight="1" x14ac:dyDescent="0.15">
      <c r="A17" s="297"/>
      <c r="B17" s="514"/>
      <c r="C17" s="515"/>
      <c r="D17" s="516"/>
      <c r="E17" s="12"/>
      <c r="F17" s="331"/>
      <c r="G17" s="40"/>
      <c r="H17" s="120"/>
      <c r="I17" s="324"/>
      <c r="K17" s="193"/>
      <c r="L17" s="190"/>
      <c r="M17" s="190"/>
    </row>
    <row r="18" spans="1:13" ht="18" customHeight="1" x14ac:dyDescent="0.15">
      <c r="A18" s="297"/>
      <c r="B18" s="375"/>
      <c r="C18" s="376"/>
      <c r="D18" s="377"/>
      <c r="E18" s="361"/>
      <c r="F18" s="362"/>
      <c r="G18" s="92"/>
      <c r="H18" s="117"/>
      <c r="I18" s="299"/>
      <c r="J18" s="299"/>
      <c r="K18" s="190"/>
      <c r="L18" s="190"/>
      <c r="M18" s="190"/>
    </row>
    <row r="19" spans="1:13" ht="18" customHeight="1" x14ac:dyDescent="0.15">
      <c r="A19" s="297"/>
      <c r="B19" s="317"/>
      <c r="C19" s="318"/>
      <c r="D19" s="319"/>
      <c r="E19" s="12"/>
      <c r="F19" s="44"/>
      <c r="G19" s="38"/>
      <c r="H19" s="120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8" customHeight="1" x14ac:dyDescent="0.15">
      <c r="A20" s="297"/>
      <c r="B20" s="514"/>
      <c r="C20" s="515"/>
      <c r="D20" s="516"/>
      <c r="E20" s="361"/>
      <c r="F20" s="362"/>
      <c r="G20" s="92"/>
      <c r="H20" s="117"/>
      <c r="I20" s="299">
        <f>G20*0.9</f>
        <v>0</v>
      </c>
      <c r="J20" s="299"/>
      <c r="K20" s="190"/>
      <c r="L20" s="190"/>
      <c r="M20" s="190"/>
    </row>
    <row r="21" spans="1:13" ht="18" customHeight="1" x14ac:dyDescent="0.15">
      <c r="A21" s="297"/>
      <c r="B21" s="317"/>
      <c r="C21" s="318"/>
      <c r="D21" s="319"/>
      <c r="E21" s="12"/>
      <c r="F21" s="44"/>
      <c r="G21" s="38"/>
      <c r="H21" s="120"/>
      <c r="I21" s="299">
        <f>G21*0.9</f>
        <v>0</v>
      </c>
      <c r="J21" s="277">
        <f>SUM(J18:J19)</f>
        <v>20800</v>
      </c>
      <c r="K21" s="190"/>
      <c r="L21" s="190"/>
      <c r="M21" s="190"/>
    </row>
    <row r="22" spans="1:13" ht="18" customHeight="1" x14ac:dyDescent="0.15">
      <c r="A22" s="297"/>
      <c r="B22" s="317"/>
      <c r="C22" s="318"/>
      <c r="D22" s="319"/>
      <c r="E22" s="156"/>
      <c r="F22" s="172"/>
      <c r="G22" s="172"/>
      <c r="H22" s="120"/>
      <c r="I22" s="299"/>
      <c r="K22" s="190"/>
      <c r="L22" s="190"/>
      <c r="M22" s="190"/>
    </row>
    <row r="23" spans="1:13" ht="18" customHeight="1" x14ac:dyDescent="0.15">
      <c r="A23" s="297"/>
      <c r="B23" s="514"/>
      <c r="C23" s="515"/>
      <c r="D23" s="516"/>
      <c r="E23" s="361"/>
      <c r="F23" s="362"/>
      <c r="G23" s="92"/>
      <c r="H23" s="117"/>
      <c r="I23" s="299">
        <f>G23*0.9</f>
        <v>0</v>
      </c>
      <c r="K23" s="190"/>
      <c r="L23" s="190"/>
      <c r="M23" s="190"/>
    </row>
    <row r="24" spans="1:13" s="36" customFormat="1" ht="18" customHeight="1" x14ac:dyDescent="0.15">
      <c r="A24" s="297"/>
      <c r="B24" s="317"/>
      <c r="C24" s="318"/>
      <c r="D24" s="319"/>
      <c r="E24" s="12"/>
      <c r="F24" s="44"/>
      <c r="G24" s="38"/>
      <c r="H24" s="48"/>
      <c r="I24" s="324"/>
      <c r="K24" s="193"/>
      <c r="L24" s="190"/>
      <c r="M24" s="190"/>
    </row>
    <row r="25" spans="1:13" ht="18" customHeight="1" x14ac:dyDescent="0.15">
      <c r="A25" s="297"/>
      <c r="B25" s="514"/>
      <c r="C25" s="515"/>
      <c r="D25" s="516"/>
      <c r="E25" s="361"/>
      <c r="F25" s="362"/>
      <c r="G25" s="92"/>
      <c r="H25" s="117"/>
      <c r="I25" s="299">
        <f>G24*0.9</f>
        <v>0</v>
      </c>
      <c r="K25" s="190"/>
      <c r="L25" s="190"/>
      <c r="M25" s="190"/>
    </row>
    <row r="26" spans="1:13" ht="18" customHeight="1" x14ac:dyDescent="0.15">
      <c r="A26" s="297"/>
      <c r="B26" s="317"/>
      <c r="C26" s="318"/>
      <c r="D26" s="319"/>
      <c r="E26" s="12"/>
      <c r="F26" s="44"/>
      <c r="G26" s="38"/>
      <c r="H26" s="48"/>
      <c r="K26" s="190"/>
      <c r="L26" s="190"/>
      <c r="M26" s="190"/>
    </row>
    <row r="27" spans="1:13" ht="18" customHeight="1" x14ac:dyDescent="0.15">
      <c r="A27" s="297"/>
      <c r="B27" s="514"/>
      <c r="C27" s="515"/>
      <c r="D27" s="516"/>
      <c r="E27" s="361"/>
      <c r="F27" s="362"/>
      <c r="G27" s="92"/>
      <c r="H27" s="117"/>
      <c r="I27" s="47">
        <f>G27*0.9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12"/>
      <c r="F28" s="44"/>
      <c r="G28" s="38"/>
      <c r="H28" s="48"/>
      <c r="I28" s="47"/>
      <c r="K28" s="190"/>
      <c r="L28" s="190"/>
      <c r="M28" s="190"/>
    </row>
    <row r="29" spans="1:13" ht="18" customHeight="1" x14ac:dyDescent="0.15">
      <c r="A29" s="297"/>
      <c r="B29" s="514"/>
      <c r="C29" s="515"/>
      <c r="D29" s="516"/>
      <c r="E29" s="107"/>
      <c r="F29" s="130"/>
      <c r="G29" s="130"/>
      <c r="H29" s="120"/>
      <c r="I29" s="47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8" customHeight="1" x14ac:dyDescent="0.15">
      <c r="A31" s="297"/>
      <c r="B31" s="514"/>
      <c r="C31" s="515"/>
      <c r="D31" s="516"/>
      <c r="E31" s="361"/>
      <c r="F31" s="58"/>
      <c r="G31" s="38"/>
      <c r="H31" s="117"/>
      <c r="I31" s="47">
        <f>G31*0.9</f>
        <v>0</v>
      </c>
      <c r="K31" s="190"/>
      <c r="L31" s="190"/>
      <c r="M31" s="190"/>
    </row>
    <row r="32" spans="1:13" ht="18" customHeight="1" x14ac:dyDescent="0.15">
      <c r="A32" s="297"/>
      <c r="B32" s="514"/>
      <c r="C32" s="515"/>
      <c r="D32" s="516"/>
      <c r="E32" s="12"/>
      <c r="F32" s="33"/>
      <c r="G32" s="40"/>
      <c r="H32" s="48"/>
      <c r="I32" s="47"/>
      <c r="K32" s="190"/>
      <c r="L32" s="190"/>
      <c r="M32" s="190"/>
    </row>
    <row r="33" spans="1:10" ht="18" customHeight="1" x14ac:dyDescent="0.15">
      <c r="A33" s="297"/>
      <c r="B33" s="317"/>
      <c r="C33" s="318"/>
      <c r="D33" s="319"/>
      <c r="E33" s="361"/>
      <c r="F33" s="33"/>
      <c r="G33" s="32"/>
      <c r="H33" s="117"/>
      <c r="I33" s="277">
        <f>I17+I18+I25</f>
        <v>0</v>
      </c>
    </row>
    <row r="34" spans="1:10" ht="18" customHeight="1" x14ac:dyDescent="0.15">
      <c r="A34" s="297"/>
      <c r="B34" s="514"/>
      <c r="C34" s="515"/>
      <c r="D34" s="516"/>
      <c r="E34" s="12"/>
      <c r="F34" s="33"/>
      <c r="G34" s="40"/>
      <c r="H34" s="48"/>
      <c r="J34" s="47"/>
    </row>
    <row r="35" spans="1:10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10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10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3">
    <mergeCell ref="A15:D15"/>
    <mergeCell ref="A40:D40"/>
    <mergeCell ref="B20:D20"/>
    <mergeCell ref="B23:D23"/>
    <mergeCell ref="B25:D25"/>
    <mergeCell ref="B27:D27"/>
    <mergeCell ref="B29:D29"/>
    <mergeCell ref="B17:D17"/>
    <mergeCell ref="B31:D31"/>
    <mergeCell ref="B32:D32"/>
    <mergeCell ref="B34:D34"/>
    <mergeCell ref="B35:D35"/>
    <mergeCell ref="A36:H36"/>
    <mergeCell ref="E6:H6"/>
    <mergeCell ref="E7:H7"/>
    <mergeCell ref="E8:H8"/>
    <mergeCell ref="B13:D13"/>
    <mergeCell ref="A14:D14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41"/>
  <sheetViews>
    <sheetView topLeftCell="A2" zoomScale="85" zoomScaleNormal="85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2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2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2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2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2" ht="19.350000000000001" customHeight="1" x14ac:dyDescent="0.15">
      <c r="A9" s="68" t="s">
        <v>438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404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68" t="s">
        <v>439</v>
      </c>
      <c r="B14" s="569"/>
      <c r="C14" s="569"/>
      <c r="D14" s="570"/>
      <c r="E14" s="361"/>
      <c r="F14" s="362"/>
      <c r="G14" s="92"/>
      <c r="H14" s="117"/>
      <c r="J14" s="125"/>
      <c r="K14" s="126"/>
    </row>
    <row r="15" spans="1:12" s="76" customFormat="1" ht="18" customHeight="1" x14ac:dyDescent="0.15">
      <c r="A15" s="520" t="s">
        <v>17</v>
      </c>
      <c r="B15" s="521"/>
      <c r="C15" s="521"/>
      <c r="D15" s="522"/>
      <c r="E15" s="12">
        <v>1</v>
      </c>
      <c r="F15" s="44">
        <v>131000</v>
      </c>
      <c r="G15" s="38">
        <f>F15*E15</f>
        <v>131000</v>
      </c>
      <c r="H15" s="48"/>
      <c r="J15" s="125">
        <v>20000</v>
      </c>
      <c r="K15" s="126">
        <f>J15*1.3</f>
        <v>26000</v>
      </c>
      <c r="L15" s="279">
        <f>K15*1.12</f>
        <v>29120.000000000004</v>
      </c>
    </row>
    <row r="16" spans="1:12" s="76" customFormat="1" ht="18" customHeight="1" x14ac:dyDescent="0.15">
      <c r="A16" s="185" t="s">
        <v>42</v>
      </c>
      <c r="B16" s="481" t="s">
        <v>41</v>
      </c>
      <c r="C16" s="481"/>
      <c r="D16" s="482"/>
      <c r="E16" s="156">
        <v>1</v>
      </c>
      <c r="F16" s="164">
        <v>349000</v>
      </c>
      <c r="G16" s="168">
        <f>E16*F16</f>
        <v>349000</v>
      </c>
      <c r="H16" s="52"/>
      <c r="J16" s="125">
        <v>4400</v>
      </c>
      <c r="K16" s="126">
        <f>J16*1.5</f>
        <v>6600</v>
      </c>
      <c r="L16" s="279">
        <f>K16*1.12</f>
        <v>7392.0000000000009</v>
      </c>
    </row>
    <row r="17" spans="1:13" s="76" customFormat="1" ht="18" customHeight="1" x14ac:dyDescent="0.15">
      <c r="A17" s="42"/>
      <c r="B17" s="480"/>
      <c r="C17" s="481"/>
      <c r="D17" s="482"/>
      <c r="E17" s="34"/>
      <c r="F17" s="58" t="s">
        <v>4</v>
      </c>
      <c r="G17" s="38">
        <f>SUM(G9:G16)</f>
        <v>480000</v>
      </c>
      <c r="H17" s="48"/>
      <c r="I17" s="279">
        <f>G17*0.9</f>
        <v>432000</v>
      </c>
      <c r="J17" s="125"/>
      <c r="K17" s="126"/>
      <c r="L17" s="279"/>
    </row>
    <row r="18" spans="1:13" s="76" customFormat="1" ht="18" customHeight="1" x14ac:dyDescent="0.15">
      <c r="A18" s="219"/>
      <c r="B18" s="620"/>
      <c r="C18" s="621"/>
      <c r="D18" s="622"/>
      <c r="E18" s="218"/>
      <c r="F18" s="217"/>
      <c r="G18" s="195"/>
      <c r="H18" s="199"/>
      <c r="I18" s="304">
        <f>G18*0.9</f>
        <v>0</v>
      </c>
      <c r="J18" s="125"/>
      <c r="K18" s="126"/>
      <c r="L18" s="279"/>
    </row>
    <row r="19" spans="1:13" s="76" customFormat="1" ht="18" customHeight="1" x14ac:dyDescent="0.15">
      <c r="A19" s="216"/>
      <c r="B19" s="586"/>
      <c r="C19" s="587"/>
      <c r="D19" s="588"/>
      <c r="E19" s="202"/>
      <c r="F19" s="177" t="s">
        <v>2</v>
      </c>
      <c r="G19" s="153">
        <v>430000</v>
      </c>
      <c r="H19" s="215"/>
      <c r="J19" s="127"/>
      <c r="K19" s="126"/>
      <c r="L19" s="128"/>
      <c r="M19" s="125"/>
    </row>
    <row r="20" spans="1:13" s="76" customFormat="1" ht="18" customHeight="1" x14ac:dyDescent="0.15">
      <c r="A20" s="214"/>
      <c r="B20" s="581"/>
      <c r="C20" s="582"/>
      <c r="D20" s="583"/>
      <c r="E20" s="213"/>
      <c r="F20" s="150"/>
      <c r="G20" s="58" t="s">
        <v>3</v>
      </c>
      <c r="H20" s="204"/>
      <c r="J20" s="127"/>
      <c r="K20" s="126"/>
      <c r="M20" s="125"/>
    </row>
    <row r="21" spans="1:13" s="76" customFormat="1" ht="18" customHeight="1" x14ac:dyDescent="0.15">
      <c r="A21" s="211"/>
      <c r="B21" s="623"/>
      <c r="C21" s="624"/>
      <c r="D21" s="625"/>
      <c r="E21" s="202"/>
      <c r="F21" s="44"/>
      <c r="G21" s="200"/>
      <c r="H21" s="204"/>
      <c r="J21" s="119"/>
    </row>
    <row r="22" spans="1:13" s="76" customFormat="1" ht="18" customHeight="1" x14ac:dyDescent="0.15">
      <c r="A22" s="95"/>
      <c r="B22" s="619"/>
      <c r="C22" s="619"/>
      <c r="D22" s="619"/>
      <c r="E22" s="300"/>
      <c r="F22" s="177"/>
      <c r="G22" s="153"/>
      <c r="H22" s="204"/>
      <c r="J22" s="119"/>
    </row>
    <row r="23" spans="1:13" s="76" customFormat="1" ht="18" customHeight="1" x14ac:dyDescent="0.15">
      <c r="A23" s="95"/>
      <c r="B23" s="619"/>
      <c r="C23" s="619"/>
      <c r="D23" s="619"/>
      <c r="E23" s="156"/>
      <c r="F23" s="172"/>
      <c r="G23" s="172"/>
      <c r="H23" s="204"/>
      <c r="J23" s="119"/>
    </row>
    <row r="24" spans="1:13" s="76" customFormat="1" ht="18" customHeight="1" x14ac:dyDescent="0.15">
      <c r="A24" s="95"/>
      <c r="B24" s="616"/>
      <c r="C24" s="617"/>
      <c r="D24" s="618"/>
      <c r="E24" s="207"/>
      <c r="F24" s="206"/>
      <c r="G24" s="250"/>
      <c r="H24" s="204"/>
      <c r="J24" s="113"/>
    </row>
    <row r="25" spans="1:13" s="76" customFormat="1" ht="18" customHeight="1" x14ac:dyDescent="0.15">
      <c r="A25" s="95"/>
      <c r="B25" s="619"/>
      <c r="C25" s="619"/>
      <c r="D25" s="619"/>
      <c r="E25" s="300"/>
      <c r="F25" s="177"/>
      <c r="G25" s="153"/>
      <c r="H25" s="120"/>
      <c r="I25" s="279">
        <f>G25*0.9</f>
        <v>0</v>
      </c>
      <c r="J25" s="113"/>
    </row>
    <row r="26" spans="1:13" s="76" customFormat="1" ht="18" customHeight="1" x14ac:dyDescent="0.15">
      <c r="A26" s="95"/>
      <c r="B26" s="619"/>
      <c r="C26" s="619"/>
      <c r="D26" s="619"/>
      <c r="E26" s="156"/>
      <c r="F26" s="172"/>
      <c r="G26" s="172"/>
      <c r="H26" s="98"/>
      <c r="J26" s="109"/>
    </row>
    <row r="27" spans="1:13" s="76" customFormat="1" ht="18" customHeight="1" x14ac:dyDescent="0.15">
      <c r="A27" s="95"/>
      <c r="B27" s="616"/>
      <c r="C27" s="617"/>
      <c r="D27" s="618"/>
      <c r="E27" s="207"/>
      <c r="F27" s="206"/>
      <c r="G27" s="250"/>
      <c r="H27" s="120"/>
      <c r="J27" s="109"/>
    </row>
    <row r="28" spans="1:13" s="76" customFormat="1" ht="18" customHeight="1" x14ac:dyDescent="0.15">
      <c r="A28" s="95"/>
      <c r="B28" s="619"/>
      <c r="C28" s="619"/>
      <c r="D28" s="619"/>
      <c r="E28" s="156"/>
      <c r="F28" s="183"/>
      <c r="G28" s="38"/>
      <c r="H28" s="98"/>
      <c r="I28" s="279">
        <f>G28*0.9</f>
        <v>0</v>
      </c>
      <c r="J28" s="109"/>
    </row>
    <row r="29" spans="1:13" s="90" customFormat="1" ht="18" customHeight="1" x14ac:dyDescent="0.15">
      <c r="A29" s="95"/>
      <c r="B29" s="619"/>
      <c r="C29" s="619"/>
      <c r="D29" s="619"/>
      <c r="E29" s="156"/>
      <c r="F29" s="177"/>
      <c r="G29" s="153"/>
      <c r="H29" s="117"/>
    </row>
    <row r="30" spans="1:13" s="90" customFormat="1" ht="18" customHeight="1" x14ac:dyDescent="0.15">
      <c r="A30" s="95"/>
      <c r="B30" s="619"/>
      <c r="C30" s="619"/>
      <c r="D30" s="619"/>
      <c r="E30" s="107"/>
      <c r="F30" s="150"/>
      <c r="G30" s="58"/>
      <c r="H30" s="98"/>
    </row>
    <row r="31" spans="1:13" s="90" customFormat="1" ht="18" customHeight="1" x14ac:dyDescent="0.15">
      <c r="A31" s="89"/>
      <c r="B31" s="616"/>
      <c r="C31" s="617"/>
      <c r="D31" s="618"/>
      <c r="E31" s="156"/>
      <c r="F31" s="172"/>
      <c r="G31" s="172"/>
      <c r="H31" s="117"/>
    </row>
    <row r="32" spans="1:13" s="90" customFormat="1" ht="18" customHeight="1" x14ac:dyDescent="0.15">
      <c r="A32" s="95"/>
      <c r="B32" s="619"/>
      <c r="C32" s="619"/>
      <c r="D32" s="619"/>
      <c r="E32" s="94"/>
      <c r="F32" s="33"/>
      <c r="G32" s="153"/>
      <c r="H32" s="91"/>
    </row>
    <row r="33" spans="1:8" s="90" customFormat="1" ht="18" customHeight="1" x14ac:dyDescent="0.15">
      <c r="A33" s="95"/>
      <c r="B33" s="619"/>
      <c r="C33" s="619"/>
      <c r="D33" s="619"/>
      <c r="E33" s="94"/>
      <c r="F33" s="44"/>
      <c r="G33" s="40"/>
      <c r="H33" s="91"/>
    </row>
    <row r="34" spans="1:8" s="90" customFormat="1" ht="18" customHeight="1" x14ac:dyDescent="0.15">
      <c r="A34" s="95"/>
      <c r="B34" s="619"/>
      <c r="C34" s="619"/>
      <c r="D34" s="619"/>
      <c r="E34" s="94"/>
      <c r="F34" s="93"/>
      <c r="G34" s="92"/>
      <c r="H34" s="91"/>
    </row>
    <row r="35" spans="1:8" s="76" customFormat="1" ht="18" customHeight="1" x14ac:dyDescent="0.15">
      <c r="A35" s="89"/>
      <c r="B35" s="616"/>
      <c r="C35" s="617"/>
      <c r="D35" s="618"/>
      <c r="E35" s="88"/>
      <c r="F35" s="87"/>
      <c r="G35" s="86"/>
      <c r="H35" s="85"/>
    </row>
    <row r="36" spans="1:8" s="76" customFormat="1" ht="18" customHeight="1" x14ac:dyDescent="0.15">
      <c r="A36" s="84"/>
      <c r="B36" s="83"/>
      <c r="C36" s="82"/>
      <c r="D36" s="81"/>
      <c r="E36" s="80"/>
      <c r="F36" s="79"/>
      <c r="G36" s="78"/>
      <c r="H36" s="77"/>
    </row>
    <row r="37" spans="1:8" ht="18" customHeight="1" x14ac:dyDescent="0.15">
      <c r="A37" s="495" t="s">
        <v>0</v>
      </c>
      <c r="B37" s="496"/>
      <c r="C37" s="496"/>
      <c r="D37" s="496"/>
      <c r="E37" s="496"/>
      <c r="F37" s="496"/>
      <c r="G37" s="496"/>
      <c r="H37" s="497"/>
    </row>
    <row r="38" spans="1:8" ht="15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548"/>
      <c r="C40" s="548"/>
      <c r="D40" s="548"/>
      <c r="E40" s="5"/>
      <c r="F40" s="5"/>
      <c r="G40" s="5"/>
      <c r="H40" s="4"/>
    </row>
    <row r="41" spans="1:8" ht="12.75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5">
    <mergeCell ref="E6:H6"/>
    <mergeCell ref="A2:H2"/>
    <mergeCell ref="B3:C3"/>
    <mergeCell ref="F3:H4"/>
    <mergeCell ref="A4:C4"/>
    <mergeCell ref="E5:H5"/>
    <mergeCell ref="B22:D22"/>
    <mergeCell ref="E7:H7"/>
    <mergeCell ref="E8:H8"/>
    <mergeCell ref="B13:D13"/>
    <mergeCell ref="A14:D14"/>
    <mergeCell ref="A15:D15"/>
    <mergeCell ref="B16:D16"/>
    <mergeCell ref="B17:D17"/>
    <mergeCell ref="B18:D18"/>
    <mergeCell ref="B19:D19"/>
    <mergeCell ref="B20:D20"/>
    <mergeCell ref="B21:D21"/>
    <mergeCell ref="B29:D29"/>
    <mergeCell ref="B30:D30"/>
    <mergeCell ref="B23:D23"/>
    <mergeCell ref="B24:D24"/>
    <mergeCell ref="B25:D25"/>
    <mergeCell ref="B26:D26"/>
    <mergeCell ref="B27:D27"/>
    <mergeCell ref="B28:D28"/>
    <mergeCell ref="A38:H38"/>
    <mergeCell ref="B40:D40"/>
    <mergeCell ref="A41:D41"/>
    <mergeCell ref="B31:D31"/>
    <mergeCell ref="B32:D32"/>
    <mergeCell ref="B33:D33"/>
    <mergeCell ref="B34:D34"/>
    <mergeCell ref="B35:D35"/>
    <mergeCell ref="A37:H37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40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504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77" t="s">
        <v>516</v>
      </c>
      <c r="B14" s="545"/>
      <c r="C14" s="545"/>
      <c r="D14" s="545"/>
      <c r="E14" s="118"/>
      <c r="F14" s="118"/>
      <c r="G14" s="118"/>
      <c r="H14" s="31"/>
    </row>
    <row r="15" spans="1:13" ht="17.100000000000001" customHeight="1" x14ac:dyDescent="0.15">
      <c r="A15" s="574" t="s">
        <v>43</v>
      </c>
      <c r="B15" s="575"/>
      <c r="C15" s="575"/>
      <c r="D15" s="576"/>
      <c r="E15" s="156">
        <v>1</v>
      </c>
      <c r="F15" s="130">
        <v>0</v>
      </c>
      <c r="G15" s="130">
        <f>F15*E15</f>
        <v>0</v>
      </c>
      <c r="H15" s="31"/>
      <c r="I15" s="1">
        <v>25000</v>
      </c>
      <c r="J15" s="1">
        <v>10000</v>
      </c>
    </row>
    <row r="16" spans="1:13" s="36" customFormat="1" ht="17.100000000000001" customHeight="1" x14ac:dyDescent="0.15">
      <c r="A16" s="523" t="s">
        <v>444</v>
      </c>
      <c r="B16" s="524"/>
      <c r="C16" s="524"/>
      <c r="D16" s="525"/>
      <c r="E16" s="156"/>
      <c r="F16" s="130"/>
      <c r="G16" s="130"/>
      <c r="H16" s="204"/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508" t="s">
        <v>219</v>
      </c>
      <c r="B17" s="509"/>
      <c r="C17" s="509"/>
      <c r="D17" s="510"/>
      <c r="E17" s="12">
        <v>1</v>
      </c>
      <c r="F17" s="331">
        <v>0</v>
      </c>
      <c r="G17" s="115">
        <f>E17*F17</f>
        <v>0</v>
      </c>
      <c r="H17" s="120"/>
      <c r="I17" s="323"/>
      <c r="J17" s="323"/>
      <c r="K17" s="193"/>
      <c r="L17" s="190"/>
      <c r="M17" s="190"/>
    </row>
    <row r="18" spans="1:13" s="36" customFormat="1" ht="17.100000000000001" customHeight="1" x14ac:dyDescent="0.15">
      <c r="A18" s="486" t="s">
        <v>505</v>
      </c>
      <c r="B18" s="487"/>
      <c r="C18" s="487"/>
      <c r="D18" s="487"/>
      <c r="E18" s="381"/>
      <c r="F18" s="381"/>
      <c r="G18" s="381"/>
      <c r="H18" s="204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314" t="s">
        <v>43</v>
      </c>
      <c r="B19" s="315"/>
      <c r="C19" s="315"/>
      <c r="D19" s="316"/>
      <c r="E19" s="107">
        <v>3</v>
      </c>
      <c r="F19" s="172">
        <v>53000</v>
      </c>
      <c r="G19" s="172">
        <f>F19*E19</f>
        <v>159000</v>
      </c>
      <c r="H19" s="120"/>
      <c r="I19" s="324">
        <v>150000</v>
      </c>
      <c r="K19" s="193"/>
      <c r="L19" s="190"/>
      <c r="M19" s="190"/>
    </row>
    <row r="20" spans="1:13" ht="17.100000000000001" customHeight="1" x14ac:dyDescent="0.15">
      <c r="A20" s="486" t="s">
        <v>506</v>
      </c>
      <c r="B20" s="487"/>
      <c r="C20" s="487"/>
      <c r="D20" s="488"/>
      <c r="E20" s="107"/>
      <c r="F20" s="130"/>
      <c r="G20" s="130"/>
      <c r="H20" s="117"/>
      <c r="I20" s="299"/>
      <c r="J20" s="299"/>
      <c r="K20" s="190"/>
      <c r="L20" s="190"/>
      <c r="M20" s="190"/>
    </row>
    <row r="21" spans="1:13" ht="17.100000000000001" customHeight="1" x14ac:dyDescent="0.15">
      <c r="A21" s="314" t="s">
        <v>43</v>
      </c>
      <c r="B21" s="315"/>
      <c r="C21" s="315"/>
      <c r="D21" s="316"/>
      <c r="E21" s="107">
        <v>2</v>
      </c>
      <c r="F21" s="172">
        <v>53000</v>
      </c>
      <c r="G21" s="172">
        <f>F21*E21</f>
        <v>106000</v>
      </c>
      <c r="H21" s="117"/>
      <c r="I21" s="299">
        <v>100000</v>
      </c>
      <c r="J21" s="299">
        <f>I21*1.3</f>
        <v>130000</v>
      </c>
      <c r="K21" s="190">
        <f>J21*1.12</f>
        <v>145600</v>
      </c>
      <c r="L21" s="190"/>
      <c r="M21" s="190"/>
    </row>
    <row r="22" spans="1:13" ht="17.100000000000001" customHeight="1" x14ac:dyDescent="0.15">
      <c r="A22" s="297"/>
      <c r="B22" s="514"/>
      <c r="C22" s="515"/>
      <c r="D22" s="516"/>
      <c r="E22" s="107"/>
      <c r="F22" s="58" t="s">
        <v>4</v>
      </c>
      <c r="G22" s="38">
        <f>G15+G17+G19+G21</f>
        <v>265000</v>
      </c>
      <c r="H22" s="117"/>
      <c r="I22" s="299">
        <f>I19+I21</f>
        <v>250000</v>
      </c>
      <c r="J22" s="299"/>
      <c r="K22" s="190"/>
      <c r="L22" s="190"/>
      <c r="M22" s="190"/>
    </row>
    <row r="23" spans="1:13" ht="17.100000000000001" customHeight="1" x14ac:dyDescent="0.15">
      <c r="A23" s="297"/>
      <c r="B23" s="317"/>
      <c r="C23" s="318"/>
      <c r="D23" s="319"/>
      <c r="E23" s="107"/>
      <c r="F23" s="33"/>
      <c r="G23" s="40"/>
      <c r="H23" s="117"/>
      <c r="I23" s="299">
        <f>G23*0.9</f>
        <v>0</v>
      </c>
      <c r="J23" s="277">
        <f>SUM(J20:J21)</f>
        <v>130000</v>
      </c>
      <c r="K23" s="190"/>
      <c r="L23" s="190"/>
      <c r="M23" s="190"/>
    </row>
    <row r="24" spans="1:13" ht="17.100000000000001" customHeight="1" x14ac:dyDescent="0.15">
      <c r="A24" s="297"/>
      <c r="B24" s="514"/>
      <c r="C24" s="515"/>
      <c r="D24" s="516"/>
      <c r="E24" s="107"/>
      <c r="F24" s="33" t="s">
        <v>2</v>
      </c>
      <c r="G24" s="32">
        <v>250000</v>
      </c>
      <c r="H24" s="117"/>
      <c r="I24" s="299">
        <f>G24*0.9</f>
        <v>225000</v>
      </c>
      <c r="K24" s="190"/>
      <c r="L24" s="190"/>
      <c r="M24" s="190"/>
    </row>
    <row r="25" spans="1:13" ht="17.100000000000001" customHeight="1" x14ac:dyDescent="0.15">
      <c r="A25" s="297"/>
      <c r="B25" s="317"/>
      <c r="C25" s="318"/>
      <c r="D25" s="319"/>
      <c r="E25" s="361"/>
      <c r="F25" s="33"/>
      <c r="G25" s="40" t="s">
        <v>1</v>
      </c>
      <c r="H25" s="117"/>
      <c r="I25" s="299" t="e">
        <f>G25*0.9</f>
        <v>#VALUE!</v>
      </c>
      <c r="K25" s="190"/>
      <c r="L25" s="190"/>
      <c r="M25" s="190"/>
    </row>
    <row r="26" spans="1:13" s="36" customFormat="1" ht="17.100000000000001" customHeight="1" x14ac:dyDescent="0.15">
      <c r="A26" s="297"/>
      <c r="B26" s="514"/>
      <c r="C26" s="515"/>
      <c r="D26" s="516"/>
      <c r="E26" s="12"/>
      <c r="F26" s="33"/>
      <c r="G26" s="32"/>
      <c r="H26" s="48"/>
      <c r="I26" s="324"/>
      <c r="K26" s="193"/>
      <c r="L26" s="190"/>
      <c r="M26" s="190"/>
    </row>
    <row r="27" spans="1:13" ht="17.100000000000001" customHeight="1" x14ac:dyDescent="0.15">
      <c r="A27" s="297"/>
      <c r="B27" s="317"/>
      <c r="C27" s="318"/>
      <c r="D27" s="319"/>
      <c r="E27" s="361"/>
      <c r="F27" s="33"/>
      <c r="G27" s="40"/>
      <c r="H27" s="117"/>
      <c r="I27" s="299">
        <f>G26*0.9</f>
        <v>0</v>
      </c>
      <c r="K27" s="190"/>
      <c r="L27" s="190"/>
      <c r="M27" s="190"/>
    </row>
    <row r="28" spans="1:13" ht="17.100000000000001" customHeight="1" x14ac:dyDescent="0.15">
      <c r="A28" s="297"/>
      <c r="B28" s="514"/>
      <c r="C28" s="515"/>
      <c r="D28" s="516"/>
      <c r="E28" s="12"/>
      <c r="F28" s="33"/>
      <c r="G28" s="40"/>
      <c r="H28" s="48"/>
      <c r="K28" s="190"/>
      <c r="L28" s="190"/>
      <c r="M28" s="190"/>
    </row>
    <row r="29" spans="1:13" ht="17.100000000000001" customHeight="1" x14ac:dyDescent="0.15">
      <c r="A29" s="297"/>
      <c r="B29" s="317"/>
      <c r="C29" s="318"/>
      <c r="D29" s="319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514"/>
      <c r="C30" s="515"/>
      <c r="D30" s="516"/>
      <c r="E30" s="12"/>
      <c r="F30" s="44"/>
      <c r="G30" s="38"/>
      <c r="H30" s="48"/>
      <c r="I30" s="47"/>
      <c r="K30" s="190"/>
      <c r="L30" s="190"/>
      <c r="M30" s="190"/>
    </row>
    <row r="31" spans="1:13" ht="17.100000000000001" customHeight="1" x14ac:dyDescent="0.15">
      <c r="A31" s="297"/>
      <c r="B31" s="317"/>
      <c r="C31" s="318"/>
      <c r="D31" s="319"/>
      <c r="E31" s="107"/>
      <c r="F31" s="58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514"/>
      <c r="C32" s="515"/>
      <c r="D32" s="516"/>
      <c r="E32" s="361"/>
      <c r="F32" s="33"/>
      <c r="G32" s="32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317"/>
      <c r="C33" s="318"/>
      <c r="D33" s="319"/>
      <c r="E33" s="12"/>
      <c r="F33" s="33"/>
      <c r="G33" s="40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514"/>
      <c r="C34" s="515"/>
      <c r="D34" s="516"/>
      <c r="E34" s="12"/>
      <c r="F34" s="33"/>
      <c r="G34" s="40"/>
      <c r="H34" s="48"/>
      <c r="I34" s="47"/>
      <c r="K34" s="190"/>
      <c r="L34" s="190"/>
      <c r="M34" s="190"/>
    </row>
    <row r="35" spans="1:13" ht="17.100000000000001" customHeight="1" x14ac:dyDescent="0.15">
      <c r="A35" s="297"/>
      <c r="B35" s="317"/>
      <c r="C35" s="318"/>
      <c r="D35" s="319"/>
      <c r="E35" s="361"/>
      <c r="F35" s="33"/>
      <c r="G35" s="32"/>
      <c r="H35" s="117"/>
      <c r="I35" s="277">
        <f>I19+I20+I27</f>
        <v>150000</v>
      </c>
    </row>
    <row r="36" spans="1:13" ht="17.100000000000001" customHeight="1" x14ac:dyDescent="0.15">
      <c r="A36" s="297"/>
      <c r="B36" s="514"/>
      <c r="C36" s="515"/>
      <c r="D36" s="516"/>
      <c r="E36" s="12"/>
      <c r="F36" s="33"/>
      <c r="G36" s="40"/>
      <c r="H36" s="48"/>
      <c r="J36" s="47"/>
    </row>
    <row r="37" spans="1:13" ht="17.100000000000001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3" ht="17.100000000000001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5">
    <mergeCell ref="A40:D40"/>
    <mergeCell ref="A17:D17"/>
    <mergeCell ref="A20:D20"/>
    <mergeCell ref="B28:D28"/>
    <mergeCell ref="B30:D30"/>
    <mergeCell ref="B32:D32"/>
    <mergeCell ref="B34:D34"/>
    <mergeCell ref="B36:D36"/>
    <mergeCell ref="A37:H37"/>
    <mergeCell ref="A18:D18"/>
    <mergeCell ref="B22:D22"/>
    <mergeCell ref="B24:D24"/>
    <mergeCell ref="B26:D26"/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40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501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77" t="s">
        <v>298</v>
      </c>
      <c r="B14" s="545"/>
      <c r="C14" s="545"/>
      <c r="D14" s="545"/>
      <c r="E14" s="118"/>
      <c r="F14" s="118"/>
      <c r="G14" s="118"/>
      <c r="H14" s="31"/>
    </row>
    <row r="15" spans="1:13" ht="17.100000000000001" customHeight="1" x14ac:dyDescent="0.15">
      <c r="A15" s="574" t="s">
        <v>43</v>
      </c>
      <c r="B15" s="575"/>
      <c r="C15" s="575"/>
      <c r="D15" s="576"/>
      <c r="E15" s="156">
        <v>1</v>
      </c>
      <c r="F15" s="130">
        <v>0</v>
      </c>
      <c r="G15" s="130">
        <f>F15*E15</f>
        <v>0</v>
      </c>
      <c r="H15" s="31"/>
      <c r="I15" s="1">
        <v>25000</v>
      </c>
      <c r="J15" s="1">
        <v>10000</v>
      </c>
    </row>
    <row r="16" spans="1:13" s="36" customFormat="1" ht="17.100000000000001" customHeight="1" x14ac:dyDescent="0.15">
      <c r="A16" s="486" t="s">
        <v>502</v>
      </c>
      <c r="B16" s="487"/>
      <c r="C16" s="487"/>
      <c r="D16" s="488"/>
      <c r="E16" s="107"/>
      <c r="F16" s="130"/>
      <c r="G16" s="130"/>
      <c r="H16" s="120"/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314" t="s">
        <v>43</v>
      </c>
      <c r="B17" s="315"/>
      <c r="C17" s="315"/>
      <c r="D17" s="316"/>
      <c r="E17" s="107">
        <v>1</v>
      </c>
      <c r="F17" s="172">
        <v>0</v>
      </c>
      <c r="G17" s="172">
        <f>F17*E17</f>
        <v>0</v>
      </c>
      <c r="H17" s="120"/>
      <c r="I17" s="323"/>
      <c r="J17" s="323"/>
      <c r="K17" s="193"/>
      <c r="L17" s="190"/>
      <c r="M17" s="190"/>
    </row>
    <row r="18" spans="1:13" s="36" customFormat="1" ht="17.100000000000001" customHeight="1" x14ac:dyDescent="0.15">
      <c r="A18" s="523" t="s">
        <v>503</v>
      </c>
      <c r="B18" s="524"/>
      <c r="C18" s="524"/>
      <c r="D18" s="525"/>
      <c r="E18" s="156"/>
      <c r="F18" s="130"/>
      <c r="G18" s="130"/>
      <c r="H18" s="204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508" t="s">
        <v>219</v>
      </c>
      <c r="B19" s="509"/>
      <c r="C19" s="509"/>
      <c r="D19" s="510"/>
      <c r="E19" s="12">
        <v>1</v>
      </c>
      <c r="F19" s="331">
        <v>0</v>
      </c>
      <c r="G19" s="115">
        <f>E19*F19</f>
        <v>0</v>
      </c>
      <c r="H19" s="120"/>
      <c r="I19" s="324"/>
      <c r="K19" s="193"/>
      <c r="L19" s="190"/>
      <c r="M19" s="190"/>
    </row>
    <row r="20" spans="1:13" ht="17.100000000000001" customHeight="1" x14ac:dyDescent="0.15">
      <c r="A20" s="297"/>
      <c r="B20" s="514"/>
      <c r="C20" s="515"/>
      <c r="D20" s="516"/>
      <c r="E20" s="107"/>
      <c r="F20" s="58" t="s">
        <v>4</v>
      </c>
      <c r="G20" s="38">
        <v>0</v>
      </c>
      <c r="H20" s="117"/>
      <c r="I20" s="299"/>
      <c r="J20" s="299"/>
      <c r="K20" s="190"/>
      <c r="L20" s="190"/>
      <c r="M20" s="190"/>
    </row>
    <row r="21" spans="1:13" ht="17.100000000000001" customHeight="1" x14ac:dyDescent="0.15">
      <c r="A21" s="297"/>
      <c r="B21" s="317"/>
      <c r="C21" s="318"/>
      <c r="D21" s="319"/>
      <c r="E21" s="107"/>
      <c r="F21" s="33"/>
      <c r="G21" s="40"/>
      <c r="H21" s="117"/>
      <c r="I21" s="299">
        <v>16000</v>
      </c>
      <c r="J21" s="299">
        <f>I21*1.3</f>
        <v>20800</v>
      </c>
      <c r="K21" s="190">
        <f>J21*1.12</f>
        <v>23296.000000000004</v>
      </c>
      <c r="L21" s="190"/>
      <c r="M21" s="190"/>
    </row>
    <row r="22" spans="1:13" ht="17.100000000000001" customHeight="1" x14ac:dyDescent="0.15">
      <c r="A22" s="297"/>
      <c r="B22" s="514"/>
      <c r="C22" s="515"/>
      <c r="D22" s="516"/>
      <c r="E22" s="107"/>
      <c r="F22" s="33" t="s">
        <v>2</v>
      </c>
      <c r="G22" s="32">
        <v>0</v>
      </c>
      <c r="H22" s="117"/>
      <c r="I22" s="299">
        <f>G22*0.9</f>
        <v>0</v>
      </c>
      <c r="J22" s="299"/>
      <c r="K22" s="190"/>
      <c r="L22" s="190"/>
      <c r="M22" s="190"/>
    </row>
    <row r="23" spans="1:13" ht="17.100000000000001" customHeight="1" x14ac:dyDescent="0.15">
      <c r="A23" s="297"/>
      <c r="B23" s="317"/>
      <c r="C23" s="318"/>
      <c r="D23" s="319"/>
      <c r="E23" s="107"/>
      <c r="F23" s="33"/>
      <c r="G23" s="40" t="s">
        <v>1</v>
      </c>
      <c r="H23" s="117"/>
      <c r="I23" s="299" t="e">
        <f>G23*0.9</f>
        <v>#VALUE!</v>
      </c>
      <c r="J23" s="277">
        <f>SUM(J20:J21)</f>
        <v>20800</v>
      </c>
      <c r="K23" s="190"/>
      <c r="L23" s="190"/>
      <c r="M23" s="190"/>
    </row>
    <row r="24" spans="1:13" ht="17.100000000000001" customHeight="1" x14ac:dyDescent="0.15">
      <c r="A24" s="297"/>
      <c r="B24" s="514"/>
      <c r="C24" s="515"/>
      <c r="D24" s="516"/>
      <c r="E24" s="107"/>
      <c r="F24" s="58"/>
      <c r="G24" s="38"/>
      <c r="H24" s="117"/>
      <c r="I24" s="299">
        <f>G24*0.9</f>
        <v>0</v>
      </c>
      <c r="K24" s="190"/>
      <c r="L24" s="190"/>
      <c r="M24" s="190"/>
    </row>
    <row r="25" spans="1:13" ht="17.100000000000001" customHeight="1" x14ac:dyDescent="0.15">
      <c r="A25" s="297"/>
      <c r="B25" s="317"/>
      <c r="C25" s="318"/>
      <c r="D25" s="319"/>
      <c r="E25" s="361"/>
      <c r="F25" s="33"/>
      <c r="G25" s="40"/>
      <c r="H25" s="117"/>
      <c r="I25" s="299">
        <f>G25*0.9</f>
        <v>0</v>
      </c>
      <c r="K25" s="190"/>
      <c r="L25" s="190"/>
      <c r="M25" s="190"/>
    </row>
    <row r="26" spans="1:13" s="36" customFormat="1" ht="17.100000000000001" customHeight="1" x14ac:dyDescent="0.15">
      <c r="A26" s="297"/>
      <c r="B26" s="514"/>
      <c r="C26" s="515"/>
      <c r="D26" s="516"/>
      <c r="E26" s="12"/>
      <c r="F26" s="33"/>
      <c r="G26" s="32"/>
      <c r="H26" s="48"/>
      <c r="I26" s="324"/>
      <c r="K26" s="193"/>
      <c r="L26" s="190"/>
      <c r="M26" s="190"/>
    </row>
    <row r="27" spans="1:13" ht="17.100000000000001" customHeight="1" x14ac:dyDescent="0.15">
      <c r="A27" s="297"/>
      <c r="B27" s="317"/>
      <c r="C27" s="318"/>
      <c r="D27" s="319"/>
      <c r="E27" s="361"/>
      <c r="F27" s="33"/>
      <c r="G27" s="40"/>
      <c r="H27" s="117"/>
      <c r="I27" s="299">
        <f>G26*0.9</f>
        <v>0</v>
      </c>
      <c r="K27" s="190"/>
      <c r="L27" s="190"/>
      <c r="M27" s="190"/>
    </row>
    <row r="28" spans="1:13" ht="17.100000000000001" customHeight="1" x14ac:dyDescent="0.15">
      <c r="A28" s="297"/>
      <c r="B28" s="514"/>
      <c r="C28" s="515"/>
      <c r="D28" s="516"/>
      <c r="E28" s="12"/>
      <c r="F28" s="33"/>
      <c r="G28" s="40"/>
      <c r="H28" s="48"/>
      <c r="K28" s="190"/>
      <c r="L28" s="190"/>
      <c r="M28" s="190"/>
    </row>
    <row r="29" spans="1:13" ht="17.100000000000001" customHeight="1" x14ac:dyDescent="0.15">
      <c r="A29" s="297"/>
      <c r="B29" s="317"/>
      <c r="C29" s="318"/>
      <c r="D29" s="319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514"/>
      <c r="C30" s="515"/>
      <c r="D30" s="516"/>
      <c r="E30" s="12"/>
      <c r="F30" s="44"/>
      <c r="G30" s="38"/>
      <c r="H30" s="48"/>
      <c r="I30" s="47"/>
      <c r="K30" s="190"/>
      <c r="L30" s="190"/>
      <c r="M30" s="190"/>
    </row>
    <row r="31" spans="1:13" ht="17.100000000000001" customHeight="1" x14ac:dyDescent="0.15">
      <c r="A31" s="297"/>
      <c r="B31" s="317"/>
      <c r="C31" s="318"/>
      <c r="D31" s="319"/>
      <c r="E31" s="107"/>
      <c r="F31" s="58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514"/>
      <c r="C32" s="515"/>
      <c r="D32" s="516"/>
      <c r="E32" s="361"/>
      <c r="F32" s="33"/>
      <c r="G32" s="32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317"/>
      <c r="C33" s="318"/>
      <c r="D33" s="319"/>
      <c r="E33" s="12"/>
      <c r="F33" s="33"/>
      <c r="G33" s="40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514"/>
      <c r="C34" s="515"/>
      <c r="D34" s="516"/>
      <c r="E34" s="12"/>
      <c r="F34" s="33"/>
      <c r="G34" s="40"/>
      <c r="H34" s="48"/>
      <c r="I34" s="47"/>
      <c r="K34" s="190"/>
      <c r="L34" s="190"/>
      <c r="M34" s="190"/>
    </row>
    <row r="35" spans="1:13" ht="17.100000000000001" customHeight="1" x14ac:dyDescent="0.15">
      <c r="A35" s="297"/>
      <c r="B35" s="317"/>
      <c r="C35" s="318"/>
      <c r="D35" s="319"/>
      <c r="E35" s="361"/>
      <c r="F35" s="33"/>
      <c r="G35" s="32"/>
      <c r="H35" s="117"/>
      <c r="I35" s="277">
        <f>I19+I20+I27</f>
        <v>0</v>
      </c>
    </row>
    <row r="36" spans="1:13" ht="17.100000000000001" customHeight="1" x14ac:dyDescent="0.15">
      <c r="A36" s="297"/>
      <c r="B36" s="514"/>
      <c r="C36" s="515"/>
      <c r="D36" s="516"/>
      <c r="E36" s="12"/>
      <c r="F36" s="33"/>
      <c r="G36" s="40"/>
      <c r="H36" s="48"/>
      <c r="J36" s="47"/>
    </row>
    <row r="37" spans="1:13" ht="17.100000000000001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3" ht="17.100000000000001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5">
    <mergeCell ref="A40:D40"/>
    <mergeCell ref="A16:D16"/>
    <mergeCell ref="A19:D19"/>
    <mergeCell ref="B20:D20"/>
    <mergeCell ref="B22:D22"/>
    <mergeCell ref="B28:D28"/>
    <mergeCell ref="B30:D30"/>
    <mergeCell ref="B32:D32"/>
    <mergeCell ref="B34:D34"/>
    <mergeCell ref="B36:D36"/>
    <mergeCell ref="A37:H37"/>
    <mergeCell ref="A18:D18"/>
    <mergeCell ref="B24:D24"/>
    <mergeCell ref="B26:D26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40"/>
  <sheetViews>
    <sheetView topLeftCell="A2" zoomScale="80" zoomScaleNormal="80" workbookViewId="0">
      <selection activeCell="L31" sqref="L31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497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77" t="s">
        <v>305</v>
      </c>
      <c r="B14" s="545"/>
      <c r="C14" s="545"/>
      <c r="D14" s="545"/>
      <c r="E14" s="118"/>
      <c r="F14" s="118"/>
      <c r="G14" s="118"/>
      <c r="H14" s="31"/>
    </row>
    <row r="15" spans="1:13" ht="17.100000000000001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3" s="36" customFormat="1" ht="17.100000000000001" customHeight="1" x14ac:dyDescent="0.15">
      <c r="A16" s="101" t="s">
        <v>496</v>
      </c>
      <c r="B16" s="535">
        <v>542762</v>
      </c>
      <c r="C16" s="536"/>
      <c r="D16" s="537"/>
      <c r="E16" s="107">
        <v>1</v>
      </c>
      <c r="F16" s="100">
        <v>105000</v>
      </c>
      <c r="G16" s="115">
        <f>E16*F16</f>
        <v>105000</v>
      </c>
      <c r="H16" s="114" t="s">
        <v>236</v>
      </c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101"/>
      <c r="B17" s="535"/>
      <c r="C17" s="536"/>
      <c r="D17" s="536"/>
      <c r="E17" s="94"/>
      <c r="F17" s="237" t="s">
        <v>4</v>
      </c>
      <c r="G17" s="92">
        <f>SUM(G14:G16)</f>
        <v>245000</v>
      </c>
      <c r="H17" s="114"/>
      <c r="I17" s="323">
        <f>G17*0.9</f>
        <v>220500</v>
      </c>
      <c r="J17" s="323"/>
      <c r="K17" s="193"/>
      <c r="L17" s="190"/>
      <c r="M17" s="190"/>
    </row>
    <row r="18" spans="1:13" s="36" customFormat="1" ht="17.100000000000001" customHeight="1" x14ac:dyDescent="0.15">
      <c r="A18" s="486" t="s">
        <v>498</v>
      </c>
      <c r="B18" s="487"/>
      <c r="C18" s="487"/>
      <c r="D18" s="488"/>
      <c r="E18" s="107"/>
      <c r="F18" s="130"/>
      <c r="G18" s="130"/>
      <c r="H18" s="120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574" t="s">
        <v>43</v>
      </c>
      <c r="B19" s="575"/>
      <c r="C19" s="575"/>
      <c r="D19" s="576"/>
      <c r="E19" s="107">
        <v>1</v>
      </c>
      <c r="F19" s="172">
        <v>53000</v>
      </c>
      <c r="G19" s="172">
        <f>F19*E19</f>
        <v>53000</v>
      </c>
      <c r="H19" s="120"/>
      <c r="I19" s="324"/>
      <c r="K19" s="193"/>
      <c r="L19" s="190"/>
      <c r="M19" s="190"/>
    </row>
    <row r="20" spans="1:13" ht="17.100000000000001" customHeight="1" x14ac:dyDescent="0.15">
      <c r="A20" s="486" t="s">
        <v>499</v>
      </c>
      <c r="B20" s="487"/>
      <c r="C20" s="487"/>
      <c r="D20" s="488"/>
      <c r="E20" s="107"/>
      <c r="F20" s="130"/>
      <c r="G20" s="130"/>
      <c r="H20" s="117"/>
      <c r="I20" s="299"/>
      <c r="J20" s="299"/>
      <c r="K20" s="190"/>
      <c r="L20" s="190"/>
      <c r="M20" s="190"/>
    </row>
    <row r="21" spans="1:13" ht="17.100000000000001" customHeight="1" x14ac:dyDescent="0.15">
      <c r="A21" s="574" t="s">
        <v>43</v>
      </c>
      <c r="B21" s="575"/>
      <c r="C21" s="575"/>
      <c r="D21" s="576"/>
      <c r="E21" s="107">
        <v>1</v>
      </c>
      <c r="F21" s="172">
        <v>53000</v>
      </c>
      <c r="G21" s="172">
        <f>F21*E21</f>
        <v>53000</v>
      </c>
      <c r="H21" s="117"/>
      <c r="I21" s="299">
        <v>16000</v>
      </c>
      <c r="J21" s="299">
        <f>I21*1.3</f>
        <v>20800</v>
      </c>
      <c r="K21" s="190">
        <f>J21*1.12</f>
        <v>23296.000000000004</v>
      </c>
      <c r="L21" s="190"/>
      <c r="M21" s="190"/>
    </row>
    <row r="22" spans="1:13" ht="17.100000000000001" customHeight="1" x14ac:dyDescent="0.15">
      <c r="A22" s="486" t="s">
        <v>500</v>
      </c>
      <c r="B22" s="487"/>
      <c r="C22" s="487"/>
      <c r="D22" s="488"/>
      <c r="E22" s="107"/>
      <c r="F22" s="130"/>
      <c r="G22" s="130"/>
      <c r="H22" s="117"/>
      <c r="I22" s="299">
        <f>G22*0.9</f>
        <v>0</v>
      </c>
      <c r="J22" s="299"/>
      <c r="K22" s="190"/>
      <c r="L22" s="190"/>
      <c r="M22" s="190"/>
    </row>
    <row r="23" spans="1:13" ht="17.100000000000001" customHeight="1" x14ac:dyDescent="0.15">
      <c r="A23" s="574" t="s">
        <v>43</v>
      </c>
      <c r="B23" s="575"/>
      <c r="C23" s="575"/>
      <c r="D23" s="576"/>
      <c r="E23" s="107">
        <v>1</v>
      </c>
      <c r="F23" s="172">
        <v>53000</v>
      </c>
      <c r="G23" s="172">
        <f>F23*E23</f>
        <v>53000</v>
      </c>
      <c r="H23" s="117"/>
      <c r="I23" s="299">
        <f>G23*0.9</f>
        <v>47700</v>
      </c>
      <c r="J23" s="277">
        <f>SUM(J20:J21)</f>
        <v>20800</v>
      </c>
      <c r="K23" s="190"/>
      <c r="L23" s="190"/>
      <c r="M23" s="190"/>
    </row>
    <row r="24" spans="1:13" ht="17.100000000000001" customHeight="1" x14ac:dyDescent="0.15">
      <c r="A24" s="297"/>
      <c r="B24" s="514"/>
      <c r="C24" s="515"/>
      <c r="D24" s="516"/>
      <c r="E24" s="107"/>
      <c r="F24" s="58" t="s">
        <v>4</v>
      </c>
      <c r="G24" s="38">
        <f>G17+G19+G21+G23</f>
        <v>404000</v>
      </c>
      <c r="H24" s="117"/>
      <c r="I24" s="299">
        <f>G24*0.9</f>
        <v>363600</v>
      </c>
      <c r="K24" s="190"/>
      <c r="L24" s="190"/>
      <c r="M24" s="190"/>
    </row>
    <row r="25" spans="1:13" ht="17.100000000000001" customHeight="1" x14ac:dyDescent="0.15">
      <c r="A25" s="297"/>
      <c r="B25" s="317"/>
      <c r="C25" s="318"/>
      <c r="D25" s="319"/>
      <c r="E25" s="361"/>
      <c r="F25" s="33"/>
      <c r="G25" s="40"/>
      <c r="H25" s="117"/>
      <c r="I25" s="299">
        <f>G25*0.9</f>
        <v>0</v>
      </c>
      <c r="K25" s="190"/>
      <c r="L25" s="190"/>
      <c r="M25" s="190"/>
    </row>
    <row r="26" spans="1:13" s="36" customFormat="1" ht="17.100000000000001" customHeight="1" x14ac:dyDescent="0.15">
      <c r="A26" s="297"/>
      <c r="B26" s="514"/>
      <c r="C26" s="515"/>
      <c r="D26" s="516"/>
      <c r="E26" s="12"/>
      <c r="F26" s="33" t="s">
        <v>2</v>
      </c>
      <c r="G26" s="32">
        <v>360000</v>
      </c>
      <c r="H26" s="48"/>
      <c r="I26" s="324"/>
      <c r="K26" s="193"/>
      <c r="L26" s="190"/>
      <c r="M26" s="190"/>
    </row>
    <row r="27" spans="1:13" ht="17.100000000000001" customHeight="1" x14ac:dyDescent="0.15">
      <c r="A27" s="297"/>
      <c r="B27" s="317"/>
      <c r="C27" s="318"/>
      <c r="D27" s="319"/>
      <c r="E27" s="361"/>
      <c r="F27" s="33"/>
      <c r="G27" s="40" t="s">
        <v>1</v>
      </c>
      <c r="H27" s="117"/>
      <c r="I27" s="299">
        <f>G26*0.9</f>
        <v>324000</v>
      </c>
      <c r="K27" s="190"/>
      <c r="L27" s="190"/>
      <c r="M27" s="190"/>
    </row>
    <row r="28" spans="1:13" ht="17.100000000000001" customHeight="1" x14ac:dyDescent="0.15">
      <c r="A28" s="297"/>
      <c r="B28" s="514"/>
      <c r="C28" s="515"/>
      <c r="D28" s="516"/>
      <c r="E28" s="12"/>
      <c r="F28" s="33"/>
      <c r="G28" s="40"/>
      <c r="H28" s="48"/>
      <c r="K28" s="190"/>
      <c r="L28" s="190"/>
      <c r="M28" s="190"/>
    </row>
    <row r="29" spans="1:13" ht="17.100000000000001" customHeight="1" x14ac:dyDescent="0.15">
      <c r="A29" s="297"/>
      <c r="B29" s="317"/>
      <c r="C29" s="318"/>
      <c r="D29" s="319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514"/>
      <c r="C30" s="515"/>
      <c r="D30" s="516"/>
      <c r="E30" s="12"/>
      <c r="F30" s="44"/>
      <c r="G30" s="38"/>
      <c r="H30" s="48"/>
      <c r="I30" s="47"/>
      <c r="K30" s="190"/>
      <c r="L30" s="190"/>
      <c r="M30" s="190"/>
    </row>
    <row r="31" spans="1:13" ht="17.100000000000001" customHeight="1" x14ac:dyDescent="0.15">
      <c r="A31" s="297"/>
      <c r="B31" s="317"/>
      <c r="C31" s="318"/>
      <c r="D31" s="319"/>
      <c r="E31" s="107"/>
      <c r="F31" s="58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514"/>
      <c r="C32" s="515"/>
      <c r="D32" s="516"/>
      <c r="E32" s="361"/>
      <c r="F32" s="33"/>
      <c r="G32" s="32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317"/>
      <c r="C33" s="318"/>
      <c r="D33" s="319"/>
      <c r="E33" s="12"/>
      <c r="F33" s="33"/>
      <c r="G33" s="40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514"/>
      <c r="C34" s="515"/>
      <c r="D34" s="516"/>
      <c r="E34" s="12"/>
      <c r="F34" s="33"/>
      <c r="G34" s="40"/>
      <c r="H34" s="48"/>
      <c r="I34" s="47"/>
      <c r="K34" s="190"/>
      <c r="L34" s="190"/>
      <c r="M34" s="190"/>
    </row>
    <row r="35" spans="1:13" ht="17.100000000000001" customHeight="1" x14ac:dyDescent="0.15">
      <c r="A35" s="297"/>
      <c r="B35" s="317"/>
      <c r="C35" s="318"/>
      <c r="D35" s="319"/>
      <c r="E35" s="361"/>
      <c r="F35" s="33"/>
      <c r="G35" s="32"/>
      <c r="H35" s="117"/>
      <c r="I35" s="277">
        <f>I19+I20+I27</f>
        <v>324000</v>
      </c>
    </row>
    <row r="36" spans="1:13" ht="17.100000000000001" customHeight="1" x14ac:dyDescent="0.15">
      <c r="A36" s="297"/>
      <c r="B36" s="514"/>
      <c r="C36" s="515"/>
      <c r="D36" s="516"/>
      <c r="E36" s="12"/>
      <c r="F36" s="33"/>
      <c r="G36" s="40"/>
      <c r="H36" s="48"/>
      <c r="J36" s="47"/>
    </row>
    <row r="37" spans="1:13" ht="17.100000000000001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3" ht="17.100000000000001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8">
    <mergeCell ref="A23:D23"/>
    <mergeCell ref="A37:H37"/>
    <mergeCell ref="A40:D40"/>
    <mergeCell ref="B24:D24"/>
    <mergeCell ref="B26:D26"/>
    <mergeCell ref="B28:D28"/>
    <mergeCell ref="B30:D30"/>
    <mergeCell ref="B32:D32"/>
    <mergeCell ref="B34:D34"/>
    <mergeCell ref="B36:D36"/>
    <mergeCell ref="B17:D17"/>
    <mergeCell ref="A18:D18"/>
    <mergeCell ref="A20:D20"/>
    <mergeCell ref="A22:D22"/>
    <mergeCell ref="E7:H7"/>
    <mergeCell ref="E8:H8"/>
    <mergeCell ref="B13:D13"/>
    <mergeCell ref="A14:D14"/>
    <mergeCell ref="A15:D15"/>
    <mergeCell ref="B16:D16"/>
    <mergeCell ref="A19:D19"/>
    <mergeCell ref="A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448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449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140000</v>
      </c>
      <c r="G15" s="38">
        <f t="shared" ref="G15" si="0">F15*E15</f>
        <v>140000</v>
      </c>
      <c r="H15" s="48" t="s">
        <v>392</v>
      </c>
    </row>
    <row r="16" spans="1:13" ht="18" customHeight="1" x14ac:dyDescent="0.15">
      <c r="A16" s="89" t="s">
        <v>69</v>
      </c>
      <c r="B16" s="578" t="s">
        <v>68</v>
      </c>
      <c r="C16" s="579"/>
      <c r="D16" s="580"/>
      <c r="E16" s="218">
        <v>1</v>
      </c>
      <c r="F16" s="44">
        <v>51000</v>
      </c>
      <c r="G16" s="195">
        <f>E16*F16</f>
        <v>51000</v>
      </c>
      <c r="H16" s="52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220" t="s">
        <v>202</v>
      </c>
      <c r="B17" s="586" t="s">
        <v>204</v>
      </c>
      <c r="C17" s="587"/>
      <c r="D17" s="588"/>
      <c r="E17" s="218">
        <v>1</v>
      </c>
      <c r="F17" s="44">
        <v>50000</v>
      </c>
      <c r="G17" s="195">
        <f>E17*F17</f>
        <v>50000</v>
      </c>
      <c r="H17" s="254"/>
      <c r="I17" s="323"/>
      <c r="K17" s="193"/>
      <c r="L17" s="190"/>
      <c r="M17" s="190"/>
    </row>
    <row r="18" spans="1:13" s="36" customFormat="1" ht="18" customHeight="1" x14ac:dyDescent="0.15">
      <c r="A18" s="306" t="s">
        <v>153</v>
      </c>
      <c r="B18" s="585" t="s">
        <v>154</v>
      </c>
      <c r="C18" s="585"/>
      <c r="D18" s="585"/>
      <c r="E18" s="107">
        <v>1</v>
      </c>
      <c r="F18" s="228">
        <v>133200</v>
      </c>
      <c r="G18" s="99">
        <f t="shared" ref="G18:G19" si="1">F18*E18</f>
        <v>133200</v>
      </c>
      <c r="H18" s="57"/>
      <c r="I18" s="54">
        <f>G18*0.9</f>
        <v>119880</v>
      </c>
      <c r="K18" s="193"/>
      <c r="L18" s="190"/>
      <c r="M18" s="190"/>
    </row>
    <row r="19" spans="1:13" s="36" customFormat="1" ht="18" customHeight="1" x14ac:dyDescent="0.15">
      <c r="A19" s="306" t="s">
        <v>441</v>
      </c>
      <c r="B19" s="589" t="s">
        <v>440</v>
      </c>
      <c r="C19" s="590"/>
      <c r="D19" s="591"/>
      <c r="E19" s="107">
        <v>1</v>
      </c>
      <c r="F19" s="228">
        <v>705000</v>
      </c>
      <c r="G19" s="99">
        <f t="shared" si="1"/>
        <v>705000</v>
      </c>
      <c r="H19" s="57"/>
      <c r="I19" s="54">
        <v>395000</v>
      </c>
      <c r="J19" s="324">
        <f>I19*1.3</f>
        <v>513500</v>
      </c>
      <c r="K19" s="193">
        <f>J19*1.12</f>
        <v>575120</v>
      </c>
      <c r="L19" s="190"/>
      <c r="M19" s="190"/>
    </row>
    <row r="20" spans="1:13" s="36" customFormat="1" ht="18" customHeight="1" x14ac:dyDescent="0.15">
      <c r="A20" s="42" t="s">
        <v>15</v>
      </c>
      <c r="B20" s="480" t="s">
        <v>14</v>
      </c>
      <c r="C20" s="481"/>
      <c r="D20" s="482"/>
      <c r="E20" s="34">
        <v>1</v>
      </c>
      <c r="F20" s="44">
        <v>53300</v>
      </c>
      <c r="G20" s="58">
        <f t="shared" ref="G20:G24" si="2">F20*E20</f>
        <v>53300</v>
      </c>
      <c r="H20" s="57"/>
      <c r="I20" s="372">
        <v>36630</v>
      </c>
      <c r="J20" s="324">
        <f t="shared" ref="J20:J24" si="3">I20*1.3</f>
        <v>47619</v>
      </c>
      <c r="K20" s="193">
        <f>J20*1.12</f>
        <v>53333.280000000006</v>
      </c>
      <c r="L20" s="190"/>
      <c r="M20" s="190"/>
    </row>
    <row r="21" spans="1:13" ht="18" customHeight="1" x14ac:dyDescent="0.15">
      <c r="A21" s="35" t="s">
        <v>13</v>
      </c>
      <c r="B21" s="480" t="s">
        <v>12</v>
      </c>
      <c r="C21" s="481"/>
      <c r="D21" s="482"/>
      <c r="E21" s="34">
        <v>1</v>
      </c>
      <c r="F21" s="44">
        <v>63700</v>
      </c>
      <c r="G21" s="40">
        <f t="shared" si="2"/>
        <v>63700</v>
      </c>
      <c r="H21" s="57"/>
      <c r="I21" s="373">
        <v>43800</v>
      </c>
      <c r="J21" s="324">
        <f t="shared" si="3"/>
        <v>56940</v>
      </c>
      <c r="K21" s="193">
        <f t="shared" ref="K21:K24" si="4">J21*1.12</f>
        <v>63772.800000000003</v>
      </c>
      <c r="L21" s="190">
        <f>K21*1.12</f>
        <v>71425.536000000007</v>
      </c>
      <c r="M21" s="190"/>
    </row>
    <row r="22" spans="1:13" ht="18" customHeight="1" x14ac:dyDescent="0.15">
      <c r="A22" s="56" t="s">
        <v>8</v>
      </c>
      <c r="B22" s="480" t="s">
        <v>11</v>
      </c>
      <c r="C22" s="481"/>
      <c r="D22" s="482"/>
      <c r="E22" s="34">
        <v>1</v>
      </c>
      <c r="F22" s="55">
        <v>3300</v>
      </c>
      <c r="G22" s="38">
        <f t="shared" si="2"/>
        <v>3300</v>
      </c>
      <c r="H22" s="48"/>
      <c r="I22" s="373">
        <v>2200</v>
      </c>
      <c r="J22" s="324">
        <f t="shared" si="3"/>
        <v>2860</v>
      </c>
      <c r="K22" s="193">
        <f t="shared" si="4"/>
        <v>3203.2000000000003</v>
      </c>
      <c r="L22" s="190">
        <f>K22*1.12</f>
        <v>3587.5840000000007</v>
      </c>
      <c r="M22" s="190"/>
    </row>
    <row r="23" spans="1:13" ht="18" customHeight="1" x14ac:dyDescent="0.15">
      <c r="A23" s="53" t="s">
        <v>10</v>
      </c>
      <c r="B23" s="526" t="s">
        <v>9</v>
      </c>
      <c r="C23" s="527"/>
      <c r="D23" s="528"/>
      <c r="E23" s="12">
        <v>1</v>
      </c>
      <c r="F23" s="44">
        <v>66600</v>
      </c>
      <c r="G23" s="38">
        <f t="shared" si="2"/>
        <v>66600</v>
      </c>
      <c r="H23" s="48"/>
      <c r="I23" s="373">
        <v>45800</v>
      </c>
      <c r="J23" s="324">
        <f t="shared" si="3"/>
        <v>59540</v>
      </c>
      <c r="K23" s="193">
        <f t="shared" si="4"/>
        <v>66684.800000000003</v>
      </c>
      <c r="L23" s="190">
        <f>K23*1.12</f>
        <v>74686.97600000001</v>
      </c>
      <c r="M23" s="190"/>
    </row>
    <row r="24" spans="1:13" ht="18" customHeight="1" x14ac:dyDescent="0.15">
      <c r="A24" s="46" t="s">
        <v>8</v>
      </c>
      <c r="B24" s="514" t="s">
        <v>7</v>
      </c>
      <c r="C24" s="515"/>
      <c r="D24" s="516"/>
      <c r="E24" s="45">
        <v>1</v>
      </c>
      <c r="F24" s="44">
        <v>3900</v>
      </c>
      <c r="G24" s="38">
        <f t="shared" si="2"/>
        <v>3900</v>
      </c>
      <c r="H24" s="52"/>
      <c r="I24" s="373">
        <v>2600</v>
      </c>
      <c r="J24" s="324">
        <f t="shared" si="3"/>
        <v>3380</v>
      </c>
      <c r="K24" s="193">
        <f t="shared" si="4"/>
        <v>3785.6000000000004</v>
      </c>
      <c r="L24" s="190"/>
      <c r="M24" s="190"/>
    </row>
    <row r="25" spans="1:13" ht="18" customHeight="1" x14ac:dyDescent="0.15">
      <c r="A25" s="53"/>
      <c r="B25" s="526"/>
      <c r="C25" s="527"/>
      <c r="D25" s="528"/>
      <c r="E25" s="12"/>
      <c r="F25" s="58" t="s">
        <v>4</v>
      </c>
      <c r="G25" s="38">
        <f>SUM(G15:G24)</f>
        <v>1270000</v>
      </c>
      <c r="H25" s="48"/>
      <c r="I25" s="299"/>
      <c r="K25" s="190"/>
      <c r="L25" s="190"/>
      <c r="M25" s="190"/>
    </row>
    <row r="26" spans="1:13" s="36" customFormat="1" ht="18" customHeight="1" x14ac:dyDescent="0.15">
      <c r="A26" s="46"/>
      <c r="B26" s="514"/>
      <c r="C26" s="515"/>
      <c r="D26" s="516"/>
      <c r="E26" s="45"/>
      <c r="F26" s="217"/>
      <c r="G26" s="195"/>
      <c r="H26" s="52"/>
      <c r="I26" s="324">
        <f>G25*0.9</f>
        <v>1143000</v>
      </c>
      <c r="J26" s="324">
        <v>16000</v>
      </c>
      <c r="K26" s="193">
        <f>J26*1.3</f>
        <v>20800</v>
      </c>
      <c r="L26" s="190">
        <f>K26*1.12</f>
        <v>23296.000000000004</v>
      </c>
      <c r="M26" s="190"/>
    </row>
    <row r="27" spans="1:13" ht="18" customHeight="1" x14ac:dyDescent="0.15">
      <c r="A27" s="152"/>
      <c r="B27" s="480"/>
      <c r="C27" s="481"/>
      <c r="D27" s="482"/>
      <c r="E27" s="34"/>
      <c r="F27" s="177" t="s">
        <v>2</v>
      </c>
      <c r="G27" s="153">
        <v>1140000</v>
      </c>
      <c r="H27" s="37"/>
      <c r="I27" s="299">
        <f>G27*0.9</f>
        <v>1026000</v>
      </c>
      <c r="K27" s="190"/>
      <c r="L27" s="190"/>
      <c r="M27" s="190"/>
    </row>
    <row r="28" spans="1:13" ht="18" customHeight="1" x14ac:dyDescent="0.15">
      <c r="A28" s="184"/>
      <c r="B28" s="317"/>
      <c r="C28" s="318"/>
      <c r="D28" s="319"/>
      <c r="E28" s="34"/>
      <c r="F28" s="150"/>
      <c r="G28" s="58" t="s">
        <v>3</v>
      </c>
      <c r="H28" s="204"/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97"/>
      <c r="F29" s="183"/>
      <c r="G29" s="38"/>
      <c r="H29" s="204"/>
      <c r="I29" s="359" t="e">
        <f>G28*0.9</f>
        <v>#VALUE!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77"/>
      <c r="G30" s="153"/>
      <c r="H30" s="48"/>
      <c r="I30" s="277">
        <f>I20+I21+I27</f>
        <v>1106430</v>
      </c>
    </row>
    <row r="31" spans="1:13" ht="18" customHeight="1" x14ac:dyDescent="0.15">
      <c r="A31" s="184"/>
      <c r="B31" s="529"/>
      <c r="C31" s="530"/>
      <c r="D31" s="531"/>
      <c r="E31" s="97"/>
      <c r="F31" s="150"/>
      <c r="G31" s="58"/>
      <c r="H31" s="48"/>
    </row>
    <row r="32" spans="1:13" ht="18" customHeight="1" x14ac:dyDescent="0.15">
      <c r="A32" s="184"/>
      <c r="B32" s="529"/>
      <c r="C32" s="530"/>
      <c r="D32" s="531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83"/>
      <c r="G33" s="3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1">
    <mergeCell ref="E6:H6"/>
    <mergeCell ref="A2:H2"/>
    <mergeCell ref="B3:C3"/>
    <mergeCell ref="F3:H4"/>
    <mergeCell ref="A4:C4"/>
    <mergeCell ref="E5:H5"/>
    <mergeCell ref="B23:D23"/>
    <mergeCell ref="B19:D19"/>
    <mergeCell ref="E7:H7"/>
    <mergeCell ref="E8:H8"/>
    <mergeCell ref="B13:D13"/>
    <mergeCell ref="A14:D14"/>
    <mergeCell ref="B15:D15"/>
    <mergeCell ref="B16:D16"/>
    <mergeCell ref="B17:D17"/>
    <mergeCell ref="B18:D18"/>
    <mergeCell ref="B20:D20"/>
    <mergeCell ref="B21:D21"/>
    <mergeCell ref="B22:D22"/>
    <mergeCell ref="A41:D41"/>
    <mergeCell ref="B24:D24"/>
    <mergeCell ref="B25:D25"/>
    <mergeCell ref="B26:D26"/>
    <mergeCell ref="B27:D27"/>
    <mergeCell ref="B30:D30"/>
    <mergeCell ref="B31:D31"/>
    <mergeCell ref="B32:D32"/>
    <mergeCell ref="B34:D34"/>
    <mergeCell ref="B35:D35"/>
    <mergeCell ref="B36:D36"/>
    <mergeCell ref="A37:H37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40"/>
  <sheetViews>
    <sheetView topLeftCell="A5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448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595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68" t="s">
        <v>495</v>
      </c>
      <c r="B14" s="569"/>
      <c r="C14" s="569"/>
      <c r="D14" s="570"/>
      <c r="E14" s="361"/>
      <c r="F14" s="362"/>
      <c r="G14" s="92"/>
      <c r="H14" s="117"/>
    </row>
    <row r="15" spans="1:13" ht="18" customHeight="1" x14ac:dyDescent="0.15">
      <c r="A15" s="520" t="s">
        <v>17</v>
      </c>
      <c r="B15" s="521"/>
      <c r="C15" s="521"/>
      <c r="D15" s="522"/>
      <c r="E15" s="12">
        <v>1</v>
      </c>
      <c r="F15" s="44">
        <v>131000</v>
      </c>
      <c r="G15" s="38">
        <f t="shared" ref="G15" si="0">F15*E15</f>
        <v>131000</v>
      </c>
      <c r="H15" s="48"/>
      <c r="I15" s="1">
        <v>25000</v>
      </c>
      <c r="J15" s="1">
        <v>10000</v>
      </c>
    </row>
    <row r="16" spans="1:13" s="36" customFormat="1" ht="18" customHeight="1" x14ac:dyDescent="0.15">
      <c r="A16" s="523" t="s">
        <v>577</v>
      </c>
      <c r="B16" s="524"/>
      <c r="C16" s="524"/>
      <c r="D16" s="525"/>
      <c r="E16" s="156"/>
      <c r="F16" s="130"/>
      <c r="G16" s="130"/>
      <c r="H16" s="204"/>
      <c r="I16" s="299">
        <f>G16*0.9</f>
        <v>0</v>
      </c>
      <c r="J16" s="36">
        <v>35000</v>
      </c>
      <c r="K16" s="193"/>
      <c r="L16" s="190"/>
      <c r="M16" s="190"/>
    </row>
    <row r="17" spans="1:13" s="36" customFormat="1" ht="18" customHeight="1" x14ac:dyDescent="0.15">
      <c r="A17" s="508" t="s">
        <v>219</v>
      </c>
      <c r="B17" s="509"/>
      <c r="C17" s="509"/>
      <c r="D17" s="510"/>
      <c r="E17" s="12">
        <v>1</v>
      </c>
      <c r="F17" s="331">
        <v>0</v>
      </c>
      <c r="G17" s="115">
        <f>E17*F17</f>
        <v>0</v>
      </c>
      <c r="H17" s="120" t="s">
        <v>216</v>
      </c>
      <c r="I17" s="324"/>
      <c r="K17" s="193"/>
      <c r="L17" s="190"/>
      <c r="M17" s="190"/>
    </row>
    <row r="18" spans="1:13" ht="18" customHeight="1" x14ac:dyDescent="0.15">
      <c r="A18" s="297"/>
      <c r="B18" s="375"/>
      <c r="C18" s="376"/>
      <c r="D18" s="377"/>
      <c r="E18" s="361"/>
      <c r="F18" s="58" t="s">
        <v>4</v>
      </c>
      <c r="G18" s="38">
        <f>G15</f>
        <v>131000</v>
      </c>
      <c r="H18" s="117"/>
      <c r="I18" s="299">
        <f>G18*0.9</f>
        <v>117900</v>
      </c>
      <c r="J18" s="299"/>
      <c r="K18" s="190"/>
      <c r="L18" s="190"/>
      <c r="M18" s="190"/>
    </row>
    <row r="19" spans="1:13" ht="18" customHeight="1" x14ac:dyDescent="0.15">
      <c r="A19" s="297"/>
      <c r="B19" s="317"/>
      <c r="C19" s="318"/>
      <c r="D19" s="319"/>
      <c r="E19" s="12"/>
      <c r="F19" s="33"/>
      <c r="G19" s="40"/>
      <c r="H19" s="120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8" customHeight="1" x14ac:dyDescent="0.15">
      <c r="A20" s="297"/>
      <c r="B20" s="514"/>
      <c r="C20" s="515"/>
      <c r="D20" s="516"/>
      <c r="E20" s="361"/>
      <c r="F20" s="33" t="s">
        <v>2</v>
      </c>
      <c r="G20" s="32">
        <v>118000</v>
      </c>
      <c r="H20" s="117"/>
      <c r="I20" s="299">
        <f>G20*0.9</f>
        <v>106200</v>
      </c>
      <c r="J20" s="299"/>
      <c r="K20" s="190"/>
      <c r="L20" s="190"/>
      <c r="M20" s="190"/>
    </row>
    <row r="21" spans="1:13" ht="18" customHeight="1" x14ac:dyDescent="0.15">
      <c r="A21" s="297"/>
      <c r="B21" s="317"/>
      <c r="C21" s="318"/>
      <c r="D21" s="319"/>
      <c r="E21" s="12"/>
      <c r="F21" s="33"/>
      <c r="G21" s="40" t="s">
        <v>1</v>
      </c>
      <c r="H21" s="120"/>
      <c r="I21" s="299" t="e">
        <f>G21*0.9</f>
        <v>#VALUE!</v>
      </c>
      <c r="J21" s="277">
        <f>SUM(J18:J19)</f>
        <v>20800</v>
      </c>
      <c r="K21" s="190"/>
      <c r="L21" s="190"/>
      <c r="M21" s="190"/>
    </row>
    <row r="22" spans="1:13" ht="18" customHeight="1" x14ac:dyDescent="0.15">
      <c r="A22" s="297"/>
      <c r="B22" s="317"/>
      <c r="C22" s="318"/>
      <c r="D22" s="319"/>
      <c r="E22" s="156"/>
      <c r="F22" s="172"/>
      <c r="G22" s="172"/>
      <c r="H22" s="120"/>
      <c r="I22" s="299"/>
      <c r="K22" s="190"/>
      <c r="L22" s="190"/>
      <c r="M22" s="190"/>
    </row>
    <row r="23" spans="1:13" ht="18" customHeight="1" x14ac:dyDescent="0.15">
      <c r="A23" s="297"/>
      <c r="B23" s="514"/>
      <c r="C23" s="515"/>
      <c r="D23" s="516"/>
      <c r="E23" s="361"/>
      <c r="F23" s="362"/>
      <c r="G23" s="92"/>
      <c r="H23" s="117"/>
      <c r="I23" s="299">
        <f>G23*0.9</f>
        <v>0</v>
      </c>
      <c r="K23" s="190"/>
      <c r="L23" s="190"/>
      <c r="M23" s="190"/>
    </row>
    <row r="24" spans="1:13" s="36" customFormat="1" ht="18" customHeight="1" x14ac:dyDescent="0.15">
      <c r="A24" s="297"/>
      <c r="B24" s="317"/>
      <c r="C24" s="318"/>
      <c r="D24" s="319"/>
      <c r="E24" s="12"/>
      <c r="F24" s="44"/>
      <c r="G24" s="38"/>
      <c r="H24" s="48"/>
      <c r="I24" s="324"/>
      <c r="K24" s="193"/>
      <c r="L24" s="190"/>
      <c r="M24" s="190"/>
    </row>
    <row r="25" spans="1:13" ht="18" customHeight="1" x14ac:dyDescent="0.15">
      <c r="A25" s="297"/>
      <c r="B25" s="514"/>
      <c r="C25" s="515"/>
      <c r="D25" s="516"/>
      <c r="E25" s="361"/>
      <c r="F25" s="362"/>
      <c r="G25" s="92"/>
      <c r="H25" s="117"/>
      <c r="I25" s="299">
        <f>G24*0.9</f>
        <v>0</v>
      </c>
      <c r="K25" s="190"/>
      <c r="L25" s="190"/>
      <c r="M25" s="190"/>
    </row>
    <row r="26" spans="1:13" ht="18" customHeight="1" x14ac:dyDescent="0.15">
      <c r="A26" s="297"/>
      <c r="B26" s="317"/>
      <c r="C26" s="318"/>
      <c r="D26" s="319"/>
      <c r="E26" s="12"/>
      <c r="F26" s="44"/>
      <c r="G26" s="38"/>
      <c r="H26" s="48"/>
      <c r="K26" s="190"/>
      <c r="L26" s="190"/>
      <c r="M26" s="190"/>
    </row>
    <row r="27" spans="1:13" ht="18" customHeight="1" x14ac:dyDescent="0.15">
      <c r="A27" s="297"/>
      <c r="B27" s="514"/>
      <c r="C27" s="515"/>
      <c r="D27" s="516"/>
      <c r="E27" s="361"/>
      <c r="F27" s="362"/>
      <c r="G27" s="92"/>
      <c r="H27" s="117"/>
      <c r="I27" s="47">
        <f>G27*0.9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12"/>
      <c r="F28" s="44"/>
      <c r="G28" s="38"/>
      <c r="H28" s="48"/>
      <c r="I28" s="47"/>
      <c r="K28" s="190"/>
      <c r="L28" s="190"/>
      <c r="M28" s="190"/>
    </row>
    <row r="29" spans="1:13" ht="18" customHeight="1" x14ac:dyDescent="0.15">
      <c r="A29" s="297"/>
      <c r="B29" s="514"/>
      <c r="C29" s="515"/>
      <c r="D29" s="516"/>
      <c r="E29" s="107"/>
      <c r="F29" s="130"/>
      <c r="G29" s="130"/>
      <c r="H29" s="120"/>
      <c r="I29" s="47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8" customHeight="1" x14ac:dyDescent="0.15">
      <c r="A31" s="297"/>
      <c r="B31" s="514"/>
      <c r="C31" s="515"/>
      <c r="D31" s="516"/>
      <c r="E31" s="361"/>
      <c r="F31" s="58"/>
      <c r="G31" s="38"/>
      <c r="H31" s="117"/>
      <c r="I31" s="47">
        <f>G31*0.9</f>
        <v>0</v>
      </c>
      <c r="K31" s="190"/>
      <c r="L31" s="190"/>
      <c r="M31" s="190"/>
    </row>
    <row r="32" spans="1:13" ht="18" customHeight="1" x14ac:dyDescent="0.15">
      <c r="A32" s="297"/>
      <c r="B32" s="514"/>
      <c r="C32" s="515"/>
      <c r="D32" s="516"/>
      <c r="E32" s="12"/>
      <c r="F32" s="33"/>
      <c r="G32" s="40"/>
      <c r="H32" s="48"/>
      <c r="I32" s="47"/>
      <c r="K32" s="190"/>
      <c r="L32" s="190"/>
      <c r="M32" s="190"/>
    </row>
    <row r="33" spans="1:10" ht="18" customHeight="1" x14ac:dyDescent="0.15">
      <c r="A33" s="297"/>
      <c r="B33" s="317"/>
      <c r="C33" s="318"/>
      <c r="D33" s="319"/>
      <c r="E33" s="361"/>
      <c r="F33" s="33"/>
      <c r="G33" s="32"/>
      <c r="H33" s="117"/>
      <c r="I33" s="277">
        <f>I17+I18+I25</f>
        <v>117900</v>
      </c>
    </row>
    <row r="34" spans="1:10" ht="18" customHeight="1" x14ac:dyDescent="0.15">
      <c r="A34" s="297"/>
      <c r="B34" s="514"/>
      <c r="C34" s="515"/>
      <c r="D34" s="516"/>
      <c r="E34" s="12"/>
      <c r="F34" s="33"/>
      <c r="G34" s="40"/>
      <c r="H34" s="48"/>
      <c r="J34" s="47"/>
    </row>
    <row r="35" spans="1:10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10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10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4">
    <mergeCell ref="B35:D35"/>
    <mergeCell ref="A36:H36"/>
    <mergeCell ref="A40:D40"/>
    <mergeCell ref="B23:D23"/>
    <mergeCell ref="B25:D25"/>
    <mergeCell ref="B27:D27"/>
    <mergeCell ref="B32:D32"/>
    <mergeCell ref="B34:D34"/>
    <mergeCell ref="B29:D29"/>
    <mergeCell ref="B31:D31"/>
    <mergeCell ref="A16:D16"/>
    <mergeCell ref="A17:D17"/>
    <mergeCell ref="B20:D20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40"/>
  <sheetViews>
    <sheetView topLeftCell="A5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490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596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68" t="s">
        <v>487</v>
      </c>
      <c r="B14" s="569"/>
      <c r="C14" s="569"/>
      <c r="D14" s="570"/>
      <c r="E14" s="361"/>
      <c r="F14" s="362"/>
      <c r="G14" s="92"/>
      <c r="H14" s="31"/>
    </row>
    <row r="15" spans="1:13" ht="17.100000000000001" customHeight="1" x14ac:dyDescent="0.15">
      <c r="A15" s="520" t="s">
        <v>17</v>
      </c>
      <c r="B15" s="521"/>
      <c r="C15" s="521"/>
      <c r="D15" s="522"/>
      <c r="E15" s="12">
        <v>1</v>
      </c>
      <c r="F15" s="44">
        <v>131000</v>
      </c>
      <c r="G15" s="38">
        <f t="shared" ref="G15" si="0">F15*E15</f>
        <v>131000</v>
      </c>
      <c r="H15" s="31"/>
      <c r="I15" s="47">
        <f>F15*0.9</f>
        <v>117900</v>
      </c>
      <c r="J15" s="1">
        <v>10000</v>
      </c>
    </row>
    <row r="16" spans="1:13" s="36" customFormat="1" ht="17.100000000000001" customHeight="1" x14ac:dyDescent="0.15">
      <c r="A16" s="568" t="s">
        <v>487</v>
      </c>
      <c r="B16" s="569"/>
      <c r="C16" s="569"/>
      <c r="D16" s="570"/>
      <c r="E16" s="361"/>
      <c r="F16" s="362"/>
      <c r="G16" s="92"/>
      <c r="H16" s="114" t="s">
        <v>236</v>
      </c>
      <c r="I16" s="323"/>
      <c r="J16" s="323">
        <f>I16*1.38</f>
        <v>0</v>
      </c>
      <c r="K16" s="193">
        <f>J16*1.12</f>
        <v>0</v>
      </c>
      <c r="L16" s="190"/>
      <c r="M16" s="190"/>
    </row>
    <row r="17" spans="1:13" s="36" customFormat="1" ht="17.100000000000001" customHeight="1" x14ac:dyDescent="0.15">
      <c r="A17" s="520" t="s">
        <v>17</v>
      </c>
      <c r="B17" s="521"/>
      <c r="C17" s="521"/>
      <c r="D17" s="522"/>
      <c r="E17" s="12">
        <v>1</v>
      </c>
      <c r="F17" s="44">
        <v>131000</v>
      </c>
      <c r="G17" s="38">
        <f t="shared" ref="G17" si="1">F17*E17</f>
        <v>131000</v>
      </c>
      <c r="H17" s="114" t="s">
        <v>485</v>
      </c>
      <c r="I17" s="47">
        <f>F17*0.9</f>
        <v>117900</v>
      </c>
      <c r="J17" s="323"/>
      <c r="K17" s="193"/>
      <c r="L17" s="190"/>
      <c r="M17" s="190"/>
    </row>
    <row r="18" spans="1:13" s="36" customFormat="1" ht="17.100000000000001" customHeight="1" x14ac:dyDescent="0.15">
      <c r="A18" s="568" t="s">
        <v>487</v>
      </c>
      <c r="B18" s="569"/>
      <c r="C18" s="569"/>
      <c r="D18" s="570"/>
      <c r="E18" s="361"/>
      <c r="F18" s="362"/>
      <c r="G18" s="92"/>
      <c r="H18" s="120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520" t="s">
        <v>17</v>
      </c>
      <c r="B19" s="521"/>
      <c r="C19" s="521"/>
      <c r="D19" s="522"/>
      <c r="E19" s="12">
        <v>1</v>
      </c>
      <c r="F19" s="44">
        <v>131000</v>
      </c>
      <c r="G19" s="38">
        <f t="shared" ref="G19" si="2">F19*E19</f>
        <v>131000</v>
      </c>
      <c r="H19" s="120"/>
      <c r="I19" s="47">
        <f>F19*0.9</f>
        <v>117900</v>
      </c>
      <c r="K19" s="193"/>
      <c r="L19" s="190"/>
      <c r="M19" s="190"/>
    </row>
    <row r="20" spans="1:13" ht="17.100000000000001" customHeight="1" x14ac:dyDescent="0.15">
      <c r="A20" s="297"/>
      <c r="B20" s="317"/>
      <c r="C20" s="318"/>
      <c r="D20" s="319"/>
      <c r="E20" s="156"/>
      <c r="F20" s="58" t="s">
        <v>4</v>
      </c>
      <c r="G20" s="38">
        <f>SUM(G15:G19)</f>
        <v>393000</v>
      </c>
      <c r="H20" s="117"/>
      <c r="I20" s="299">
        <f>G20*0.9</f>
        <v>353700</v>
      </c>
      <c r="J20" s="299"/>
      <c r="K20" s="190"/>
      <c r="L20" s="190"/>
      <c r="M20" s="190"/>
    </row>
    <row r="21" spans="1:13" ht="17.100000000000001" customHeight="1" x14ac:dyDescent="0.15">
      <c r="A21" s="297"/>
      <c r="B21" s="514"/>
      <c r="C21" s="515"/>
      <c r="D21" s="516"/>
      <c r="E21" s="151"/>
      <c r="F21" s="33"/>
      <c r="G21" s="40"/>
      <c r="H21" s="117"/>
      <c r="I21" s="299"/>
      <c r="J21" s="299">
        <f>I21*1.3</f>
        <v>0</v>
      </c>
      <c r="K21" s="190">
        <f>J21*1.12</f>
        <v>0</v>
      </c>
      <c r="L21" s="190"/>
      <c r="M21" s="190"/>
    </row>
    <row r="22" spans="1:13" ht="17.100000000000001" customHeight="1" x14ac:dyDescent="0.15">
      <c r="A22" s="297"/>
      <c r="B22" s="317"/>
      <c r="C22" s="318"/>
      <c r="D22" s="319"/>
      <c r="E22" s="94"/>
      <c r="F22" s="33" t="s">
        <v>2</v>
      </c>
      <c r="G22" s="32">
        <v>354000</v>
      </c>
      <c r="H22" s="325"/>
      <c r="I22" s="393">
        <f>G22/3</f>
        <v>118000</v>
      </c>
      <c r="J22" s="299"/>
      <c r="K22" s="190"/>
      <c r="L22" s="190"/>
      <c r="M22" s="190"/>
    </row>
    <row r="23" spans="1:13" ht="17.100000000000001" customHeight="1" x14ac:dyDescent="0.15">
      <c r="A23" s="297"/>
      <c r="B23" s="514"/>
      <c r="C23" s="515"/>
      <c r="D23" s="516"/>
      <c r="E23" s="107"/>
      <c r="F23" s="33"/>
      <c r="G23" s="40" t="s">
        <v>1</v>
      </c>
      <c r="H23" s="120"/>
      <c r="I23" s="299" t="e">
        <f>G23*0.9</f>
        <v>#VALUE!</v>
      </c>
      <c r="J23" s="277">
        <f>SUM(J20:J21)</f>
        <v>0</v>
      </c>
      <c r="K23" s="190"/>
      <c r="L23" s="190"/>
      <c r="M23" s="190"/>
    </row>
    <row r="24" spans="1:13" ht="17.100000000000001" customHeight="1" x14ac:dyDescent="0.15">
      <c r="A24" s="297"/>
      <c r="B24" s="317"/>
      <c r="C24" s="318"/>
      <c r="D24" s="319"/>
      <c r="E24" s="107"/>
      <c r="F24" s="172"/>
      <c r="G24" s="172"/>
      <c r="H24" s="117"/>
      <c r="I24" s="299"/>
      <c r="K24" s="190"/>
      <c r="L24" s="190"/>
      <c r="M24" s="190"/>
    </row>
    <row r="25" spans="1:13" ht="17.100000000000001" customHeight="1" x14ac:dyDescent="0.15">
      <c r="A25" s="297"/>
      <c r="B25" s="514"/>
      <c r="C25" s="515"/>
      <c r="D25" s="516"/>
      <c r="E25" s="361"/>
      <c r="F25" s="362"/>
      <c r="G25" s="92"/>
      <c r="H25" s="117"/>
      <c r="I25" s="299">
        <f>G25*0.9</f>
        <v>0</v>
      </c>
      <c r="K25" s="190"/>
      <c r="L25" s="190"/>
      <c r="M25" s="190"/>
    </row>
    <row r="26" spans="1:13" s="36" customFormat="1" ht="17.100000000000001" customHeight="1" x14ac:dyDescent="0.15">
      <c r="A26" s="297"/>
      <c r="B26" s="317"/>
      <c r="C26" s="318"/>
      <c r="D26" s="319"/>
      <c r="E26" s="12"/>
      <c r="F26" s="44"/>
      <c r="G26" s="38"/>
      <c r="H26" s="48"/>
      <c r="I26" s="324"/>
      <c r="K26" s="193"/>
      <c r="L26" s="190"/>
      <c r="M26" s="190"/>
    </row>
    <row r="27" spans="1:13" ht="17.100000000000001" customHeight="1" x14ac:dyDescent="0.15">
      <c r="A27" s="297"/>
      <c r="B27" s="317"/>
      <c r="C27" s="318"/>
      <c r="D27" s="319"/>
      <c r="E27" s="361"/>
      <c r="F27" s="362"/>
      <c r="G27" s="92"/>
      <c r="H27" s="117"/>
      <c r="I27" s="299">
        <f>G26*0.9</f>
        <v>0</v>
      </c>
      <c r="K27" s="190"/>
      <c r="L27" s="190"/>
      <c r="M27" s="190"/>
    </row>
    <row r="28" spans="1:13" ht="17.100000000000001" customHeight="1" x14ac:dyDescent="0.15">
      <c r="A28" s="297"/>
      <c r="B28" s="514"/>
      <c r="C28" s="515"/>
      <c r="D28" s="516"/>
      <c r="E28" s="12"/>
      <c r="F28" s="44"/>
      <c r="G28" s="38"/>
      <c r="H28" s="48"/>
      <c r="K28" s="190"/>
      <c r="L28" s="190"/>
      <c r="M28" s="190"/>
    </row>
    <row r="29" spans="1:13" ht="17.100000000000001" customHeight="1" x14ac:dyDescent="0.15">
      <c r="A29" s="297"/>
      <c r="B29" s="317"/>
      <c r="C29" s="318"/>
      <c r="D29" s="319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514"/>
      <c r="C30" s="515"/>
      <c r="D30" s="516"/>
      <c r="E30" s="12"/>
      <c r="F30" s="44"/>
      <c r="G30" s="38"/>
      <c r="H30" s="48"/>
      <c r="I30" s="47"/>
      <c r="K30" s="190"/>
      <c r="L30" s="190"/>
      <c r="M30" s="190"/>
    </row>
    <row r="31" spans="1:13" ht="17.100000000000001" customHeight="1" x14ac:dyDescent="0.15">
      <c r="A31" s="297"/>
      <c r="B31" s="514"/>
      <c r="C31" s="515"/>
      <c r="D31" s="516"/>
      <c r="E31" s="107"/>
      <c r="F31" s="58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317"/>
      <c r="C32" s="318"/>
      <c r="D32" s="319"/>
      <c r="E32" s="107"/>
      <c r="F32" s="33"/>
      <c r="G32" s="40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514"/>
      <c r="C33" s="515"/>
      <c r="D33" s="516"/>
      <c r="E33" s="361"/>
      <c r="F33" s="33"/>
      <c r="G33" s="32"/>
      <c r="H33" s="117"/>
      <c r="I33" s="47"/>
      <c r="K33" s="190"/>
      <c r="L33" s="190"/>
      <c r="M33" s="190"/>
    </row>
    <row r="34" spans="1:13" ht="17.100000000000001" customHeight="1" x14ac:dyDescent="0.15">
      <c r="A34" s="297"/>
      <c r="B34" s="317"/>
      <c r="C34" s="318"/>
      <c r="D34" s="319"/>
      <c r="E34" s="12"/>
      <c r="F34" s="33"/>
      <c r="G34" s="40"/>
      <c r="H34" s="120"/>
      <c r="I34" s="47"/>
      <c r="K34" s="190"/>
      <c r="L34" s="190"/>
      <c r="M34" s="190"/>
    </row>
    <row r="35" spans="1:13" ht="17.100000000000001" customHeight="1" x14ac:dyDescent="0.15">
      <c r="A35" s="297"/>
      <c r="B35" s="514"/>
      <c r="C35" s="515"/>
      <c r="D35" s="516"/>
      <c r="E35" s="12"/>
      <c r="F35" s="33"/>
      <c r="G35" s="40"/>
      <c r="H35" s="48"/>
      <c r="I35" s="47"/>
      <c r="K35" s="190"/>
      <c r="L35" s="190"/>
      <c r="M35" s="190"/>
    </row>
    <row r="36" spans="1:13" ht="17.100000000000001" customHeight="1" x14ac:dyDescent="0.15">
      <c r="A36" s="297"/>
      <c r="B36" s="317"/>
      <c r="C36" s="318"/>
      <c r="D36" s="319"/>
      <c r="E36" s="361"/>
      <c r="F36" s="33"/>
      <c r="G36" s="32"/>
      <c r="H36" s="117"/>
      <c r="I36" s="277">
        <f>I19+I20+I27</f>
        <v>471600</v>
      </c>
    </row>
    <row r="37" spans="1:13" ht="17.100000000000001" customHeight="1" x14ac:dyDescent="0.15">
      <c r="A37" s="297"/>
      <c r="B37" s="514"/>
      <c r="C37" s="515"/>
      <c r="D37" s="516"/>
      <c r="E37" s="12"/>
      <c r="F37" s="33"/>
      <c r="G37" s="40"/>
      <c r="H37" s="48"/>
      <c r="J37" s="47"/>
    </row>
    <row r="38" spans="1:13" ht="17.100000000000001" customHeight="1" x14ac:dyDescent="0.15">
      <c r="A38" s="495" t="s">
        <v>64</v>
      </c>
      <c r="B38" s="496"/>
      <c r="C38" s="496"/>
      <c r="D38" s="496"/>
      <c r="E38" s="496"/>
      <c r="F38" s="496"/>
      <c r="G38" s="496"/>
      <c r="H38" s="497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6">
    <mergeCell ref="A40:D40"/>
    <mergeCell ref="A16:D16"/>
    <mergeCell ref="A17:D17"/>
    <mergeCell ref="A18:D18"/>
    <mergeCell ref="B23:D23"/>
    <mergeCell ref="B25:D25"/>
    <mergeCell ref="B28:D28"/>
    <mergeCell ref="B30:D30"/>
    <mergeCell ref="B31:D31"/>
    <mergeCell ref="B33:D33"/>
    <mergeCell ref="B35:D35"/>
    <mergeCell ref="B37:D37"/>
    <mergeCell ref="A38:H38"/>
    <mergeCell ref="A19:D19"/>
    <mergeCell ref="B21:D21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42"/>
  <sheetViews>
    <sheetView topLeftCell="A5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478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400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486" t="s">
        <v>387</v>
      </c>
      <c r="B14" s="487"/>
      <c r="C14" s="487"/>
      <c r="D14" s="488"/>
      <c r="E14" s="94"/>
      <c r="F14" s="100"/>
      <c r="G14" s="115"/>
      <c r="H14" s="120"/>
    </row>
    <row r="15" spans="1:13" ht="17.100000000000001" customHeight="1" x14ac:dyDescent="0.15">
      <c r="A15" s="483" t="s">
        <v>43</v>
      </c>
      <c r="B15" s="484"/>
      <c r="C15" s="484"/>
      <c r="D15" s="485"/>
      <c r="E15" s="156">
        <v>1</v>
      </c>
      <c r="F15" s="172">
        <v>0</v>
      </c>
      <c r="G15" s="172">
        <f>F15*E15</f>
        <v>0</v>
      </c>
      <c r="H15" s="120" t="s">
        <v>216</v>
      </c>
      <c r="I15" s="1">
        <v>25000</v>
      </c>
      <c r="J15" s="1">
        <v>10000</v>
      </c>
    </row>
    <row r="16" spans="1:13" s="36" customFormat="1" ht="17.100000000000001" customHeight="1" x14ac:dyDescent="0.15">
      <c r="A16" s="568" t="s">
        <v>491</v>
      </c>
      <c r="B16" s="569"/>
      <c r="C16" s="569"/>
      <c r="D16" s="570"/>
      <c r="E16" s="361"/>
      <c r="F16" s="362"/>
      <c r="G16" s="92"/>
      <c r="H16" s="117"/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520" t="s">
        <v>17</v>
      </c>
      <c r="B17" s="521"/>
      <c r="C17" s="521"/>
      <c r="D17" s="522"/>
      <c r="E17" s="12">
        <v>4</v>
      </c>
      <c r="F17" s="44">
        <v>0</v>
      </c>
      <c r="G17" s="38">
        <f t="shared" ref="G17" si="0">F17*E17</f>
        <v>0</v>
      </c>
      <c r="H17" s="120" t="s">
        <v>216</v>
      </c>
      <c r="I17" s="323"/>
      <c r="J17" s="323"/>
      <c r="K17" s="193"/>
      <c r="L17" s="190"/>
      <c r="M17" s="190"/>
    </row>
    <row r="18" spans="1:13" s="36" customFormat="1" ht="17.100000000000001" customHeight="1" x14ac:dyDescent="0.15">
      <c r="A18" s="568" t="s">
        <v>492</v>
      </c>
      <c r="B18" s="569"/>
      <c r="C18" s="569"/>
      <c r="D18" s="570"/>
      <c r="E18" s="361"/>
      <c r="F18" s="362"/>
      <c r="G18" s="92"/>
      <c r="H18" s="117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520" t="s">
        <v>17</v>
      </c>
      <c r="B19" s="521"/>
      <c r="C19" s="521"/>
      <c r="D19" s="522"/>
      <c r="E19" s="12">
        <v>4</v>
      </c>
      <c r="F19" s="44">
        <v>0</v>
      </c>
      <c r="G19" s="38">
        <f t="shared" ref="G19" si="1">F19*E19</f>
        <v>0</v>
      </c>
      <c r="H19" s="120" t="s">
        <v>216</v>
      </c>
      <c r="I19" s="324"/>
      <c r="K19" s="193"/>
      <c r="L19" s="190"/>
      <c r="M19" s="190"/>
    </row>
    <row r="20" spans="1:13" ht="17.100000000000001" customHeight="1" x14ac:dyDescent="0.15">
      <c r="A20" s="568" t="s">
        <v>493</v>
      </c>
      <c r="B20" s="569"/>
      <c r="C20" s="569"/>
      <c r="D20" s="570"/>
      <c r="E20" s="361"/>
      <c r="F20" s="362"/>
      <c r="G20" s="92"/>
      <c r="H20" s="117"/>
      <c r="I20" s="299"/>
      <c r="J20" s="299"/>
      <c r="K20" s="190"/>
      <c r="L20" s="190"/>
      <c r="M20" s="190"/>
    </row>
    <row r="21" spans="1:13" ht="17.100000000000001" customHeight="1" x14ac:dyDescent="0.15">
      <c r="A21" s="520" t="s">
        <v>17</v>
      </c>
      <c r="B21" s="521"/>
      <c r="C21" s="521"/>
      <c r="D21" s="522"/>
      <c r="E21" s="12">
        <v>4</v>
      </c>
      <c r="F21" s="44">
        <v>0</v>
      </c>
      <c r="G21" s="38">
        <f t="shared" ref="G21" si="2">F21*E21</f>
        <v>0</v>
      </c>
      <c r="H21" s="120" t="s">
        <v>216</v>
      </c>
      <c r="I21" s="299">
        <v>16000</v>
      </c>
      <c r="J21" s="299">
        <f>I21*1.3</f>
        <v>20800</v>
      </c>
      <c r="K21" s="190">
        <f>J21*1.12</f>
        <v>23296.000000000004</v>
      </c>
      <c r="L21" s="190"/>
      <c r="M21" s="190"/>
    </row>
    <row r="22" spans="1:13" ht="17.100000000000001" customHeight="1" x14ac:dyDescent="0.15">
      <c r="A22" s="568" t="s">
        <v>494</v>
      </c>
      <c r="B22" s="569"/>
      <c r="C22" s="569"/>
      <c r="D22" s="570"/>
      <c r="E22" s="361"/>
      <c r="F22" s="362"/>
      <c r="G22" s="92"/>
      <c r="H22" s="117"/>
      <c r="I22" s="299">
        <f>G22*0.9</f>
        <v>0</v>
      </c>
      <c r="J22" s="299"/>
      <c r="K22" s="190"/>
      <c r="L22" s="190"/>
      <c r="M22" s="190"/>
    </row>
    <row r="23" spans="1:13" ht="17.100000000000001" customHeight="1" x14ac:dyDescent="0.15">
      <c r="A23" s="520" t="s">
        <v>17</v>
      </c>
      <c r="B23" s="521"/>
      <c r="C23" s="521"/>
      <c r="D23" s="522"/>
      <c r="E23" s="12">
        <v>4</v>
      </c>
      <c r="F23" s="44">
        <v>0</v>
      </c>
      <c r="G23" s="38">
        <f t="shared" ref="G23" si="3">F23*E23</f>
        <v>0</v>
      </c>
      <c r="H23" s="120" t="s">
        <v>216</v>
      </c>
      <c r="I23" s="299">
        <f>G23*0.9</f>
        <v>0</v>
      </c>
      <c r="J23" s="277">
        <f>SUM(J20:J21)</f>
        <v>20800</v>
      </c>
      <c r="K23" s="190"/>
      <c r="L23" s="190"/>
      <c r="M23" s="190"/>
    </row>
    <row r="24" spans="1:13" ht="17.100000000000001" customHeight="1" x14ac:dyDescent="0.15">
      <c r="A24" s="297"/>
      <c r="B24" s="317"/>
      <c r="C24" s="318"/>
      <c r="D24" s="319"/>
      <c r="E24" s="361"/>
      <c r="F24" s="58" t="s">
        <v>4</v>
      </c>
      <c r="G24" s="38">
        <v>0</v>
      </c>
      <c r="H24" s="117"/>
      <c r="I24" s="299"/>
      <c r="K24" s="190"/>
      <c r="L24" s="190"/>
      <c r="M24" s="190"/>
    </row>
    <row r="25" spans="1:13" ht="17.100000000000001" customHeight="1" x14ac:dyDescent="0.15">
      <c r="A25" s="297"/>
      <c r="B25" s="514"/>
      <c r="C25" s="515"/>
      <c r="D25" s="516"/>
      <c r="E25" s="12"/>
      <c r="F25" s="33"/>
      <c r="G25" s="40"/>
      <c r="H25" s="48"/>
      <c r="I25" s="299">
        <f>G25*0.9</f>
        <v>0</v>
      </c>
      <c r="K25" s="190"/>
      <c r="L25" s="190"/>
      <c r="M25" s="190"/>
    </row>
    <row r="26" spans="1:13" s="36" customFormat="1" ht="17.100000000000001" customHeight="1" x14ac:dyDescent="0.15">
      <c r="A26" s="297"/>
      <c r="B26" s="317"/>
      <c r="C26" s="318"/>
      <c r="D26" s="319"/>
      <c r="E26" s="361"/>
      <c r="F26" s="33" t="s">
        <v>2</v>
      </c>
      <c r="G26" s="32">
        <v>0</v>
      </c>
      <c r="H26" s="117"/>
      <c r="I26" s="324"/>
      <c r="K26" s="193"/>
      <c r="L26" s="190"/>
      <c r="M26" s="190"/>
    </row>
    <row r="27" spans="1:13" ht="17.100000000000001" customHeight="1" x14ac:dyDescent="0.15">
      <c r="A27" s="297"/>
      <c r="B27" s="514"/>
      <c r="C27" s="515"/>
      <c r="D27" s="516"/>
      <c r="E27" s="12"/>
      <c r="F27" s="33"/>
      <c r="G27" s="40" t="s">
        <v>1</v>
      </c>
      <c r="H27" s="48"/>
      <c r="I27" s="299">
        <f>G26*0.9</f>
        <v>0</v>
      </c>
      <c r="K27" s="190"/>
      <c r="L27" s="190"/>
      <c r="M27" s="190"/>
    </row>
    <row r="28" spans="1:13" ht="17.100000000000001" customHeight="1" x14ac:dyDescent="0.15">
      <c r="A28" s="297"/>
      <c r="B28" s="317"/>
      <c r="C28" s="318"/>
      <c r="D28" s="319"/>
      <c r="E28" s="12"/>
      <c r="F28" s="44"/>
      <c r="G28" s="38"/>
      <c r="H28" s="48"/>
      <c r="K28" s="190"/>
      <c r="L28" s="190"/>
      <c r="M28" s="190"/>
    </row>
    <row r="29" spans="1:13" ht="17.100000000000001" customHeight="1" x14ac:dyDescent="0.15">
      <c r="A29" s="297"/>
      <c r="B29" s="514"/>
      <c r="C29" s="515"/>
      <c r="D29" s="516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7.100000000000001" customHeight="1" x14ac:dyDescent="0.15">
      <c r="A31" s="297"/>
      <c r="B31" s="317"/>
      <c r="C31" s="318"/>
      <c r="D31" s="319"/>
      <c r="E31" s="12"/>
      <c r="F31" s="44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317"/>
      <c r="C32" s="318"/>
      <c r="D32" s="319"/>
      <c r="E32" s="361"/>
      <c r="F32" s="362"/>
      <c r="G32" s="92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514"/>
      <c r="C33" s="515"/>
      <c r="D33" s="516"/>
      <c r="E33" s="12"/>
      <c r="F33" s="44"/>
      <c r="G33" s="38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317"/>
      <c r="C34" s="318"/>
      <c r="D34" s="319"/>
      <c r="E34" s="361"/>
      <c r="F34" s="58"/>
      <c r="G34" s="38"/>
      <c r="H34" s="117"/>
      <c r="I34" s="47">
        <f>G34*0.9</f>
        <v>0</v>
      </c>
      <c r="K34" s="190"/>
      <c r="L34" s="190"/>
      <c r="M34" s="190"/>
    </row>
    <row r="35" spans="1:13" ht="17.100000000000001" customHeight="1" x14ac:dyDescent="0.15">
      <c r="A35" s="297"/>
      <c r="B35" s="514"/>
      <c r="C35" s="515"/>
      <c r="D35" s="516"/>
      <c r="E35" s="12"/>
      <c r="F35" s="33"/>
      <c r="G35" s="40"/>
      <c r="H35" s="48"/>
      <c r="I35" s="47"/>
      <c r="K35" s="190"/>
      <c r="L35" s="190"/>
      <c r="M35" s="190"/>
    </row>
    <row r="36" spans="1:13" ht="17.100000000000001" customHeight="1" x14ac:dyDescent="0.15">
      <c r="A36" s="297"/>
      <c r="B36" s="317"/>
      <c r="C36" s="318"/>
      <c r="D36" s="319"/>
      <c r="E36" s="361"/>
      <c r="F36" s="33"/>
      <c r="G36" s="32"/>
      <c r="H36" s="117"/>
      <c r="I36" s="277">
        <f>I19+I20+I27</f>
        <v>0</v>
      </c>
    </row>
    <row r="37" spans="1:13" ht="17.100000000000001" customHeight="1" x14ac:dyDescent="0.15">
      <c r="A37" s="297"/>
      <c r="B37" s="514"/>
      <c r="C37" s="515"/>
      <c r="D37" s="516"/>
      <c r="E37" s="12"/>
      <c r="F37" s="33"/>
      <c r="G37" s="40"/>
      <c r="H37" s="48"/>
      <c r="J37" s="47"/>
    </row>
    <row r="38" spans="1:13" ht="17.100000000000001" customHeight="1" x14ac:dyDescent="0.15">
      <c r="A38" s="495" t="s">
        <v>64</v>
      </c>
      <c r="B38" s="496"/>
      <c r="C38" s="496"/>
      <c r="D38" s="496"/>
      <c r="E38" s="496"/>
      <c r="F38" s="496"/>
      <c r="G38" s="496"/>
      <c r="H38" s="497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7.100000000000001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7.100000000000001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27">
    <mergeCell ref="B37:D37"/>
    <mergeCell ref="A38:H38"/>
    <mergeCell ref="A42:D42"/>
    <mergeCell ref="A16:D16"/>
    <mergeCell ref="A17:D17"/>
    <mergeCell ref="A21:D21"/>
    <mergeCell ref="B25:D25"/>
    <mergeCell ref="B27:D27"/>
    <mergeCell ref="B29:D29"/>
    <mergeCell ref="B35:D35"/>
    <mergeCell ref="B33:D33"/>
    <mergeCell ref="A23:D23"/>
    <mergeCell ref="A18:D18"/>
    <mergeCell ref="A19:D19"/>
    <mergeCell ref="A20:D20"/>
    <mergeCell ref="A22:D22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42"/>
  <sheetViews>
    <sheetView topLeftCell="A8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478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77" t="s">
        <v>483</v>
      </c>
      <c r="B14" s="545"/>
      <c r="C14" s="545"/>
      <c r="D14" s="545"/>
      <c r="E14" s="118"/>
      <c r="F14" s="118"/>
      <c r="G14" s="118"/>
      <c r="H14" s="31"/>
    </row>
    <row r="15" spans="1:13" ht="17.100000000000001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3" s="36" customFormat="1" ht="17.100000000000001" customHeight="1" x14ac:dyDescent="0.15">
      <c r="A16" s="105" t="s">
        <v>86</v>
      </c>
      <c r="B16" s="535" t="s">
        <v>85</v>
      </c>
      <c r="C16" s="536"/>
      <c r="D16" s="53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101" t="s">
        <v>84</v>
      </c>
      <c r="B17" s="535" t="s">
        <v>83</v>
      </c>
      <c r="C17" s="536"/>
      <c r="D17" s="53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3"/>
      <c r="J17" s="323"/>
      <c r="K17" s="193"/>
      <c r="L17" s="190"/>
      <c r="M17" s="190"/>
    </row>
    <row r="18" spans="1:13" s="36" customFormat="1" ht="17.100000000000001" customHeight="1" x14ac:dyDescent="0.15">
      <c r="A18" s="297"/>
      <c r="B18" s="514"/>
      <c r="C18" s="515"/>
      <c r="D18" s="516"/>
      <c r="E18" s="94"/>
      <c r="F18" s="237" t="s">
        <v>4</v>
      </c>
      <c r="G18" s="92">
        <f>SUM(G15:G17)</f>
        <v>420200</v>
      </c>
      <c r="H18" s="120"/>
      <c r="I18" s="299">
        <f>G18*0.9</f>
        <v>378180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486" t="s">
        <v>484</v>
      </c>
      <c r="B19" s="487"/>
      <c r="C19" s="487"/>
      <c r="D19" s="488"/>
      <c r="E19" s="94"/>
      <c r="F19" s="100"/>
      <c r="G19" s="115"/>
      <c r="H19" s="120"/>
      <c r="I19" s="324"/>
      <c r="K19" s="193"/>
      <c r="L19" s="190"/>
      <c r="M19" s="190"/>
    </row>
    <row r="20" spans="1:13" ht="17.100000000000001" customHeight="1" x14ac:dyDescent="0.15">
      <c r="A20" s="483" t="s">
        <v>43</v>
      </c>
      <c r="B20" s="484"/>
      <c r="C20" s="484"/>
      <c r="D20" s="485"/>
      <c r="E20" s="156">
        <v>2</v>
      </c>
      <c r="F20" s="172">
        <v>53000</v>
      </c>
      <c r="G20" s="172">
        <f>F20*E20</f>
        <v>106000</v>
      </c>
      <c r="H20" s="117"/>
      <c r="I20" s="299"/>
      <c r="J20" s="299"/>
      <c r="K20" s="190"/>
      <c r="L20" s="190"/>
      <c r="M20" s="190"/>
    </row>
    <row r="21" spans="1:13" ht="17.100000000000001" customHeight="1" x14ac:dyDescent="0.15">
      <c r="A21" s="184" t="s">
        <v>480</v>
      </c>
      <c r="B21" s="480" t="s">
        <v>186</v>
      </c>
      <c r="C21" s="481"/>
      <c r="D21" s="482"/>
      <c r="E21" s="151">
        <v>2</v>
      </c>
      <c r="F21" s="172">
        <v>38700</v>
      </c>
      <c r="G21" s="172">
        <f>F21*E21</f>
        <v>77400</v>
      </c>
      <c r="H21" s="117"/>
      <c r="I21" s="299">
        <v>16000</v>
      </c>
      <c r="J21" s="299">
        <f>I21*1.3</f>
        <v>20800</v>
      </c>
      <c r="K21" s="190">
        <f>J21*1.12</f>
        <v>23296.000000000004</v>
      </c>
      <c r="L21" s="190"/>
      <c r="M21" s="190"/>
    </row>
    <row r="22" spans="1:13" ht="17.100000000000001" customHeight="1" x14ac:dyDescent="0.15">
      <c r="A22" s="297"/>
      <c r="B22" s="514"/>
      <c r="C22" s="515"/>
      <c r="D22" s="516"/>
      <c r="E22" s="94"/>
      <c r="F22" s="237" t="s">
        <v>4</v>
      </c>
      <c r="G22" s="92">
        <f>SUM(G19:G21)</f>
        <v>183400</v>
      </c>
      <c r="H22" s="325"/>
      <c r="I22" s="299">
        <f>G22*0.9</f>
        <v>165060</v>
      </c>
      <c r="J22" s="299"/>
      <c r="K22" s="190"/>
      <c r="L22" s="190"/>
      <c r="M22" s="190"/>
    </row>
    <row r="23" spans="1:13" ht="17.100000000000001" customHeight="1" x14ac:dyDescent="0.15">
      <c r="A23" s="486" t="s">
        <v>489</v>
      </c>
      <c r="B23" s="487"/>
      <c r="C23" s="487"/>
      <c r="D23" s="488"/>
      <c r="E23" s="107"/>
      <c r="F23" s="130"/>
      <c r="G23" s="130"/>
      <c r="H23" s="120"/>
      <c r="I23" s="299">
        <f>G23*0.9</f>
        <v>0</v>
      </c>
      <c r="J23" s="277">
        <f>SUM(J20:J21)</f>
        <v>20800</v>
      </c>
      <c r="K23" s="190"/>
      <c r="L23" s="190"/>
      <c r="M23" s="190"/>
    </row>
    <row r="24" spans="1:13" ht="17.100000000000001" customHeight="1" x14ac:dyDescent="0.15">
      <c r="A24" s="314" t="s">
        <v>43</v>
      </c>
      <c r="B24" s="315"/>
      <c r="C24" s="315"/>
      <c r="D24" s="316"/>
      <c r="E24" s="107">
        <v>2</v>
      </c>
      <c r="F24" s="172">
        <v>53000</v>
      </c>
      <c r="G24" s="172">
        <f>F24*E24</f>
        <v>106000</v>
      </c>
      <c r="H24" s="117"/>
      <c r="I24" s="299"/>
      <c r="K24" s="190"/>
      <c r="L24" s="190"/>
      <c r="M24" s="190"/>
    </row>
    <row r="25" spans="1:13" ht="17.100000000000001" customHeight="1" x14ac:dyDescent="0.15">
      <c r="A25" s="568" t="s">
        <v>487</v>
      </c>
      <c r="B25" s="569"/>
      <c r="C25" s="569"/>
      <c r="D25" s="570"/>
      <c r="E25" s="361"/>
      <c r="F25" s="362"/>
      <c r="G25" s="92"/>
      <c r="H25" s="117"/>
      <c r="I25" s="299">
        <f>G25*0.9</f>
        <v>0</v>
      </c>
      <c r="K25" s="190"/>
      <c r="L25" s="190"/>
      <c r="M25" s="190"/>
    </row>
    <row r="26" spans="1:13" s="36" customFormat="1" ht="17.100000000000001" customHeight="1" x14ac:dyDescent="0.15">
      <c r="A26" s="520" t="s">
        <v>17</v>
      </c>
      <c r="B26" s="521"/>
      <c r="C26" s="521"/>
      <c r="D26" s="522"/>
      <c r="E26" s="12">
        <v>1</v>
      </c>
      <c r="F26" s="44">
        <v>131000</v>
      </c>
      <c r="G26" s="38">
        <f t="shared" ref="G26" si="0">F26*E26</f>
        <v>131000</v>
      </c>
      <c r="H26" s="48"/>
      <c r="I26" s="324"/>
      <c r="K26" s="193"/>
      <c r="L26" s="190"/>
      <c r="M26" s="190"/>
    </row>
    <row r="27" spans="1:13" ht="17.100000000000001" customHeight="1" x14ac:dyDescent="0.15">
      <c r="A27" s="568" t="s">
        <v>486</v>
      </c>
      <c r="B27" s="569"/>
      <c r="C27" s="569"/>
      <c r="D27" s="570"/>
      <c r="E27" s="361"/>
      <c r="F27" s="362"/>
      <c r="G27" s="92"/>
      <c r="H27" s="117"/>
      <c r="I27" s="299">
        <f>G26*0.9</f>
        <v>117900</v>
      </c>
      <c r="K27" s="190"/>
      <c r="L27" s="190"/>
      <c r="M27" s="190"/>
    </row>
    <row r="28" spans="1:13" ht="17.100000000000001" customHeight="1" x14ac:dyDescent="0.15">
      <c r="A28" s="520" t="s">
        <v>17</v>
      </c>
      <c r="B28" s="521"/>
      <c r="C28" s="521"/>
      <c r="D28" s="522"/>
      <c r="E28" s="12">
        <v>1</v>
      </c>
      <c r="F28" s="44">
        <v>131000</v>
      </c>
      <c r="G28" s="38">
        <f t="shared" ref="G28" si="1">F28*E28</f>
        <v>131000</v>
      </c>
      <c r="H28" s="48"/>
      <c r="K28" s="190"/>
      <c r="L28" s="190"/>
      <c r="M28" s="190"/>
    </row>
    <row r="29" spans="1:13" ht="17.100000000000001" customHeight="1" x14ac:dyDescent="0.15">
      <c r="A29" s="568" t="s">
        <v>488</v>
      </c>
      <c r="B29" s="569"/>
      <c r="C29" s="569"/>
      <c r="D29" s="570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520" t="s">
        <v>17</v>
      </c>
      <c r="B30" s="521"/>
      <c r="C30" s="521"/>
      <c r="D30" s="522"/>
      <c r="E30" s="12">
        <v>1</v>
      </c>
      <c r="F30" s="44">
        <v>131000</v>
      </c>
      <c r="G30" s="38">
        <f t="shared" ref="G30" si="2">F30*E30</f>
        <v>131000</v>
      </c>
      <c r="H30" s="48"/>
      <c r="I30" s="47"/>
      <c r="K30" s="190"/>
      <c r="L30" s="190"/>
      <c r="M30" s="190"/>
    </row>
    <row r="31" spans="1:13" ht="17.100000000000001" customHeight="1" x14ac:dyDescent="0.15">
      <c r="A31" s="297"/>
      <c r="B31" s="514"/>
      <c r="C31" s="515"/>
      <c r="D31" s="516"/>
      <c r="E31" s="107"/>
      <c r="F31" s="58" t="s">
        <v>4</v>
      </c>
      <c r="G31" s="38">
        <f>G18+G22+G24+G26+G28+G30</f>
        <v>1102600</v>
      </c>
      <c r="H31" s="120"/>
      <c r="I31" s="47">
        <f>G31*0.9</f>
        <v>992340</v>
      </c>
      <c r="K31" s="190"/>
      <c r="L31" s="190"/>
      <c r="M31" s="190"/>
    </row>
    <row r="32" spans="1:13" ht="17.100000000000001" customHeight="1" x14ac:dyDescent="0.15">
      <c r="A32" s="297"/>
      <c r="B32" s="317"/>
      <c r="C32" s="318"/>
      <c r="D32" s="319"/>
      <c r="E32" s="107"/>
      <c r="F32" s="33"/>
      <c r="G32" s="40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514"/>
      <c r="C33" s="515"/>
      <c r="D33" s="516"/>
      <c r="E33" s="361"/>
      <c r="F33" s="33" t="s">
        <v>2</v>
      </c>
      <c r="G33" s="32">
        <v>990000</v>
      </c>
      <c r="H33" s="117"/>
      <c r="I33" s="47"/>
      <c r="K33" s="190"/>
      <c r="L33" s="190"/>
      <c r="M33" s="190"/>
    </row>
    <row r="34" spans="1:13" ht="17.100000000000001" customHeight="1" x14ac:dyDescent="0.15">
      <c r="A34" s="297"/>
      <c r="B34" s="317"/>
      <c r="C34" s="318"/>
      <c r="D34" s="319"/>
      <c r="E34" s="12"/>
      <c r="F34" s="33"/>
      <c r="G34" s="40" t="s">
        <v>1</v>
      </c>
      <c r="H34" s="120"/>
      <c r="I34" s="47"/>
      <c r="K34" s="190"/>
      <c r="L34" s="190"/>
      <c r="M34" s="190"/>
    </row>
    <row r="35" spans="1:13" ht="17.100000000000001" customHeight="1" x14ac:dyDescent="0.15">
      <c r="A35" s="297"/>
      <c r="B35" s="514"/>
      <c r="C35" s="515"/>
      <c r="D35" s="516"/>
      <c r="E35" s="12"/>
      <c r="F35" s="33"/>
      <c r="G35" s="40"/>
      <c r="H35" s="48"/>
      <c r="I35" s="47"/>
      <c r="K35" s="190"/>
      <c r="L35" s="190"/>
      <c r="M35" s="190"/>
    </row>
    <row r="36" spans="1:13" ht="17.100000000000001" customHeight="1" x14ac:dyDescent="0.15">
      <c r="A36" s="297"/>
      <c r="B36" s="317"/>
      <c r="C36" s="318"/>
      <c r="D36" s="319"/>
      <c r="E36" s="361"/>
      <c r="F36" s="33"/>
      <c r="G36" s="32"/>
      <c r="H36" s="117"/>
      <c r="I36" s="277">
        <f>I19+I20+I27</f>
        <v>117900</v>
      </c>
    </row>
    <row r="37" spans="1:13" ht="17.100000000000001" customHeight="1" x14ac:dyDescent="0.15">
      <c r="A37" s="297"/>
      <c r="B37" s="514"/>
      <c r="C37" s="515"/>
      <c r="D37" s="516"/>
      <c r="E37" s="12"/>
      <c r="F37" s="33"/>
      <c r="G37" s="40"/>
      <c r="H37" s="48"/>
      <c r="J37" s="47"/>
    </row>
    <row r="38" spans="1:13" ht="17.100000000000001" customHeight="1" x14ac:dyDescent="0.15">
      <c r="A38" s="495" t="s">
        <v>64</v>
      </c>
      <c r="B38" s="496"/>
      <c r="C38" s="496"/>
      <c r="D38" s="496"/>
      <c r="E38" s="496"/>
      <c r="F38" s="496"/>
      <c r="G38" s="496"/>
      <c r="H38" s="497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7.100000000000001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7.100000000000001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31">
    <mergeCell ref="B17:D17"/>
    <mergeCell ref="A25:D25"/>
    <mergeCell ref="A26:D26"/>
    <mergeCell ref="A27:D27"/>
    <mergeCell ref="A28:D28"/>
    <mergeCell ref="A19:D19"/>
    <mergeCell ref="B18:D18"/>
    <mergeCell ref="B22:D22"/>
    <mergeCell ref="A38:H38"/>
    <mergeCell ref="A42:D42"/>
    <mergeCell ref="A20:D20"/>
    <mergeCell ref="A23:D23"/>
    <mergeCell ref="B35:D35"/>
    <mergeCell ref="A29:D29"/>
    <mergeCell ref="A30:D30"/>
    <mergeCell ref="B21:D21"/>
    <mergeCell ref="B37:D37"/>
    <mergeCell ref="B31:D31"/>
    <mergeCell ref="B33:D33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39"/>
  <sheetViews>
    <sheetView topLeftCell="A8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479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423</v>
      </c>
      <c r="B14" s="487"/>
      <c r="C14" s="487"/>
      <c r="D14" s="488"/>
      <c r="E14" s="94"/>
      <c r="F14" s="100"/>
      <c r="G14" s="115"/>
      <c r="H14" s="31"/>
    </row>
    <row r="15" spans="1:13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53000</v>
      </c>
      <c r="G15" s="172">
        <f>F15*E15</f>
        <v>53000</v>
      </c>
      <c r="H15" s="31"/>
      <c r="I15" s="1">
        <v>25000</v>
      </c>
      <c r="J15" s="1">
        <v>10000</v>
      </c>
    </row>
    <row r="16" spans="1:13" s="36" customFormat="1" ht="18" customHeight="1" x14ac:dyDescent="0.15">
      <c r="A16" s="184" t="s">
        <v>480</v>
      </c>
      <c r="B16" s="480" t="s">
        <v>186</v>
      </c>
      <c r="C16" s="481"/>
      <c r="D16" s="482"/>
      <c r="E16" s="151">
        <v>1</v>
      </c>
      <c r="F16" s="172">
        <v>38700</v>
      </c>
      <c r="G16" s="172">
        <f>F16*E16</f>
        <v>38700</v>
      </c>
      <c r="H16" s="204"/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8" customHeight="1" x14ac:dyDescent="0.15">
      <c r="A17" s="508"/>
      <c r="B17" s="509"/>
      <c r="C17" s="509"/>
      <c r="D17" s="510"/>
      <c r="E17" s="94"/>
      <c r="F17" s="237" t="s">
        <v>4</v>
      </c>
      <c r="G17" s="92">
        <f>SUM(G14:G16)</f>
        <v>91700</v>
      </c>
      <c r="H17" s="120"/>
      <c r="I17" s="299">
        <f>G17*0.9</f>
        <v>82530</v>
      </c>
      <c r="J17" s="36">
        <v>35000</v>
      </c>
      <c r="K17" s="193"/>
      <c r="L17" s="190"/>
      <c r="M17" s="190"/>
    </row>
    <row r="18" spans="1:13" s="36" customFormat="1" ht="18" customHeight="1" x14ac:dyDescent="0.15">
      <c r="A18" s="486" t="s">
        <v>481</v>
      </c>
      <c r="B18" s="487"/>
      <c r="C18" s="487"/>
      <c r="D18" s="488"/>
      <c r="E18" s="107"/>
      <c r="F18" s="130"/>
      <c r="G18" s="130"/>
      <c r="H18" s="120"/>
      <c r="I18" s="324"/>
      <c r="K18" s="193"/>
      <c r="L18" s="190"/>
      <c r="M18" s="190"/>
    </row>
    <row r="19" spans="1:13" ht="18" customHeight="1" x14ac:dyDescent="0.15">
      <c r="A19" s="314" t="s">
        <v>43</v>
      </c>
      <c r="B19" s="315"/>
      <c r="C19" s="315"/>
      <c r="D19" s="316"/>
      <c r="E19" s="107">
        <v>1</v>
      </c>
      <c r="F19" s="172">
        <v>53000</v>
      </c>
      <c r="G19" s="172">
        <f>F19*E19</f>
        <v>53000</v>
      </c>
      <c r="H19" s="117"/>
      <c r="I19" s="299"/>
      <c r="J19" s="299"/>
      <c r="K19" s="190"/>
      <c r="L19" s="190"/>
      <c r="M19" s="190"/>
    </row>
    <row r="20" spans="1:13" ht="18" customHeight="1" x14ac:dyDescent="0.15">
      <c r="A20" s="185" t="s">
        <v>482</v>
      </c>
      <c r="B20" s="481" t="s">
        <v>341</v>
      </c>
      <c r="C20" s="481"/>
      <c r="D20" s="482"/>
      <c r="E20" s="107">
        <v>1</v>
      </c>
      <c r="F20" s="172">
        <v>24000</v>
      </c>
      <c r="G20" s="172">
        <f>F20*E20</f>
        <v>24000</v>
      </c>
      <c r="H20" s="117"/>
      <c r="I20" s="299">
        <v>16000</v>
      </c>
      <c r="J20" s="299">
        <f>I20*1.3</f>
        <v>20800</v>
      </c>
      <c r="K20" s="190">
        <f>J20*1.12</f>
        <v>23296.000000000004</v>
      </c>
      <c r="L20" s="190"/>
      <c r="M20" s="190"/>
    </row>
    <row r="21" spans="1:13" ht="18" customHeight="1" x14ac:dyDescent="0.15">
      <c r="A21" s="185"/>
      <c r="B21" s="481"/>
      <c r="C21" s="481"/>
      <c r="D21" s="482"/>
      <c r="E21" s="107"/>
      <c r="F21" s="58" t="s">
        <v>4</v>
      </c>
      <c r="G21" s="38">
        <f>G20+G17</f>
        <v>115700</v>
      </c>
      <c r="H21" s="325"/>
      <c r="I21" s="299">
        <f>G21*0.9</f>
        <v>104130</v>
      </c>
      <c r="J21" s="299"/>
      <c r="K21" s="190"/>
      <c r="L21" s="190"/>
      <c r="M21" s="190"/>
    </row>
    <row r="22" spans="1:13" ht="18" customHeight="1" x14ac:dyDescent="0.15">
      <c r="A22" s="184"/>
      <c r="B22" s="480"/>
      <c r="C22" s="481"/>
      <c r="D22" s="482"/>
      <c r="E22" s="107"/>
      <c r="F22" s="33"/>
      <c r="G22" s="40"/>
      <c r="H22" s="325"/>
      <c r="I22" s="299">
        <f>G22*0.9</f>
        <v>0</v>
      </c>
      <c r="J22" s="277">
        <f>SUM(J19:J20)</f>
        <v>20800</v>
      </c>
      <c r="K22" s="190"/>
      <c r="L22" s="190"/>
      <c r="M22" s="190"/>
    </row>
    <row r="23" spans="1:13" ht="18" customHeight="1" x14ac:dyDescent="0.15">
      <c r="A23" s="184"/>
      <c r="B23" s="529"/>
      <c r="C23" s="530"/>
      <c r="D23" s="531"/>
      <c r="E23" s="107"/>
      <c r="F23" s="58" t="s">
        <v>4</v>
      </c>
      <c r="G23" s="38">
        <f>G17+G21</f>
        <v>207400</v>
      </c>
      <c r="H23" s="120"/>
      <c r="I23" s="299"/>
      <c r="K23" s="190"/>
      <c r="L23" s="190"/>
      <c r="M23" s="190"/>
    </row>
    <row r="24" spans="1:13" ht="18" customHeight="1" x14ac:dyDescent="0.15">
      <c r="A24" s="184"/>
      <c r="B24" s="529"/>
      <c r="C24" s="530"/>
      <c r="D24" s="531"/>
      <c r="E24" s="107"/>
      <c r="F24" s="33"/>
      <c r="G24" s="40"/>
      <c r="H24" s="117"/>
      <c r="I24" s="299">
        <f>G23*0.9</f>
        <v>186660</v>
      </c>
      <c r="K24" s="190"/>
      <c r="L24" s="190"/>
      <c r="M24" s="190"/>
    </row>
    <row r="25" spans="1:13" s="36" customFormat="1" ht="18" customHeight="1" x14ac:dyDescent="0.15">
      <c r="A25" s="297"/>
      <c r="B25" s="317"/>
      <c r="C25" s="318"/>
      <c r="D25" s="319"/>
      <c r="E25" s="34"/>
      <c r="F25" s="33" t="s">
        <v>2</v>
      </c>
      <c r="G25" s="32">
        <v>180000</v>
      </c>
      <c r="H25" s="48"/>
      <c r="I25" s="324"/>
      <c r="K25" s="193"/>
      <c r="L25" s="190"/>
      <c r="M25" s="190"/>
    </row>
    <row r="26" spans="1:13" ht="18" customHeight="1" x14ac:dyDescent="0.15">
      <c r="A26" s="297"/>
      <c r="B26" s="317"/>
      <c r="C26" s="318"/>
      <c r="D26" s="319"/>
      <c r="E26" s="34"/>
      <c r="F26" s="33"/>
      <c r="G26" s="40" t="s">
        <v>1</v>
      </c>
      <c r="H26" s="98"/>
      <c r="I26" s="299">
        <f>G25*0.9</f>
        <v>162000</v>
      </c>
      <c r="K26" s="190"/>
      <c r="L26" s="190"/>
      <c r="M26" s="190"/>
    </row>
    <row r="27" spans="1:13" ht="18" customHeight="1" x14ac:dyDescent="0.15">
      <c r="A27" s="297"/>
      <c r="B27" s="514"/>
      <c r="C27" s="515"/>
      <c r="D27" s="516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184"/>
      <c r="B28" s="529"/>
      <c r="C28" s="530"/>
      <c r="D28" s="531"/>
      <c r="E28" s="34"/>
      <c r="F28" s="150"/>
      <c r="G28" s="58"/>
      <c r="H28" s="204"/>
      <c r="I28" s="47">
        <f>G28*0.9</f>
        <v>0</v>
      </c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33"/>
      <c r="G29" s="40"/>
      <c r="H29" s="48"/>
      <c r="I29" s="277">
        <f>I18+I19+I26</f>
        <v>162000</v>
      </c>
    </row>
    <row r="30" spans="1:13" ht="18" customHeight="1" x14ac:dyDescent="0.15">
      <c r="A30" s="297"/>
      <c r="B30" s="317"/>
      <c r="C30" s="318"/>
      <c r="D30" s="319"/>
      <c r="E30" s="34"/>
      <c r="F30" s="33"/>
      <c r="G30" s="32"/>
      <c r="H30" s="48"/>
      <c r="J30" s="47"/>
    </row>
    <row r="31" spans="1:13" ht="18" customHeight="1" x14ac:dyDescent="0.15">
      <c r="A31" s="297"/>
      <c r="B31" s="317"/>
      <c r="C31" s="318"/>
      <c r="D31" s="319"/>
      <c r="E31" s="34"/>
      <c r="F31" s="33"/>
      <c r="G31" s="40"/>
      <c r="H31" s="48"/>
      <c r="J31" s="47"/>
    </row>
    <row r="32" spans="1:13" ht="18" customHeight="1" x14ac:dyDescent="0.15">
      <c r="A32" s="297"/>
      <c r="B32" s="514"/>
      <c r="C32" s="515"/>
      <c r="D32" s="516"/>
      <c r="E32" s="34"/>
      <c r="F32" s="150"/>
      <c r="G32" s="58"/>
      <c r="H32" s="48"/>
    </row>
    <row r="33" spans="1:8" ht="18" customHeight="1" x14ac:dyDescent="0.15">
      <c r="A33" s="188"/>
      <c r="B33" s="480"/>
      <c r="C33" s="481"/>
      <c r="D33" s="482"/>
      <c r="E33" s="34"/>
      <c r="F33" s="150"/>
      <c r="G33" s="58"/>
      <c r="H33" s="31"/>
    </row>
    <row r="34" spans="1:8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8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98"/>
      <c r="B39" s="499"/>
      <c r="C39" s="499"/>
      <c r="D39" s="499"/>
      <c r="E39" s="3"/>
      <c r="F39" s="3"/>
      <c r="G39" s="3"/>
      <c r="H39" s="2"/>
    </row>
  </sheetData>
  <mergeCells count="27">
    <mergeCell ref="B34:D34"/>
    <mergeCell ref="A35:H35"/>
    <mergeCell ref="A39:D39"/>
    <mergeCell ref="B16:D16"/>
    <mergeCell ref="B24:D24"/>
    <mergeCell ref="B27:D27"/>
    <mergeCell ref="B28:D28"/>
    <mergeCell ref="B29:D29"/>
    <mergeCell ref="B32:D32"/>
    <mergeCell ref="B33:D33"/>
    <mergeCell ref="A17:D17"/>
    <mergeCell ref="A18:D18"/>
    <mergeCell ref="B20:D20"/>
    <mergeCell ref="B21:D21"/>
    <mergeCell ref="B22:D22"/>
    <mergeCell ref="B23:D23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6EBD-E3E8-4B93-A053-1B94D1BD5F81}">
  <dimension ref="A1:M40"/>
  <sheetViews>
    <sheetView topLeftCell="A2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465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582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583</v>
      </c>
      <c r="C15" s="527"/>
      <c r="D15" s="528"/>
      <c r="E15" s="12">
        <v>1</v>
      </c>
      <c r="F15" s="44">
        <v>280000</v>
      </c>
      <c r="G15" s="38">
        <f t="shared" ref="G15:G17" si="0">F15*E15</f>
        <v>280000</v>
      </c>
      <c r="H15" s="48"/>
    </row>
    <row r="16" spans="1:13" ht="18" customHeight="1" x14ac:dyDescent="0.15">
      <c r="A16" s="46" t="s">
        <v>145</v>
      </c>
      <c r="B16" s="514" t="s">
        <v>146</v>
      </c>
      <c r="C16" s="515"/>
      <c r="D16" s="516"/>
      <c r="E16" s="45">
        <v>1</v>
      </c>
      <c r="F16" s="44">
        <v>84000</v>
      </c>
      <c r="G16" s="38">
        <f t="shared" si="0"/>
        <v>84000</v>
      </c>
      <c r="H16" s="52" t="s">
        <v>65</v>
      </c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42" t="s">
        <v>147</v>
      </c>
      <c r="B17" s="480" t="s">
        <v>148</v>
      </c>
      <c r="C17" s="481"/>
      <c r="D17" s="482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/>
      <c r="K17" s="193"/>
      <c r="L17" s="190"/>
      <c r="M17" s="190"/>
    </row>
    <row r="18" spans="1:13" s="36" customFormat="1" ht="18" customHeight="1" x14ac:dyDescent="0.15">
      <c r="A18" s="42"/>
      <c r="B18" s="480"/>
      <c r="C18" s="481"/>
      <c r="D18" s="482"/>
      <c r="E18" s="34"/>
      <c r="F18" s="58" t="s">
        <v>4</v>
      </c>
      <c r="G18" s="38">
        <f>SUM(G15:G17)</f>
        <v>446000</v>
      </c>
      <c r="H18" s="37"/>
      <c r="I18" s="323">
        <f>G18*0.9</f>
        <v>401400</v>
      </c>
      <c r="K18" s="193"/>
      <c r="L18" s="190"/>
      <c r="M18" s="190"/>
    </row>
    <row r="19" spans="1:13" s="36" customFormat="1" ht="18" customHeight="1" x14ac:dyDescent="0.15">
      <c r="A19" s="532" t="s">
        <v>460</v>
      </c>
      <c r="B19" s="533"/>
      <c r="C19" s="533"/>
      <c r="D19" s="534"/>
      <c r="E19" s="361"/>
      <c r="F19" s="362"/>
      <c r="G19" s="92"/>
      <c r="H19" s="117"/>
      <c r="I19" s="324"/>
      <c r="J19" s="324"/>
      <c r="K19" s="193"/>
      <c r="L19" s="190"/>
      <c r="M19" s="190"/>
    </row>
    <row r="20" spans="1:13" ht="18" customHeight="1" x14ac:dyDescent="0.15">
      <c r="A20" s="53" t="s">
        <v>17</v>
      </c>
      <c r="B20" s="526" t="s">
        <v>462</v>
      </c>
      <c r="C20" s="527"/>
      <c r="D20" s="528"/>
      <c r="E20" s="12">
        <v>1</v>
      </c>
      <c r="F20" s="180">
        <v>0</v>
      </c>
      <c r="G20" s="38">
        <f>F20*E20</f>
        <v>0</v>
      </c>
      <c r="H20" s="120" t="s">
        <v>216</v>
      </c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32" t="s">
        <v>463</v>
      </c>
      <c r="B21" s="533"/>
      <c r="C21" s="533"/>
      <c r="D21" s="534"/>
      <c r="E21" s="361"/>
      <c r="F21" s="362"/>
      <c r="G21" s="92"/>
      <c r="H21" s="117"/>
      <c r="I21" s="299">
        <f>G21*0.9</f>
        <v>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53" t="s">
        <v>461</v>
      </c>
      <c r="B22" s="526" t="s">
        <v>462</v>
      </c>
      <c r="C22" s="527"/>
      <c r="D22" s="528"/>
      <c r="E22" s="12">
        <v>1</v>
      </c>
      <c r="F22" s="44">
        <v>0</v>
      </c>
      <c r="G22" s="38">
        <f t="shared" ref="G22" si="1">F22*E22</f>
        <v>0</v>
      </c>
      <c r="H22" s="120" t="s">
        <v>216</v>
      </c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32" t="s">
        <v>456</v>
      </c>
      <c r="B23" s="533"/>
      <c r="C23" s="533"/>
      <c r="D23" s="534"/>
      <c r="E23" s="361"/>
      <c r="F23" s="362"/>
      <c r="G23" s="92"/>
      <c r="H23" s="117"/>
      <c r="I23" s="299">
        <f>G23*0.9</f>
        <v>0</v>
      </c>
      <c r="K23" s="190"/>
      <c r="L23" s="190"/>
      <c r="M23" s="190"/>
    </row>
    <row r="24" spans="1:13" ht="18" customHeight="1" x14ac:dyDescent="0.15">
      <c r="A24" s="53" t="s">
        <v>17</v>
      </c>
      <c r="B24" s="526" t="s">
        <v>462</v>
      </c>
      <c r="C24" s="527"/>
      <c r="D24" s="528"/>
      <c r="E24" s="12">
        <v>1</v>
      </c>
      <c r="F24" s="44">
        <v>0</v>
      </c>
      <c r="G24" s="38">
        <f t="shared" ref="G24" si="2">F24*E24</f>
        <v>0</v>
      </c>
      <c r="H24" s="120" t="s">
        <v>216</v>
      </c>
      <c r="I24" s="299"/>
      <c r="K24" s="190"/>
      <c r="L24" s="190"/>
      <c r="M24" s="190"/>
    </row>
    <row r="25" spans="1:13" s="36" customFormat="1" ht="18" customHeight="1" x14ac:dyDescent="0.15">
      <c r="A25" s="532" t="s">
        <v>464</v>
      </c>
      <c r="B25" s="533"/>
      <c r="C25" s="533"/>
      <c r="D25" s="534"/>
      <c r="E25" s="361"/>
      <c r="F25" s="362"/>
      <c r="G25" s="92"/>
      <c r="H25" s="117"/>
      <c r="I25" s="324">
        <f>G25*0.9</f>
        <v>0</v>
      </c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53" t="s">
        <v>17</v>
      </c>
      <c r="B26" s="526" t="s">
        <v>462</v>
      </c>
      <c r="C26" s="527"/>
      <c r="D26" s="528"/>
      <c r="E26" s="12">
        <v>1</v>
      </c>
      <c r="F26" s="44">
        <v>0</v>
      </c>
      <c r="G26" s="38">
        <f t="shared" ref="G26" si="3">F26*E26</f>
        <v>0</v>
      </c>
      <c r="H26" s="120" t="s">
        <v>216</v>
      </c>
      <c r="I26" s="299">
        <f>G26*0.9</f>
        <v>0</v>
      </c>
      <c r="K26" s="190"/>
      <c r="L26" s="190"/>
      <c r="M26" s="190"/>
    </row>
    <row r="27" spans="1:13" ht="18" customHeight="1" x14ac:dyDescent="0.15">
      <c r="A27" s="532" t="s">
        <v>391</v>
      </c>
      <c r="B27" s="533"/>
      <c r="C27" s="533"/>
      <c r="D27" s="534"/>
      <c r="E27" s="361"/>
      <c r="F27" s="362"/>
      <c r="G27" s="92"/>
      <c r="H27" s="117"/>
      <c r="K27" s="190"/>
      <c r="L27" s="190"/>
      <c r="M27" s="190"/>
    </row>
    <row r="28" spans="1:13" ht="18" customHeight="1" x14ac:dyDescent="0.15">
      <c r="A28" s="53" t="s">
        <v>17</v>
      </c>
      <c r="B28" s="526" t="s">
        <v>462</v>
      </c>
      <c r="C28" s="527"/>
      <c r="D28" s="528"/>
      <c r="E28" s="12">
        <v>1</v>
      </c>
      <c r="F28" s="44">
        <v>0</v>
      </c>
      <c r="G28" s="38">
        <f t="shared" ref="G28" si="4">F28*E28</f>
        <v>0</v>
      </c>
      <c r="H28" s="120" t="s">
        <v>216</v>
      </c>
      <c r="I28" s="359">
        <f>G27*0.9</f>
        <v>0</v>
      </c>
      <c r="K28" s="190"/>
      <c r="L28" s="190"/>
      <c r="M28" s="190"/>
    </row>
    <row r="29" spans="1:13" ht="18" customHeight="1" x14ac:dyDescent="0.15">
      <c r="A29" s="152"/>
      <c r="B29" s="480"/>
      <c r="C29" s="481"/>
      <c r="D29" s="482"/>
      <c r="E29" s="34"/>
      <c r="F29" s="58" t="s">
        <v>4</v>
      </c>
      <c r="G29" s="38">
        <f>G18</f>
        <v>446000</v>
      </c>
      <c r="H29" s="37"/>
      <c r="I29" s="277">
        <f>I19+I20+I26</f>
        <v>0</v>
      </c>
    </row>
    <row r="30" spans="1:13" ht="18" customHeight="1" x14ac:dyDescent="0.15">
      <c r="A30" s="46"/>
      <c r="B30" s="514"/>
      <c r="C30" s="515"/>
      <c r="D30" s="516"/>
      <c r="E30" s="45"/>
      <c r="F30" s="33"/>
      <c r="G30" s="40"/>
      <c r="H30" s="52"/>
    </row>
    <row r="31" spans="1:13" ht="18" customHeight="1" x14ac:dyDescent="0.15">
      <c r="A31" s="152"/>
      <c r="B31" s="480"/>
      <c r="C31" s="481"/>
      <c r="D31" s="482"/>
      <c r="E31" s="34"/>
      <c r="F31" s="33" t="s">
        <v>2</v>
      </c>
      <c r="G31" s="32">
        <v>400000</v>
      </c>
      <c r="H31" s="37"/>
      <c r="J31" s="47">
        <f>G31*0.9</f>
        <v>360000</v>
      </c>
    </row>
    <row r="32" spans="1:13" ht="18" customHeight="1" x14ac:dyDescent="0.15">
      <c r="A32" s="184"/>
      <c r="B32" s="317"/>
      <c r="C32" s="318"/>
      <c r="D32" s="319"/>
      <c r="E32" s="34"/>
      <c r="F32" s="33"/>
      <c r="G32" s="40" t="s">
        <v>1</v>
      </c>
      <c r="H32" s="204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2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A23:D23"/>
    <mergeCell ref="A25:D25"/>
    <mergeCell ref="A27:D27"/>
    <mergeCell ref="B28:D28"/>
    <mergeCell ref="B17:D17"/>
    <mergeCell ref="B18:D18"/>
    <mergeCell ref="B20:D20"/>
    <mergeCell ref="A19:D19"/>
    <mergeCell ref="A21:D21"/>
    <mergeCell ref="B22:D22"/>
    <mergeCell ref="A40:D40"/>
    <mergeCell ref="B24:D24"/>
    <mergeCell ref="B26:D26"/>
    <mergeCell ref="B29:D29"/>
    <mergeCell ref="B30:D30"/>
    <mergeCell ref="B31:D31"/>
    <mergeCell ref="B33:D33"/>
    <mergeCell ref="B34:D34"/>
    <mergeCell ref="B35:D35"/>
    <mergeCell ref="A36:H36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39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465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77" t="s">
        <v>475</v>
      </c>
      <c r="B14" s="545"/>
      <c r="C14" s="545"/>
      <c r="D14" s="545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0</v>
      </c>
      <c r="G15" s="130">
        <f>F15*E15</f>
        <v>0</v>
      </c>
      <c r="H15" s="31"/>
    </row>
    <row r="16" spans="1:13" s="36" customFormat="1" ht="18" customHeight="1" x14ac:dyDescent="0.15">
      <c r="A16" s="523" t="s">
        <v>476</v>
      </c>
      <c r="B16" s="524"/>
      <c r="C16" s="524"/>
      <c r="D16" s="525"/>
      <c r="E16" s="156"/>
      <c r="F16" s="130"/>
      <c r="G16" s="130"/>
      <c r="H16" s="204"/>
      <c r="I16" s="323">
        <f>G16*0.9</f>
        <v>0</v>
      </c>
      <c r="J16" s="36">
        <v>45000</v>
      </c>
      <c r="K16" s="193"/>
      <c r="L16" s="190"/>
      <c r="M16" s="190"/>
    </row>
    <row r="17" spans="1:13" s="36" customFormat="1" ht="18" customHeight="1" x14ac:dyDescent="0.15">
      <c r="A17" s="508" t="s">
        <v>219</v>
      </c>
      <c r="B17" s="509"/>
      <c r="C17" s="509"/>
      <c r="D17" s="510"/>
      <c r="E17" s="94">
        <v>4</v>
      </c>
      <c r="F17" s="100">
        <v>0</v>
      </c>
      <c r="G17" s="115">
        <f>E17*F17</f>
        <v>0</v>
      </c>
      <c r="H17" s="120" t="s">
        <v>216</v>
      </c>
      <c r="I17" s="299">
        <f>G17*0.9</f>
        <v>0</v>
      </c>
      <c r="J17" s="36">
        <v>35000</v>
      </c>
      <c r="K17" s="193"/>
      <c r="L17" s="190"/>
      <c r="M17" s="190"/>
    </row>
    <row r="18" spans="1:13" s="36" customFormat="1" ht="18" customHeight="1" x14ac:dyDescent="0.15">
      <c r="A18" s="486" t="s">
        <v>477</v>
      </c>
      <c r="B18" s="487"/>
      <c r="C18" s="487"/>
      <c r="D18" s="488"/>
      <c r="E18" s="107"/>
      <c r="F18" s="130"/>
      <c r="G18" s="130"/>
      <c r="H18" s="120"/>
      <c r="I18" s="324">
        <v>320000</v>
      </c>
      <c r="J18" s="36">
        <v>272000</v>
      </c>
      <c r="K18" s="193"/>
      <c r="L18" s="190"/>
      <c r="M18" s="190"/>
    </row>
    <row r="19" spans="1:13" ht="18" customHeight="1" x14ac:dyDescent="0.15">
      <c r="A19" s="314" t="s">
        <v>43</v>
      </c>
      <c r="B19" s="315"/>
      <c r="C19" s="315"/>
      <c r="D19" s="316"/>
      <c r="E19" s="107">
        <v>1</v>
      </c>
      <c r="F19" s="172">
        <v>0</v>
      </c>
      <c r="G19" s="172">
        <f>F19*E19</f>
        <v>0</v>
      </c>
      <c r="H19" s="117"/>
      <c r="I19" s="299">
        <v>50000</v>
      </c>
      <c r="J19" s="299">
        <f>SUM(J16:J18)</f>
        <v>352000</v>
      </c>
      <c r="K19" s="190"/>
      <c r="L19" s="190"/>
      <c r="M19" s="190"/>
    </row>
    <row r="20" spans="1:13" ht="18" customHeight="1" x14ac:dyDescent="0.15">
      <c r="A20" s="185"/>
      <c r="B20" s="481"/>
      <c r="C20" s="481"/>
      <c r="D20" s="482"/>
      <c r="E20" s="107"/>
      <c r="F20" s="58" t="s">
        <v>4</v>
      </c>
      <c r="G20" s="38">
        <f>G8+G12+G14+G16+G18</f>
        <v>0</v>
      </c>
      <c r="H20" s="117"/>
      <c r="I20" s="299"/>
      <c r="J20" s="299">
        <v>126000</v>
      </c>
      <c r="K20" s="190"/>
      <c r="L20" s="190"/>
      <c r="M20" s="190"/>
    </row>
    <row r="21" spans="1:13" ht="18" customHeight="1" x14ac:dyDescent="0.15">
      <c r="A21" s="185"/>
      <c r="B21" s="481"/>
      <c r="C21" s="481"/>
      <c r="D21" s="482"/>
      <c r="E21" s="107"/>
      <c r="F21" s="33"/>
      <c r="G21" s="40"/>
      <c r="H21" s="325"/>
      <c r="I21" s="299">
        <f>G19*0.9</f>
        <v>0</v>
      </c>
      <c r="J21" s="299"/>
      <c r="K21" s="190"/>
      <c r="L21" s="190"/>
      <c r="M21" s="190"/>
    </row>
    <row r="22" spans="1:13" ht="18" customHeight="1" x14ac:dyDescent="0.15">
      <c r="A22" s="184"/>
      <c r="B22" s="480"/>
      <c r="C22" s="481"/>
      <c r="D22" s="482"/>
      <c r="E22" s="107"/>
      <c r="F22" s="33" t="s">
        <v>2</v>
      </c>
      <c r="G22" s="32">
        <v>0</v>
      </c>
      <c r="H22" s="325"/>
      <c r="I22" s="299">
        <f>G22*0.9</f>
        <v>0</v>
      </c>
      <c r="J22" s="277">
        <f>SUM(J19:J20)</f>
        <v>478000</v>
      </c>
      <c r="K22" s="190"/>
      <c r="L22" s="190"/>
      <c r="M22" s="190"/>
    </row>
    <row r="23" spans="1:13" ht="18" customHeight="1" x14ac:dyDescent="0.15">
      <c r="A23" s="184"/>
      <c r="B23" s="529"/>
      <c r="C23" s="530"/>
      <c r="D23" s="531"/>
      <c r="E23" s="107"/>
      <c r="F23" s="33"/>
      <c r="G23" s="40" t="s">
        <v>1</v>
      </c>
      <c r="H23" s="120"/>
      <c r="I23" s="299"/>
      <c r="K23" s="190"/>
      <c r="L23" s="190"/>
      <c r="M23" s="190"/>
    </row>
    <row r="24" spans="1:13" ht="18" customHeight="1" x14ac:dyDescent="0.15">
      <c r="A24" s="184"/>
      <c r="B24" s="529"/>
      <c r="C24" s="530"/>
      <c r="D24" s="531"/>
      <c r="E24" s="107"/>
      <c r="F24" s="172"/>
      <c r="G24" s="172"/>
      <c r="H24" s="117"/>
      <c r="I24" s="299">
        <f>G24*0.9</f>
        <v>0</v>
      </c>
      <c r="K24" s="190"/>
      <c r="L24" s="190"/>
      <c r="M24" s="190"/>
    </row>
    <row r="25" spans="1:13" s="36" customFormat="1" ht="18" customHeight="1" x14ac:dyDescent="0.15">
      <c r="A25" s="297"/>
      <c r="B25" s="317"/>
      <c r="C25" s="318"/>
      <c r="D25" s="319"/>
      <c r="E25" s="34"/>
      <c r="F25" s="33"/>
      <c r="G25" s="32"/>
      <c r="H25" s="48"/>
      <c r="I25" s="324"/>
      <c r="K25" s="193"/>
      <c r="L25" s="190"/>
      <c r="M25" s="190"/>
    </row>
    <row r="26" spans="1:13" ht="18" customHeight="1" x14ac:dyDescent="0.15">
      <c r="A26" s="297"/>
      <c r="B26" s="317"/>
      <c r="C26" s="318"/>
      <c r="D26" s="319"/>
      <c r="E26" s="34"/>
      <c r="F26" s="33"/>
      <c r="G26" s="40"/>
      <c r="H26" s="98"/>
      <c r="I26" s="299">
        <f>G25*0.9</f>
        <v>0</v>
      </c>
      <c r="K26" s="190"/>
      <c r="L26" s="190"/>
      <c r="M26" s="190"/>
    </row>
    <row r="27" spans="1:13" ht="18" customHeight="1" x14ac:dyDescent="0.15">
      <c r="A27" s="297"/>
      <c r="B27" s="514"/>
      <c r="C27" s="515"/>
      <c r="D27" s="516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184"/>
      <c r="B28" s="529"/>
      <c r="C28" s="530"/>
      <c r="D28" s="531"/>
      <c r="E28" s="34"/>
      <c r="F28" s="150"/>
      <c r="G28" s="58"/>
      <c r="H28" s="204"/>
      <c r="I28" s="47">
        <f>G28*0.9</f>
        <v>0</v>
      </c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33"/>
      <c r="G29" s="40"/>
      <c r="H29" s="48"/>
      <c r="I29" s="277">
        <f>I18+I19+I26</f>
        <v>370000</v>
      </c>
    </row>
    <row r="30" spans="1:13" ht="18" customHeight="1" x14ac:dyDescent="0.15">
      <c r="A30" s="297"/>
      <c r="B30" s="317"/>
      <c r="C30" s="318"/>
      <c r="D30" s="319"/>
      <c r="E30" s="34"/>
      <c r="F30" s="33"/>
      <c r="G30" s="32"/>
      <c r="H30" s="48"/>
      <c r="J30" s="47"/>
    </row>
    <row r="31" spans="1:13" ht="18" customHeight="1" x14ac:dyDescent="0.15">
      <c r="A31" s="297"/>
      <c r="B31" s="317"/>
      <c r="C31" s="318"/>
      <c r="D31" s="319"/>
      <c r="E31" s="34"/>
      <c r="F31" s="33"/>
      <c r="G31" s="40"/>
      <c r="H31" s="48"/>
      <c r="J31" s="47"/>
    </row>
    <row r="32" spans="1:13" ht="18" customHeight="1" x14ac:dyDescent="0.15">
      <c r="A32" s="297"/>
      <c r="B32" s="514"/>
      <c r="C32" s="515"/>
      <c r="D32" s="516"/>
      <c r="E32" s="34"/>
      <c r="F32" s="150"/>
      <c r="G32" s="58"/>
      <c r="H32" s="48"/>
    </row>
    <row r="33" spans="1:8" ht="18" customHeight="1" x14ac:dyDescent="0.15">
      <c r="A33" s="188"/>
      <c r="B33" s="480"/>
      <c r="C33" s="481"/>
      <c r="D33" s="482"/>
      <c r="E33" s="34"/>
      <c r="F33" s="150"/>
      <c r="G33" s="58"/>
      <c r="H33" s="31"/>
    </row>
    <row r="34" spans="1:8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8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98"/>
      <c r="B39" s="499"/>
      <c r="C39" s="499"/>
      <c r="D39" s="499"/>
      <c r="E39" s="3"/>
      <c r="F39" s="3"/>
      <c r="G39" s="3"/>
      <c r="H39" s="2"/>
    </row>
  </sheetData>
  <mergeCells count="27">
    <mergeCell ref="B34:D34"/>
    <mergeCell ref="A35:H35"/>
    <mergeCell ref="A39:D39"/>
    <mergeCell ref="B21:D21"/>
    <mergeCell ref="B22:D22"/>
    <mergeCell ref="B23:D23"/>
    <mergeCell ref="B24:D24"/>
    <mergeCell ref="B27:D27"/>
    <mergeCell ref="B28:D28"/>
    <mergeCell ref="B29:D29"/>
    <mergeCell ref="B32:D32"/>
    <mergeCell ref="B33:D33"/>
    <mergeCell ref="A17:D17"/>
    <mergeCell ref="A18:D18"/>
    <mergeCell ref="B20:D20"/>
    <mergeCell ref="A16:D16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40"/>
  <sheetViews>
    <sheetView topLeftCell="A5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470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77" t="s">
        <v>471</v>
      </c>
      <c r="B14" s="545"/>
      <c r="C14" s="545"/>
      <c r="D14" s="545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1" t="s">
        <v>84</v>
      </c>
      <c r="B16" s="535" t="s">
        <v>83</v>
      </c>
      <c r="C16" s="536"/>
      <c r="D16" s="536"/>
      <c r="E16" s="94">
        <v>1</v>
      </c>
      <c r="F16" s="238">
        <v>26000</v>
      </c>
      <c r="G16" s="115">
        <f>E16*F16</f>
        <v>26000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84"/>
      <c r="B17" s="480"/>
      <c r="C17" s="481"/>
      <c r="D17" s="482"/>
      <c r="E17" s="151"/>
      <c r="F17" s="237" t="s">
        <v>4</v>
      </c>
      <c r="G17" s="92">
        <f>SUM(G14:G16)</f>
        <v>166000</v>
      </c>
      <c r="H17" s="294"/>
      <c r="I17" s="323">
        <f>G17*0.9</f>
        <v>149400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486" t="s">
        <v>307</v>
      </c>
      <c r="B18" s="487"/>
      <c r="C18" s="487"/>
      <c r="D18" s="488"/>
      <c r="E18" s="94"/>
      <c r="F18" s="100"/>
      <c r="G18" s="115"/>
      <c r="H18" s="120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483" t="s">
        <v>43</v>
      </c>
      <c r="B19" s="484"/>
      <c r="C19" s="484"/>
      <c r="D19" s="485"/>
      <c r="E19" s="156">
        <v>1</v>
      </c>
      <c r="F19" s="172">
        <v>53000</v>
      </c>
      <c r="G19" s="172">
        <f>F19*E19</f>
        <v>53000</v>
      </c>
      <c r="H19" s="117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184" t="s">
        <v>382</v>
      </c>
      <c r="B20" s="480" t="s">
        <v>388</v>
      </c>
      <c r="C20" s="481"/>
      <c r="D20" s="482"/>
      <c r="E20" s="151">
        <v>1</v>
      </c>
      <c r="F20" s="172">
        <v>6900</v>
      </c>
      <c r="G20" s="172">
        <f>F20*E20</f>
        <v>6900</v>
      </c>
      <c r="H20" s="52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56"/>
      <c r="B21" s="480"/>
      <c r="C21" s="481"/>
      <c r="D21" s="482"/>
      <c r="E21" s="34"/>
      <c r="F21" s="237" t="s">
        <v>4</v>
      </c>
      <c r="G21" s="92">
        <f>SUM(G18:G20)</f>
        <v>59900</v>
      </c>
      <c r="H21" s="48"/>
      <c r="I21" s="299">
        <f>G21*0.9</f>
        <v>53910</v>
      </c>
      <c r="J21" s="299">
        <v>126000</v>
      </c>
      <c r="K21" s="190"/>
      <c r="L21" s="190"/>
      <c r="M21" s="190"/>
    </row>
    <row r="22" spans="1:13" ht="18" customHeight="1" x14ac:dyDescent="0.15">
      <c r="A22" s="486" t="s">
        <v>472</v>
      </c>
      <c r="B22" s="487"/>
      <c r="C22" s="487"/>
      <c r="D22" s="488"/>
      <c r="E22" s="107"/>
      <c r="F22" s="130"/>
      <c r="G22" s="130"/>
      <c r="H22" s="204"/>
      <c r="I22" s="299">
        <f>G20*0.9</f>
        <v>6210</v>
      </c>
      <c r="J22" s="299"/>
      <c r="K22" s="190"/>
      <c r="L22" s="190"/>
      <c r="M22" s="190"/>
    </row>
    <row r="23" spans="1:13" ht="18" customHeight="1" x14ac:dyDescent="0.15">
      <c r="A23" s="314" t="s">
        <v>43</v>
      </c>
      <c r="B23" s="315"/>
      <c r="C23" s="315"/>
      <c r="D23" s="316"/>
      <c r="E23" s="107">
        <v>2</v>
      </c>
      <c r="F23" s="172">
        <v>53000</v>
      </c>
      <c r="G23" s="172">
        <f>F23*E23</f>
        <v>106000</v>
      </c>
      <c r="H23" s="204"/>
      <c r="I23" s="299">
        <f>G23*0.9</f>
        <v>95400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486" t="s">
        <v>473</v>
      </c>
      <c r="B24" s="487"/>
      <c r="C24" s="487"/>
      <c r="D24" s="488"/>
      <c r="E24" s="107"/>
      <c r="F24" s="130"/>
      <c r="G24" s="130"/>
      <c r="H24" s="120"/>
      <c r="I24" s="299"/>
      <c r="K24" s="190"/>
      <c r="L24" s="190"/>
      <c r="M24" s="190"/>
    </row>
    <row r="25" spans="1:13" ht="18" customHeight="1" x14ac:dyDescent="0.15">
      <c r="A25" s="314" t="s">
        <v>43</v>
      </c>
      <c r="B25" s="315"/>
      <c r="C25" s="315"/>
      <c r="D25" s="316"/>
      <c r="E25" s="107">
        <v>1</v>
      </c>
      <c r="F25" s="172">
        <v>53000</v>
      </c>
      <c r="G25" s="172">
        <f>F25*E25</f>
        <v>53000</v>
      </c>
      <c r="H25" s="117"/>
      <c r="I25" s="299">
        <f>G25*0.9</f>
        <v>47700</v>
      </c>
      <c r="K25" s="190"/>
      <c r="L25" s="190"/>
      <c r="M25" s="190"/>
    </row>
    <row r="26" spans="1:13" s="36" customFormat="1" ht="18" customHeight="1" x14ac:dyDescent="0.15">
      <c r="A26" s="626" t="s">
        <v>474</v>
      </c>
      <c r="B26" s="627"/>
      <c r="C26" s="627"/>
      <c r="D26" s="627"/>
      <c r="E26" s="627"/>
      <c r="F26" s="627"/>
      <c r="G26" s="628"/>
      <c r="H26" s="48"/>
      <c r="I26" s="324"/>
      <c r="K26" s="193"/>
      <c r="L26" s="190"/>
      <c r="M26" s="190"/>
    </row>
    <row r="27" spans="1:13" ht="18" customHeight="1" x14ac:dyDescent="0.15">
      <c r="A27" s="314" t="s">
        <v>43</v>
      </c>
      <c r="B27" s="315"/>
      <c r="C27" s="315"/>
      <c r="D27" s="316"/>
      <c r="E27" s="107">
        <v>5</v>
      </c>
      <c r="F27" s="172">
        <v>53000</v>
      </c>
      <c r="G27" s="172">
        <f>F27*E27</f>
        <v>265000</v>
      </c>
      <c r="H27" s="98"/>
      <c r="I27" s="299">
        <f>G26*0.9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50"/>
      <c r="G28" s="58"/>
      <c r="H28" s="204"/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58" t="s">
        <v>4</v>
      </c>
      <c r="G29" s="38">
        <f>G17+G21+G23+G25+G27</f>
        <v>649900</v>
      </c>
      <c r="H29" s="204"/>
      <c r="I29" s="47">
        <f>G29*0.9</f>
        <v>584910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33"/>
      <c r="G30" s="40"/>
      <c r="H30" s="48"/>
      <c r="I30" s="277">
        <f>I19+I20+I27</f>
        <v>370000</v>
      </c>
    </row>
    <row r="31" spans="1:13" ht="18" customHeight="1" x14ac:dyDescent="0.15">
      <c r="A31" s="297"/>
      <c r="B31" s="317"/>
      <c r="C31" s="318"/>
      <c r="D31" s="319"/>
      <c r="E31" s="34"/>
      <c r="F31" s="33" t="s">
        <v>2</v>
      </c>
      <c r="G31" s="32">
        <v>585000</v>
      </c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33"/>
      <c r="G32" s="40" t="s">
        <v>1</v>
      </c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7">
    <mergeCell ref="A40:D40"/>
    <mergeCell ref="B29:D29"/>
    <mergeCell ref="A24:D24"/>
    <mergeCell ref="A26:G26"/>
    <mergeCell ref="B17:D17"/>
    <mergeCell ref="A18:D18"/>
    <mergeCell ref="A19:D19"/>
    <mergeCell ref="B20:D20"/>
    <mergeCell ref="B21:D21"/>
    <mergeCell ref="A22:D22"/>
    <mergeCell ref="B30:D30"/>
    <mergeCell ref="B33:D33"/>
    <mergeCell ref="B34:D34"/>
    <mergeCell ref="B35:D35"/>
    <mergeCell ref="A36:H36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40"/>
  <sheetViews>
    <sheetView topLeftCell="A2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447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455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180">
        <v>140000</v>
      </c>
      <c r="G15" s="38">
        <f>F15*E15</f>
        <v>140000</v>
      </c>
      <c r="H15" s="48" t="s">
        <v>392</v>
      </c>
    </row>
    <row r="16" spans="1:13" ht="18" customHeight="1" x14ac:dyDescent="0.15">
      <c r="A16" s="42" t="s">
        <v>15</v>
      </c>
      <c r="B16" s="480" t="s">
        <v>14</v>
      </c>
      <c r="C16" s="481"/>
      <c r="D16" s="482"/>
      <c r="E16" s="34">
        <v>1</v>
      </c>
      <c r="F16" s="44">
        <v>53300</v>
      </c>
      <c r="G16" s="58">
        <f t="shared" ref="G16:G20" si="0">F16*E16</f>
        <v>53300</v>
      </c>
      <c r="H16" s="57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35" t="s">
        <v>13</v>
      </c>
      <c r="B17" s="480" t="s">
        <v>12</v>
      </c>
      <c r="C17" s="481"/>
      <c r="D17" s="482"/>
      <c r="E17" s="34">
        <v>1</v>
      </c>
      <c r="F17" s="44">
        <v>45000</v>
      </c>
      <c r="G17" s="40">
        <f t="shared" si="0"/>
        <v>45000</v>
      </c>
      <c r="H17" s="57"/>
      <c r="I17" s="323"/>
      <c r="K17" s="193"/>
      <c r="L17" s="190"/>
      <c r="M17" s="190"/>
    </row>
    <row r="18" spans="1:13" s="36" customFormat="1" ht="18" customHeight="1" x14ac:dyDescent="0.15">
      <c r="A18" s="56" t="s">
        <v>8</v>
      </c>
      <c r="B18" s="480" t="s">
        <v>11</v>
      </c>
      <c r="C18" s="481"/>
      <c r="D18" s="482"/>
      <c r="E18" s="34">
        <v>1</v>
      </c>
      <c r="F18" s="55">
        <v>3300</v>
      </c>
      <c r="G18" s="38">
        <f t="shared" si="0"/>
        <v>3300</v>
      </c>
      <c r="H18" s="48"/>
      <c r="I18" s="323">
        <f>G18*0.9</f>
        <v>2970</v>
      </c>
      <c r="K18" s="193"/>
      <c r="L18" s="190"/>
      <c r="M18" s="190"/>
    </row>
    <row r="19" spans="1:13" s="36" customFormat="1" ht="18" customHeight="1" x14ac:dyDescent="0.15">
      <c r="A19" s="53" t="s">
        <v>10</v>
      </c>
      <c r="B19" s="526" t="s">
        <v>9</v>
      </c>
      <c r="C19" s="527"/>
      <c r="D19" s="528"/>
      <c r="E19" s="12">
        <v>1</v>
      </c>
      <c r="F19" s="44">
        <v>46700</v>
      </c>
      <c r="G19" s="38">
        <f t="shared" si="0"/>
        <v>46700</v>
      </c>
      <c r="H19" s="48"/>
      <c r="I19" s="324"/>
      <c r="J19" s="324"/>
      <c r="K19" s="193"/>
      <c r="L19" s="190"/>
      <c r="M19" s="190"/>
    </row>
    <row r="20" spans="1:13" ht="18" customHeight="1" x14ac:dyDescent="0.15">
      <c r="A20" s="46" t="s">
        <v>8</v>
      </c>
      <c r="B20" s="514" t="s">
        <v>7</v>
      </c>
      <c r="C20" s="515"/>
      <c r="D20" s="516"/>
      <c r="E20" s="45">
        <v>1</v>
      </c>
      <c r="F20" s="44">
        <v>3900</v>
      </c>
      <c r="G20" s="38">
        <f t="shared" si="0"/>
        <v>3900</v>
      </c>
      <c r="H20" s="52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6"/>
      <c r="B21" s="480"/>
      <c r="C21" s="481"/>
      <c r="D21" s="482"/>
      <c r="E21" s="34"/>
      <c r="F21" s="58" t="s">
        <v>4</v>
      </c>
      <c r="G21" s="38">
        <f>SUM(G14:G20)</f>
        <v>292200</v>
      </c>
      <c r="H21" s="48"/>
      <c r="I21" s="299">
        <f>G21*0.9</f>
        <v>262980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532" t="s">
        <v>466</v>
      </c>
      <c r="B22" s="533"/>
      <c r="C22" s="533"/>
      <c r="D22" s="534"/>
      <c r="E22" s="361"/>
      <c r="F22" s="362"/>
      <c r="G22" s="92"/>
      <c r="H22" s="117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3" t="s">
        <v>17</v>
      </c>
      <c r="B23" s="526" t="s">
        <v>462</v>
      </c>
      <c r="C23" s="527"/>
      <c r="D23" s="528"/>
      <c r="E23" s="12">
        <v>1</v>
      </c>
      <c r="F23" s="180">
        <v>140000</v>
      </c>
      <c r="G23" s="38">
        <f>F23*E23</f>
        <v>140000</v>
      </c>
      <c r="H23" s="120"/>
      <c r="I23" s="299">
        <f>G23*0.9</f>
        <v>126000</v>
      </c>
      <c r="K23" s="190"/>
      <c r="L23" s="190"/>
      <c r="M23" s="190"/>
    </row>
    <row r="24" spans="1:13" ht="18" customHeight="1" x14ac:dyDescent="0.15">
      <c r="A24" s="152"/>
      <c r="B24" s="480"/>
      <c r="C24" s="481"/>
      <c r="D24" s="482"/>
      <c r="E24" s="34"/>
      <c r="F24" s="58"/>
      <c r="G24" s="58"/>
      <c r="H24" s="37"/>
      <c r="I24" s="299"/>
      <c r="K24" s="190"/>
      <c r="L24" s="190"/>
      <c r="M24" s="190"/>
    </row>
    <row r="25" spans="1:13" s="36" customFormat="1" ht="18" customHeight="1" x14ac:dyDescent="0.15">
      <c r="A25" s="46"/>
      <c r="B25" s="514"/>
      <c r="C25" s="515"/>
      <c r="D25" s="516"/>
      <c r="E25" s="45"/>
      <c r="F25" s="58" t="s">
        <v>4</v>
      </c>
      <c r="G25" s="38">
        <f>G21+G23</f>
        <v>432200</v>
      </c>
      <c r="H25" s="52"/>
      <c r="I25" s="324">
        <f>G25*0.9</f>
        <v>388980</v>
      </c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80"/>
      <c r="C26" s="481"/>
      <c r="D26" s="482"/>
      <c r="E26" s="34"/>
      <c r="F26" s="33"/>
      <c r="G26" s="40"/>
      <c r="H26" s="37"/>
      <c r="I26" s="299">
        <f>G26*0.9</f>
        <v>0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33" t="s">
        <v>2</v>
      </c>
      <c r="G27" s="32">
        <v>389000</v>
      </c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33"/>
      <c r="G28" s="40" t="s">
        <v>1</v>
      </c>
      <c r="H28" s="204"/>
      <c r="I28" s="359">
        <f>G27*0.9</f>
        <v>350100</v>
      </c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33"/>
      <c r="G29" s="40"/>
      <c r="H29" s="48"/>
      <c r="I29" s="277">
        <f>I19+I20+I26</f>
        <v>0</v>
      </c>
    </row>
    <row r="30" spans="1:13" ht="18" customHeight="1" x14ac:dyDescent="0.15">
      <c r="A30" s="184"/>
      <c r="B30" s="529"/>
      <c r="C30" s="530"/>
      <c r="D30" s="531"/>
      <c r="E30" s="97"/>
      <c r="F30" s="33"/>
      <c r="G30" s="32"/>
      <c r="H30" s="48"/>
    </row>
    <row r="31" spans="1:13" ht="18" customHeight="1" x14ac:dyDescent="0.15">
      <c r="A31" s="184"/>
      <c r="B31" s="529"/>
      <c r="C31" s="530"/>
      <c r="D31" s="531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0">
    <mergeCell ref="B20:D20"/>
    <mergeCell ref="B21:D21"/>
    <mergeCell ref="A40:D40"/>
    <mergeCell ref="B23:D23"/>
    <mergeCell ref="B24:D24"/>
    <mergeCell ref="B25:D25"/>
    <mergeCell ref="B26:D26"/>
    <mergeCell ref="B29:D29"/>
    <mergeCell ref="B30:D30"/>
    <mergeCell ref="B31:D31"/>
    <mergeCell ref="B33:D33"/>
    <mergeCell ref="B34:D34"/>
    <mergeCell ref="B35:D35"/>
    <mergeCell ref="A36:H36"/>
    <mergeCell ref="E6:H6"/>
    <mergeCell ref="A22:D22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40"/>
  <sheetViews>
    <sheetView topLeftCell="A2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467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77" t="s">
        <v>468</v>
      </c>
      <c r="B14" s="545"/>
      <c r="C14" s="545"/>
      <c r="D14" s="545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1" t="s">
        <v>84</v>
      </c>
      <c r="B16" s="535" t="s">
        <v>83</v>
      </c>
      <c r="C16" s="536"/>
      <c r="D16" s="536"/>
      <c r="E16" s="94">
        <v>1</v>
      </c>
      <c r="F16" s="238">
        <v>26000</v>
      </c>
      <c r="G16" s="115">
        <f>E16*F16</f>
        <v>26000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84"/>
      <c r="B17" s="480"/>
      <c r="C17" s="481"/>
      <c r="D17" s="482"/>
      <c r="E17" s="151"/>
      <c r="F17" s="237" t="s">
        <v>4</v>
      </c>
      <c r="G17" s="92">
        <f>SUM(G14:G16)</f>
        <v>166000</v>
      </c>
      <c r="H17" s="294"/>
      <c r="I17" s="323">
        <f>G17*0.9</f>
        <v>149400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523" t="s">
        <v>469</v>
      </c>
      <c r="B18" s="524"/>
      <c r="C18" s="524"/>
      <c r="D18" s="525"/>
      <c r="E18" s="156"/>
      <c r="F18" s="130"/>
      <c r="G18" s="130"/>
      <c r="H18" s="204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08" t="s">
        <v>219</v>
      </c>
      <c r="B19" s="509"/>
      <c r="C19" s="509"/>
      <c r="D19" s="510"/>
      <c r="E19" s="94">
        <v>1</v>
      </c>
      <c r="F19" s="100">
        <v>0</v>
      </c>
      <c r="G19" s="115">
        <f>E19*F19</f>
        <v>0</v>
      </c>
      <c r="H19" s="120" t="s">
        <v>216</v>
      </c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46"/>
      <c r="B20" s="514"/>
      <c r="C20" s="515"/>
      <c r="D20" s="516"/>
      <c r="E20" s="45"/>
      <c r="F20" s="58" t="s">
        <v>4</v>
      </c>
      <c r="G20" s="38">
        <f>G17</f>
        <v>166000</v>
      </c>
      <c r="H20" s="52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56"/>
      <c r="B21" s="480"/>
      <c r="C21" s="481"/>
      <c r="D21" s="482"/>
      <c r="E21" s="34"/>
      <c r="F21" s="58"/>
      <c r="G21" s="38"/>
      <c r="H21" s="48"/>
      <c r="I21" s="299"/>
      <c r="J21" s="299">
        <v>126000</v>
      </c>
      <c r="K21" s="190"/>
      <c r="L21" s="190"/>
      <c r="M21" s="190"/>
    </row>
    <row r="22" spans="1:13" ht="18" customHeight="1" x14ac:dyDescent="0.15">
      <c r="A22" s="185"/>
      <c r="B22" s="481"/>
      <c r="C22" s="481"/>
      <c r="D22" s="482"/>
      <c r="E22" s="107"/>
      <c r="F22" s="177" t="s">
        <v>2</v>
      </c>
      <c r="G22" s="153">
        <v>149000</v>
      </c>
      <c r="H22" s="325"/>
      <c r="I22" s="299">
        <f>G20*0.9</f>
        <v>149400</v>
      </c>
      <c r="J22" s="299"/>
      <c r="K22" s="190"/>
      <c r="L22" s="190"/>
      <c r="M22" s="190"/>
    </row>
    <row r="23" spans="1:13" ht="18" customHeight="1" x14ac:dyDescent="0.15">
      <c r="A23" s="184"/>
      <c r="B23" s="480"/>
      <c r="C23" s="481"/>
      <c r="D23" s="482"/>
      <c r="E23" s="107"/>
      <c r="F23" s="150"/>
      <c r="G23" s="58" t="s">
        <v>3</v>
      </c>
      <c r="H23" s="325"/>
      <c r="I23" s="299" t="e">
        <f>G23*0.9</f>
        <v>#VALUE!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152"/>
      <c r="B24" s="480"/>
      <c r="C24" s="481"/>
      <c r="D24" s="482"/>
      <c r="E24" s="94"/>
      <c r="F24" s="150"/>
      <c r="G24" s="58"/>
      <c r="H24" s="120"/>
      <c r="I24" s="299"/>
      <c r="K24" s="190"/>
      <c r="L24" s="190"/>
      <c r="M24" s="190"/>
    </row>
    <row r="25" spans="1:13" ht="18" customHeight="1" x14ac:dyDescent="0.15">
      <c r="A25" s="152"/>
      <c r="B25" s="480"/>
      <c r="C25" s="481"/>
      <c r="D25" s="482"/>
      <c r="E25" s="156"/>
      <c r="F25" s="238"/>
      <c r="G25" s="115"/>
      <c r="H25" s="117"/>
      <c r="I25" s="299">
        <f>G25*0.9</f>
        <v>0</v>
      </c>
      <c r="K25" s="190"/>
      <c r="L25" s="190"/>
      <c r="M25" s="190"/>
    </row>
    <row r="26" spans="1:13" s="36" customFormat="1" ht="18" customHeight="1" x14ac:dyDescent="0.15">
      <c r="A26" s="184"/>
      <c r="B26" s="529"/>
      <c r="C26" s="530"/>
      <c r="D26" s="531"/>
      <c r="E26" s="107"/>
      <c r="F26" s="150"/>
      <c r="G26" s="58"/>
      <c r="H26" s="48"/>
      <c r="I26" s="324"/>
      <c r="K26" s="193"/>
      <c r="L26" s="190"/>
      <c r="M26" s="190"/>
    </row>
    <row r="27" spans="1:13" ht="18" customHeight="1" x14ac:dyDescent="0.15">
      <c r="A27" s="101"/>
      <c r="B27" s="535"/>
      <c r="C27" s="536"/>
      <c r="D27" s="536"/>
      <c r="E27" s="94"/>
      <c r="F27" s="238"/>
      <c r="G27" s="115"/>
      <c r="H27" s="98"/>
      <c r="I27" s="299">
        <f>G26*0.9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50"/>
      <c r="G28" s="58"/>
      <c r="H28" s="204"/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237"/>
      <c r="G29" s="92"/>
      <c r="H29" s="204"/>
      <c r="I29" s="47">
        <f>G28*0.9</f>
        <v>0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77"/>
      <c r="G30" s="153"/>
      <c r="H30" s="48"/>
      <c r="I30" s="277">
        <f>I19+I20+I27</f>
        <v>370000</v>
      </c>
    </row>
    <row r="31" spans="1:13" ht="18" customHeight="1" x14ac:dyDescent="0.15">
      <c r="A31" s="297"/>
      <c r="B31" s="317"/>
      <c r="C31" s="318"/>
      <c r="D31" s="319"/>
      <c r="E31" s="34"/>
      <c r="F31" s="150"/>
      <c r="G31" s="5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0">
    <mergeCell ref="B33:D33"/>
    <mergeCell ref="B34:D34"/>
    <mergeCell ref="B35:D35"/>
    <mergeCell ref="A36:H36"/>
    <mergeCell ref="A40:D40"/>
    <mergeCell ref="B26:D26"/>
    <mergeCell ref="B27:D27"/>
    <mergeCell ref="B29:D29"/>
    <mergeCell ref="B30:D30"/>
    <mergeCell ref="B17:D17"/>
    <mergeCell ref="B20:D20"/>
    <mergeCell ref="B21:D21"/>
    <mergeCell ref="B23:D23"/>
    <mergeCell ref="A18:D18"/>
    <mergeCell ref="A19:D19"/>
    <mergeCell ref="B22:D22"/>
    <mergeCell ref="B24:D24"/>
    <mergeCell ref="B25:D25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40"/>
  <sheetViews>
    <sheetView topLeftCell="A2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446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391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140000</v>
      </c>
      <c r="G15" s="38">
        <f t="shared" ref="G15" si="0">F15*E15</f>
        <v>140000</v>
      </c>
      <c r="H15" s="48" t="s">
        <v>445</v>
      </c>
    </row>
    <row r="16" spans="1:13" ht="18" customHeight="1" x14ac:dyDescent="0.15">
      <c r="A16" s="89" t="s">
        <v>67</v>
      </c>
      <c r="B16" s="578" t="s">
        <v>66</v>
      </c>
      <c r="C16" s="579"/>
      <c r="D16" s="580"/>
      <c r="E16" s="218">
        <v>1</v>
      </c>
      <c r="F16" s="44">
        <v>82000</v>
      </c>
      <c r="G16" s="195">
        <f>E16*F16</f>
        <v>82000</v>
      </c>
      <c r="H16" s="52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220"/>
      <c r="B17" s="586"/>
      <c r="C17" s="587"/>
      <c r="D17" s="588"/>
      <c r="E17" s="218"/>
      <c r="F17" s="58" t="s">
        <v>4</v>
      </c>
      <c r="G17" s="38">
        <f>SUM(G14:G16)</f>
        <v>222000</v>
      </c>
      <c r="H17" s="254"/>
      <c r="I17" s="323">
        <f>G17*0.9</f>
        <v>199800</v>
      </c>
      <c r="K17" s="193"/>
      <c r="L17" s="190"/>
      <c r="M17" s="190"/>
    </row>
    <row r="18" spans="1:13" s="36" customFormat="1" ht="18" customHeight="1" x14ac:dyDescent="0.15">
      <c r="A18" s="532" t="s">
        <v>456</v>
      </c>
      <c r="B18" s="533"/>
      <c r="C18" s="533"/>
      <c r="D18" s="534"/>
      <c r="E18" s="361"/>
      <c r="F18" s="362"/>
      <c r="G18" s="92"/>
      <c r="H18" s="117"/>
      <c r="I18" s="323">
        <f>G18*0.9</f>
        <v>0</v>
      </c>
      <c r="K18" s="193"/>
      <c r="L18" s="190"/>
      <c r="M18" s="190"/>
    </row>
    <row r="19" spans="1:13" s="36" customFormat="1" ht="18" customHeight="1" x14ac:dyDescent="0.15">
      <c r="A19" s="53" t="s">
        <v>17</v>
      </c>
      <c r="B19" s="526" t="s">
        <v>16</v>
      </c>
      <c r="C19" s="527"/>
      <c r="D19" s="528"/>
      <c r="E19" s="12">
        <v>1</v>
      </c>
      <c r="F19" s="44">
        <v>140000</v>
      </c>
      <c r="G19" s="38">
        <f t="shared" ref="G19" si="1">F19*E19</f>
        <v>140000</v>
      </c>
      <c r="H19" s="48"/>
      <c r="I19" s="324"/>
      <c r="J19" s="324"/>
      <c r="K19" s="193"/>
      <c r="L19" s="190"/>
      <c r="M19" s="190"/>
    </row>
    <row r="20" spans="1:13" ht="18" customHeight="1" x14ac:dyDescent="0.15">
      <c r="A20" s="89" t="s">
        <v>453</v>
      </c>
      <c r="B20" s="578" t="s">
        <v>454</v>
      </c>
      <c r="C20" s="579"/>
      <c r="D20" s="580"/>
      <c r="E20" s="218">
        <v>1</v>
      </c>
      <c r="F20" s="44">
        <v>94800</v>
      </c>
      <c r="G20" s="195">
        <f>E20*F20</f>
        <v>94800</v>
      </c>
      <c r="H20" s="52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220"/>
      <c r="B21" s="586"/>
      <c r="C21" s="587"/>
      <c r="D21" s="588"/>
      <c r="E21" s="218"/>
      <c r="F21" s="58" t="s">
        <v>4</v>
      </c>
      <c r="G21" s="38">
        <f>SUM(G18:G20)</f>
        <v>234800</v>
      </c>
      <c r="H21" s="254"/>
      <c r="I21" s="299">
        <f>G21*0.9</f>
        <v>211320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42"/>
      <c r="B22" s="480"/>
      <c r="C22" s="481"/>
      <c r="D22" s="482"/>
      <c r="E22" s="34"/>
      <c r="F22" s="58"/>
      <c r="G22" s="58"/>
      <c r="H22" s="57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35"/>
      <c r="B23" s="480"/>
      <c r="C23" s="481"/>
      <c r="D23" s="482"/>
      <c r="E23" s="34"/>
      <c r="F23" s="58" t="s">
        <v>4</v>
      </c>
      <c r="G23" s="38">
        <f>G17+G21</f>
        <v>456800</v>
      </c>
      <c r="H23" s="57"/>
      <c r="I23" s="299">
        <f>G23*0.9</f>
        <v>411120</v>
      </c>
      <c r="K23" s="190"/>
      <c r="L23" s="190"/>
      <c r="M23" s="190"/>
    </row>
    <row r="24" spans="1:13" ht="18" customHeight="1" x14ac:dyDescent="0.15">
      <c r="A24" s="56"/>
      <c r="B24" s="480"/>
      <c r="C24" s="481"/>
      <c r="D24" s="482"/>
      <c r="E24" s="34"/>
      <c r="F24" s="33"/>
      <c r="G24" s="40"/>
      <c r="H24" s="48"/>
      <c r="I24" s="299"/>
      <c r="K24" s="190"/>
      <c r="L24" s="190"/>
      <c r="M24" s="190"/>
    </row>
    <row r="25" spans="1:13" s="36" customFormat="1" ht="18" customHeight="1" x14ac:dyDescent="0.15">
      <c r="A25" s="46"/>
      <c r="B25" s="514"/>
      <c r="C25" s="515"/>
      <c r="D25" s="516"/>
      <c r="E25" s="97"/>
      <c r="F25" s="177" t="s">
        <v>2</v>
      </c>
      <c r="G25" s="153">
        <v>320000</v>
      </c>
      <c r="H25" s="52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80"/>
      <c r="C26" s="481"/>
      <c r="D26" s="482"/>
      <c r="E26" s="34"/>
      <c r="F26" s="150"/>
      <c r="G26" s="58" t="s">
        <v>3</v>
      </c>
      <c r="H26" s="37"/>
      <c r="I26" s="299" t="e">
        <f>G26*0.9</f>
        <v>#VALUE!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177"/>
      <c r="G29" s="153"/>
      <c r="H29" s="48"/>
      <c r="I29" s="277" t="e">
        <f>I19+I20+I26</f>
        <v>#VALUE!</v>
      </c>
    </row>
    <row r="30" spans="1:13" ht="18" customHeight="1" x14ac:dyDescent="0.15">
      <c r="A30" s="184"/>
      <c r="B30" s="529"/>
      <c r="C30" s="530"/>
      <c r="D30" s="531"/>
      <c r="E30" s="97"/>
      <c r="F30" s="150"/>
      <c r="G30" s="58"/>
      <c r="H30" s="48"/>
    </row>
    <row r="31" spans="1:13" ht="18" customHeight="1" x14ac:dyDescent="0.15">
      <c r="A31" s="184"/>
      <c r="B31" s="529"/>
      <c r="C31" s="530"/>
      <c r="D31" s="531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0">
    <mergeCell ref="E6:H6"/>
    <mergeCell ref="A2:H2"/>
    <mergeCell ref="B3:C3"/>
    <mergeCell ref="F3:H4"/>
    <mergeCell ref="A4:C4"/>
    <mergeCell ref="E5:H5"/>
    <mergeCell ref="B22:D22"/>
    <mergeCell ref="E7:H7"/>
    <mergeCell ref="E8:H8"/>
    <mergeCell ref="B13:D13"/>
    <mergeCell ref="A14:D14"/>
    <mergeCell ref="B15:D15"/>
    <mergeCell ref="B16:D16"/>
    <mergeCell ref="B17:D17"/>
    <mergeCell ref="B19:D19"/>
    <mergeCell ref="B20:D20"/>
    <mergeCell ref="B21:D21"/>
    <mergeCell ref="A18:D18"/>
    <mergeCell ref="A40:D40"/>
    <mergeCell ref="B23:D23"/>
    <mergeCell ref="B24:D24"/>
    <mergeCell ref="B25:D25"/>
    <mergeCell ref="B26:D26"/>
    <mergeCell ref="B29:D29"/>
    <mergeCell ref="B30:D30"/>
    <mergeCell ref="B31:D31"/>
    <mergeCell ref="B33:D33"/>
    <mergeCell ref="B34:D34"/>
    <mergeCell ref="B35:D35"/>
    <mergeCell ref="A36:H36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40"/>
  <sheetViews>
    <sheetView topLeftCell="A2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442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443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180">
        <v>140000</v>
      </c>
      <c r="G15" s="38">
        <f>F15*E15</f>
        <v>140000</v>
      </c>
      <c r="H15" s="48" t="s">
        <v>392</v>
      </c>
    </row>
    <row r="16" spans="1:13" ht="18" customHeight="1" x14ac:dyDescent="0.15">
      <c r="A16" s="89" t="s">
        <v>69</v>
      </c>
      <c r="B16" s="578" t="s">
        <v>68</v>
      </c>
      <c r="C16" s="579"/>
      <c r="D16" s="580"/>
      <c r="E16" s="218">
        <v>1</v>
      </c>
      <c r="F16" s="44">
        <v>51000</v>
      </c>
      <c r="G16" s="195">
        <f>E16*F16</f>
        <v>51000</v>
      </c>
      <c r="H16" s="52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220" t="s">
        <v>202</v>
      </c>
      <c r="B17" s="586" t="s">
        <v>204</v>
      </c>
      <c r="C17" s="587"/>
      <c r="D17" s="588"/>
      <c r="E17" s="218">
        <v>1</v>
      </c>
      <c r="F17" s="44">
        <v>50000</v>
      </c>
      <c r="G17" s="195">
        <f>E17*F17</f>
        <v>50000</v>
      </c>
      <c r="H17" s="254"/>
      <c r="I17" s="323"/>
      <c r="K17" s="193"/>
      <c r="L17" s="190"/>
      <c r="M17" s="190"/>
    </row>
    <row r="18" spans="1:13" s="36" customFormat="1" ht="18" customHeight="1" x14ac:dyDescent="0.15">
      <c r="A18" s="42"/>
      <c r="B18" s="480"/>
      <c r="C18" s="481"/>
      <c r="D18" s="482"/>
      <c r="E18" s="34"/>
      <c r="F18" s="58" t="s">
        <v>4</v>
      </c>
      <c r="G18" s="38">
        <f>SUM(G15:G17)</f>
        <v>241000</v>
      </c>
      <c r="H18" s="57"/>
      <c r="I18" s="323">
        <f>G18*0.9</f>
        <v>216900</v>
      </c>
      <c r="K18" s="193"/>
      <c r="L18" s="190"/>
      <c r="M18" s="190"/>
    </row>
    <row r="19" spans="1:13" s="36" customFormat="1" ht="18" customHeight="1" x14ac:dyDescent="0.15">
      <c r="A19" s="35"/>
      <c r="B19" s="480"/>
      <c r="C19" s="481"/>
      <c r="D19" s="482"/>
      <c r="E19" s="34"/>
      <c r="F19" s="172"/>
      <c r="G19" s="172"/>
      <c r="H19" s="57"/>
      <c r="I19" s="324"/>
      <c r="J19" s="324"/>
      <c r="K19" s="193"/>
      <c r="L19" s="190"/>
      <c r="M19" s="190"/>
    </row>
    <row r="20" spans="1:13" ht="18" customHeight="1" x14ac:dyDescent="0.15">
      <c r="A20" s="56"/>
      <c r="B20" s="480"/>
      <c r="C20" s="481"/>
      <c r="D20" s="482"/>
      <c r="E20" s="34"/>
      <c r="F20" s="177" t="s">
        <v>2</v>
      </c>
      <c r="G20" s="153">
        <v>217000</v>
      </c>
      <c r="H20" s="48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3"/>
      <c r="B21" s="526"/>
      <c r="C21" s="527"/>
      <c r="D21" s="528"/>
      <c r="E21" s="34"/>
      <c r="F21" s="150"/>
      <c r="G21" s="58" t="s">
        <v>3</v>
      </c>
      <c r="H21" s="48"/>
      <c r="I21" s="299" t="e">
        <f>G21*0.9</f>
        <v>#VALUE!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46"/>
      <c r="B22" s="514"/>
      <c r="C22" s="515"/>
      <c r="D22" s="516"/>
      <c r="E22" s="45"/>
      <c r="F22" s="172"/>
      <c r="G22" s="172"/>
      <c r="H22" s="52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6"/>
      <c r="B23" s="480"/>
      <c r="C23" s="481"/>
      <c r="D23" s="482"/>
      <c r="E23" s="34"/>
      <c r="F23" s="58"/>
      <c r="G23" s="38"/>
      <c r="H23" s="48"/>
      <c r="I23" s="299"/>
      <c r="K23" s="190"/>
      <c r="L23" s="190"/>
      <c r="M23" s="190"/>
    </row>
    <row r="24" spans="1:13" ht="18" customHeight="1" x14ac:dyDescent="0.15">
      <c r="A24" s="53"/>
      <c r="B24" s="526"/>
      <c r="C24" s="527"/>
      <c r="D24" s="528"/>
      <c r="E24" s="12"/>
      <c r="F24" s="33"/>
      <c r="G24" s="32"/>
      <c r="H24" s="48"/>
      <c r="I24" s="299"/>
      <c r="K24" s="190"/>
      <c r="L24" s="190"/>
      <c r="M24" s="190"/>
    </row>
    <row r="25" spans="1:13" s="36" customFormat="1" ht="18" customHeight="1" x14ac:dyDescent="0.15">
      <c r="A25" s="46"/>
      <c r="B25" s="514"/>
      <c r="C25" s="515"/>
      <c r="D25" s="516"/>
      <c r="E25" s="45"/>
      <c r="F25" s="33"/>
      <c r="G25" s="32"/>
      <c r="H25" s="52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80"/>
      <c r="C26" s="481"/>
      <c r="D26" s="482"/>
      <c r="E26" s="34"/>
      <c r="F26" s="33"/>
      <c r="G26" s="40"/>
      <c r="H26" s="37"/>
      <c r="I26" s="299">
        <f>G26*0.9</f>
        <v>0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177"/>
      <c r="G29" s="153"/>
      <c r="H29" s="48"/>
      <c r="I29" s="277">
        <f>I19+I20+I26</f>
        <v>0</v>
      </c>
    </row>
    <row r="30" spans="1:13" ht="18" customHeight="1" x14ac:dyDescent="0.15">
      <c r="A30" s="184"/>
      <c r="B30" s="529"/>
      <c r="C30" s="530"/>
      <c r="D30" s="531"/>
      <c r="E30" s="97"/>
      <c r="F30" s="150"/>
      <c r="G30" s="58"/>
      <c r="H30" s="48"/>
    </row>
    <row r="31" spans="1:13" ht="18" customHeight="1" x14ac:dyDescent="0.15">
      <c r="A31" s="184"/>
      <c r="B31" s="529"/>
      <c r="C31" s="530"/>
      <c r="D31" s="531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0">
    <mergeCell ref="A40:D40"/>
    <mergeCell ref="B23:D23"/>
    <mergeCell ref="B24:D24"/>
    <mergeCell ref="B25:D25"/>
    <mergeCell ref="B26:D26"/>
    <mergeCell ref="B29:D29"/>
    <mergeCell ref="B30:D30"/>
    <mergeCell ref="B31:D31"/>
    <mergeCell ref="B33:D33"/>
    <mergeCell ref="B34:D34"/>
    <mergeCell ref="B35:D35"/>
    <mergeCell ref="A36:H36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40"/>
  <sheetViews>
    <sheetView topLeftCell="A2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436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77" t="s">
        <v>437</v>
      </c>
      <c r="B14" s="545"/>
      <c r="C14" s="545"/>
      <c r="D14" s="545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1" t="s">
        <v>84</v>
      </c>
      <c r="B16" s="535" t="s">
        <v>83</v>
      </c>
      <c r="C16" s="536"/>
      <c r="D16" s="536"/>
      <c r="E16" s="94">
        <v>1</v>
      </c>
      <c r="F16" s="238">
        <v>26000</v>
      </c>
      <c r="G16" s="115">
        <f>E16*F16</f>
        <v>26000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84"/>
      <c r="B17" s="480"/>
      <c r="C17" s="481"/>
      <c r="D17" s="482"/>
      <c r="E17" s="151"/>
      <c r="F17" s="237" t="s">
        <v>4</v>
      </c>
      <c r="G17" s="92">
        <f>SUM(G14:G16)</f>
        <v>166000</v>
      </c>
      <c r="H17" s="294"/>
      <c r="I17" s="323">
        <f>G17*0.9</f>
        <v>149400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84"/>
      <c r="B18" s="480"/>
      <c r="C18" s="481"/>
      <c r="D18" s="482"/>
      <c r="E18" s="151"/>
      <c r="F18" s="237"/>
      <c r="G18" s="92"/>
      <c r="H18" s="294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184"/>
      <c r="B19" s="529"/>
      <c r="C19" s="530"/>
      <c r="D19" s="531"/>
      <c r="E19" s="107"/>
      <c r="F19" s="177" t="s">
        <v>2</v>
      </c>
      <c r="G19" s="153">
        <v>149000</v>
      </c>
      <c r="H19" s="204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184"/>
      <c r="B20" s="529"/>
      <c r="C20" s="530"/>
      <c r="D20" s="531"/>
      <c r="E20" s="156"/>
      <c r="F20" s="150"/>
      <c r="G20" s="58" t="s">
        <v>3</v>
      </c>
      <c r="H20" s="31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184"/>
      <c r="B21" s="529"/>
      <c r="C21" s="530"/>
      <c r="D21" s="531"/>
      <c r="E21" s="94"/>
      <c r="F21" s="100"/>
      <c r="G21" s="115"/>
      <c r="H21" s="114"/>
      <c r="I21" s="299"/>
      <c r="J21" s="299">
        <v>126000</v>
      </c>
      <c r="K21" s="190"/>
      <c r="L21" s="190"/>
      <c r="M21" s="190"/>
    </row>
    <row r="22" spans="1:13" ht="18" customHeight="1" x14ac:dyDescent="0.15">
      <c r="A22" s="297"/>
      <c r="B22" s="317"/>
      <c r="C22" s="318"/>
      <c r="D22" s="319"/>
      <c r="E22" s="94"/>
      <c r="F22" s="238"/>
      <c r="G22" s="115"/>
      <c r="H22" s="98"/>
      <c r="I22" s="299"/>
      <c r="J22" s="299"/>
      <c r="K22" s="190"/>
      <c r="L22" s="190"/>
      <c r="M22" s="190"/>
    </row>
    <row r="23" spans="1:13" ht="18" customHeight="1" x14ac:dyDescent="0.15">
      <c r="A23" s="184"/>
      <c r="B23" s="480"/>
      <c r="C23" s="481"/>
      <c r="D23" s="482"/>
      <c r="E23" s="151"/>
      <c r="F23" s="237"/>
      <c r="G23" s="92"/>
      <c r="H23" s="294"/>
      <c r="I23" s="299">
        <f>G23*0.9</f>
        <v>0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184"/>
      <c r="B24" s="529"/>
      <c r="C24" s="530"/>
      <c r="D24" s="531"/>
      <c r="E24" s="156"/>
      <c r="F24" s="130"/>
      <c r="G24" s="130"/>
      <c r="H24" s="204"/>
      <c r="I24" s="299"/>
      <c r="K24" s="190"/>
      <c r="L24" s="190"/>
      <c r="M24" s="190"/>
    </row>
    <row r="25" spans="1:13" ht="18" customHeight="1" x14ac:dyDescent="0.15">
      <c r="A25" s="184"/>
      <c r="B25" s="529"/>
      <c r="C25" s="530"/>
      <c r="D25" s="531"/>
      <c r="E25" s="94"/>
      <c r="F25" s="237"/>
      <c r="G25" s="92"/>
      <c r="H25" s="120"/>
      <c r="I25" s="299">
        <f>G25*0.9</f>
        <v>0</v>
      </c>
      <c r="K25" s="190"/>
      <c r="L25" s="190"/>
      <c r="M25" s="190"/>
    </row>
    <row r="26" spans="1:13" s="36" customFormat="1" ht="18" customHeight="1" x14ac:dyDescent="0.15">
      <c r="A26" s="184"/>
      <c r="B26" s="529"/>
      <c r="C26" s="530"/>
      <c r="D26" s="531"/>
      <c r="E26" s="107"/>
      <c r="F26" s="150"/>
      <c r="G26" s="58"/>
      <c r="H26" s="48"/>
      <c r="I26" s="324"/>
      <c r="K26" s="193"/>
      <c r="L26" s="190"/>
      <c r="M26" s="190"/>
    </row>
    <row r="27" spans="1:13" ht="18" customHeight="1" x14ac:dyDescent="0.15">
      <c r="A27" s="101"/>
      <c r="B27" s="535"/>
      <c r="C27" s="536"/>
      <c r="D27" s="536"/>
      <c r="E27" s="94"/>
      <c r="F27" s="238"/>
      <c r="G27" s="115"/>
      <c r="H27" s="98"/>
      <c r="I27" s="299">
        <f>G26*0.9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50"/>
      <c r="G28" s="58"/>
      <c r="H28" s="204"/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237"/>
      <c r="G29" s="92"/>
      <c r="H29" s="204"/>
      <c r="I29" s="47">
        <f>G28*0.9</f>
        <v>0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77"/>
      <c r="G30" s="153"/>
      <c r="H30" s="48"/>
      <c r="I30" s="277">
        <f>I19+I20+I27</f>
        <v>370000</v>
      </c>
    </row>
    <row r="31" spans="1:13" ht="18" customHeight="1" x14ac:dyDescent="0.15">
      <c r="A31" s="297"/>
      <c r="B31" s="317"/>
      <c r="C31" s="318"/>
      <c r="D31" s="319"/>
      <c r="E31" s="34"/>
      <c r="F31" s="150"/>
      <c r="G31" s="5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9">
    <mergeCell ref="B34:D34"/>
    <mergeCell ref="B35:D35"/>
    <mergeCell ref="A36:H36"/>
    <mergeCell ref="A40:D40"/>
    <mergeCell ref="B27:D27"/>
    <mergeCell ref="B33:D33"/>
    <mergeCell ref="B24:D24"/>
    <mergeCell ref="B25:D25"/>
    <mergeCell ref="B26:D26"/>
    <mergeCell ref="B29:D29"/>
    <mergeCell ref="B30:D30"/>
    <mergeCell ref="B23:D23"/>
    <mergeCell ref="E7:H7"/>
    <mergeCell ref="E8:H8"/>
    <mergeCell ref="B13:D13"/>
    <mergeCell ref="A14:D14"/>
    <mergeCell ref="A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393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394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68" t="s">
        <v>309</v>
      </c>
      <c r="B14" s="569"/>
      <c r="C14" s="569"/>
      <c r="D14" s="570"/>
      <c r="E14" s="361"/>
      <c r="F14" s="362"/>
      <c r="G14" s="92"/>
      <c r="H14" s="117"/>
    </row>
    <row r="15" spans="1:13" ht="18" customHeight="1" x14ac:dyDescent="0.15">
      <c r="A15" s="520" t="s">
        <v>17</v>
      </c>
      <c r="B15" s="521"/>
      <c r="C15" s="521"/>
      <c r="D15" s="522"/>
      <c r="E15" s="12">
        <v>1</v>
      </c>
      <c r="F15" s="44">
        <v>280000</v>
      </c>
      <c r="G15" s="38">
        <f t="shared" ref="G15:G16" si="0">F15*E15</f>
        <v>280000</v>
      </c>
      <c r="H15" s="48"/>
    </row>
    <row r="16" spans="1:13" ht="18" customHeight="1" x14ac:dyDescent="0.15">
      <c r="A16" s="46" t="s">
        <v>389</v>
      </c>
      <c r="B16" s="514" t="s">
        <v>146</v>
      </c>
      <c r="C16" s="515"/>
      <c r="D16" s="516"/>
      <c r="E16" s="45">
        <v>1</v>
      </c>
      <c r="F16" s="44">
        <v>84000</v>
      </c>
      <c r="G16" s="38">
        <f t="shared" si="0"/>
        <v>84000</v>
      </c>
      <c r="H16" s="52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42"/>
      <c r="B17" s="480"/>
      <c r="C17" s="481"/>
      <c r="D17" s="482"/>
      <c r="E17" s="34"/>
      <c r="F17" s="58" t="s">
        <v>4</v>
      </c>
      <c r="G17" s="38">
        <f>SUM(G9:G16)</f>
        <v>364000</v>
      </c>
      <c r="H17" s="48"/>
      <c r="I17" s="323">
        <f>G17*0.9</f>
        <v>327600</v>
      </c>
      <c r="K17" s="193"/>
      <c r="L17" s="190"/>
      <c r="M17" s="190"/>
    </row>
    <row r="18" spans="1:13" s="36" customFormat="1" ht="18" customHeight="1" x14ac:dyDescent="0.15">
      <c r="A18" s="486" t="s">
        <v>390</v>
      </c>
      <c r="B18" s="487"/>
      <c r="C18" s="487"/>
      <c r="D18" s="488"/>
      <c r="E18" s="94"/>
      <c r="F18" s="100"/>
      <c r="G18" s="115"/>
      <c r="H18" s="120"/>
      <c r="I18" s="324"/>
      <c r="K18" s="193"/>
      <c r="L18" s="190"/>
      <c r="M18" s="190"/>
    </row>
    <row r="19" spans="1:13" s="36" customFormat="1" ht="18" customHeight="1" x14ac:dyDescent="0.15">
      <c r="A19" s="483" t="s">
        <v>43</v>
      </c>
      <c r="B19" s="484"/>
      <c r="C19" s="484"/>
      <c r="D19" s="485"/>
      <c r="E19" s="156">
        <v>2</v>
      </c>
      <c r="F19" s="172">
        <v>53000</v>
      </c>
      <c r="G19" s="172">
        <f>F19*E19</f>
        <v>106000</v>
      </c>
      <c r="H19" s="117"/>
      <c r="I19" s="323">
        <f>G19*0.9</f>
        <v>95400</v>
      </c>
      <c r="J19" s="324"/>
      <c r="K19" s="193"/>
      <c r="L19" s="190"/>
      <c r="M19" s="190"/>
    </row>
    <row r="20" spans="1:13" ht="18" customHeight="1" x14ac:dyDescent="0.15">
      <c r="A20" s="523" t="s">
        <v>376</v>
      </c>
      <c r="B20" s="524"/>
      <c r="C20" s="524"/>
      <c r="D20" s="525"/>
      <c r="E20" s="156"/>
      <c r="F20" s="130"/>
      <c r="G20" s="130"/>
      <c r="H20" s="204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08" t="s">
        <v>219</v>
      </c>
      <c r="B21" s="509"/>
      <c r="C21" s="509"/>
      <c r="D21" s="510"/>
      <c r="E21" s="94">
        <v>1</v>
      </c>
      <c r="F21" s="100">
        <v>0</v>
      </c>
      <c r="G21" s="115">
        <f>E21*F21</f>
        <v>0</v>
      </c>
      <c r="H21" s="120" t="s">
        <v>216</v>
      </c>
      <c r="I21" s="299">
        <f>I17+I19</f>
        <v>423000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185"/>
      <c r="B22" s="481"/>
      <c r="C22" s="481"/>
      <c r="D22" s="482"/>
      <c r="E22" s="107"/>
      <c r="F22" s="58" t="s">
        <v>4</v>
      </c>
      <c r="G22" s="38">
        <f>G17+G19</f>
        <v>470000</v>
      </c>
      <c r="H22" s="325"/>
      <c r="I22" s="299"/>
      <c r="K22" s="190"/>
      <c r="L22" s="190"/>
      <c r="M22" s="190"/>
    </row>
    <row r="23" spans="1:13" s="36" customFormat="1" ht="18" customHeight="1" x14ac:dyDescent="0.15">
      <c r="A23" s="184"/>
      <c r="B23" s="480"/>
      <c r="C23" s="481"/>
      <c r="D23" s="482"/>
      <c r="E23" s="107"/>
      <c r="F23" s="172"/>
      <c r="G23" s="172"/>
      <c r="H23" s="325"/>
      <c r="I23" s="324"/>
      <c r="J23" s="324">
        <v>16000</v>
      </c>
      <c r="K23" s="193">
        <f>J23*1.3</f>
        <v>20800</v>
      </c>
      <c r="L23" s="190">
        <f>K23*1.12</f>
        <v>23296.000000000004</v>
      </c>
      <c r="M23" s="190"/>
    </row>
    <row r="24" spans="1:13" ht="18" customHeight="1" x14ac:dyDescent="0.15">
      <c r="A24" s="152"/>
      <c r="B24" s="480"/>
      <c r="C24" s="481"/>
      <c r="D24" s="482"/>
      <c r="E24" s="94"/>
      <c r="F24" s="177" t="s">
        <v>2</v>
      </c>
      <c r="G24" s="153">
        <v>420000</v>
      </c>
      <c r="H24" s="120"/>
      <c r="I24" s="299">
        <f>G24*0.9</f>
        <v>378000</v>
      </c>
      <c r="K24" s="190"/>
      <c r="L24" s="190"/>
      <c r="M24" s="190"/>
    </row>
    <row r="25" spans="1:13" ht="18" customHeight="1" x14ac:dyDescent="0.15">
      <c r="A25" s="152"/>
      <c r="B25" s="480"/>
      <c r="C25" s="481"/>
      <c r="D25" s="482"/>
      <c r="E25" s="156"/>
      <c r="F25" s="150"/>
      <c r="G25" s="58" t="s">
        <v>3</v>
      </c>
      <c r="H25" s="117"/>
      <c r="K25" s="190"/>
      <c r="L25" s="190"/>
      <c r="M25" s="190"/>
    </row>
    <row r="26" spans="1:13" ht="18" customHeight="1" x14ac:dyDescent="0.15">
      <c r="A26" s="152"/>
      <c r="B26" s="480"/>
      <c r="C26" s="481"/>
      <c r="D26" s="482"/>
      <c r="E26" s="156"/>
      <c r="F26" s="172"/>
      <c r="G26" s="172"/>
      <c r="H26" s="289"/>
      <c r="J26" s="1">
        <v>4400</v>
      </c>
      <c r="K26" s="190">
        <f>J26*1.3</f>
        <v>5720</v>
      </c>
      <c r="L26" s="190">
        <f>K26*1.12</f>
        <v>6406.4000000000005</v>
      </c>
      <c r="M26" s="190"/>
    </row>
    <row r="27" spans="1:13" ht="18" customHeight="1" x14ac:dyDescent="0.15">
      <c r="A27" s="152"/>
      <c r="B27" s="480"/>
      <c r="C27" s="481"/>
      <c r="D27" s="482"/>
      <c r="E27" s="151"/>
      <c r="F27" s="172"/>
      <c r="G27" s="172"/>
      <c r="H27" s="98"/>
      <c r="J27" s="1">
        <v>4000</v>
      </c>
      <c r="K27" s="190">
        <f>J27*1.3</f>
        <v>5200</v>
      </c>
      <c r="L27" s="190">
        <f>K27*1.12</f>
        <v>5824.0000000000009</v>
      </c>
      <c r="M27" s="190"/>
    </row>
    <row r="28" spans="1:13" ht="18" customHeight="1" x14ac:dyDescent="0.15">
      <c r="A28" s="152"/>
      <c r="B28" s="399"/>
      <c r="C28" s="320"/>
      <c r="D28" s="321"/>
      <c r="E28" s="151"/>
      <c r="F28" s="298"/>
      <c r="G28" s="172"/>
      <c r="H28" s="98"/>
      <c r="K28" s="190"/>
      <c r="L28" s="190"/>
      <c r="M28" s="190"/>
    </row>
    <row r="29" spans="1:13" ht="18" customHeight="1" x14ac:dyDescent="0.15">
      <c r="A29" s="152"/>
      <c r="B29" s="399"/>
      <c r="C29" s="320"/>
      <c r="D29" s="321"/>
      <c r="E29" s="151"/>
      <c r="F29" s="298"/>
      <c r="G29" s="172"/>
      <c r="H29" s="98"/>
      <c r="K29" s="190"/>
      <c r="L29" s="190"/>
      <c r="M29" s="190"/>
    </row>
    <row r="30" spans="1:13" ht="18" customHeight="1" x14ac:dyDescent="0.15">
      <c r="A30" s="152"/>
      <c r="B30" s="480"/>
      <c r="C30" s="481"/>
      <c r="D30" s="482"/>
      <c r="E30" s="151"/>
      <c r="F30" s="183"/>
      <c r="G30" s="38"/>
      <c r="H30" s="117"/>
      <c r="K30" s="190"/>
      <c r="L30" s="190"/>
      <c r="M30" s="190"/>
    </row>
    <row r="31" spans="1:13" ht="18" customHeight="1" x14ac:dyDescent="0.15">
      <c r="A31" s="152"/>
      <c r="B31" s="480"/>
      <c r="C31" s="481"/>
      <c r="D31" s="482"/>
      <c r="E31" s="156"/>
      <c r="F31" s="130"/>
      <c r="G31" s="130"/>
      <c r="H31" s="204"/>
      <c r="K31" s="190"/>
      <c r="L31" s="190"/>
      <c r="M31" s="190"/>
    </row>
    <row r="32" spans="1:13" ht="18" customHeight="1" x14ac:dyDescent="0.15">
      <c r="A32" s="152"/>
      <c r="B32" s="480"/>
      <c r="C32" s="481"/>
      <c r="D32" s="482"/>
      <c r="E32" s="94"/>
      <c r="F32" s="100"/>
      <c r="G32" s="115"/>
      <c r="H32" s="120"/>
      <c r="K32" s="190"/>
      <c r="L32" s="190"/>
      <c r="M32" s="190"/>
    </row>
    <row r="33" spans="1:13" ht="18" customHeight="1" x14ac:dyDescent="0.15">
      <c r="A33" s="297"/>
      <c r="B33" s="317"/>
      <c r="C33" s="318"/>
      <c r="D33" s="319"/>
      <c r="E33" s="34"/>
      <c r="F33" s="58"/>
      <c r="G33" s="38"/>
      <c r="H33" s="48"/>
      <c r="I33" s="359" t="e">
        <f>G25*0.9</f>
        <v>#VALUE!</v>
      </c>
      <c r="K33" s="190"/>
      <c r="L33" s="190"/>
      <c r="M33" s="190"/>
    </row>
    <row r="34" spans="1:13" ht="18" customHeight="1" x14ac:dyDescent="0.15">
      <c r="A34" s="297"/>
      <c r="B34" s="317"/>
      <c r="C34" s="318"/>
      <c r="D34" s="319"/>
      <c r="E34" s="107"/>
      <c r="F34" s="172"/>
      <c r="G34" s="172"/>
      <c r="H34" s="325"/>
      <c r="I34" s="277">
        <f>I19+I20+I24</f>
        <v>473400</v>
      </c>
    </row>
    <row r="35" spans="1:13" ht="18" customHeight="1" x14ac:dyDescent="0.15">
      <c r="A35" s="297"/>
      <c r="B35" s="514"/>
      <c r="C35" s="515"/>
      <c r="D35" s="516"/>
      <c r="E35" s="156"/>
      <c r="F35" s="177"/>
      <c r="G35" s="153"/>
      <c r="H35" s="204"/>
    </row>
    <row r="36" spans="1:13" ht="18" customHeight="1" x14ac:dyDescent="0.15">
      <c r="A36" s="297"/>
      <c r="B36" s="317"/>
      <c r="C36" s="318"/>
      <c r="D36" s="319"/>
      <c r="E36" s="94"/>
      <c r="F36" s="150"/>
      <c r="G36" s="58"/>
      <c r="H36" s="120"/>
      <c r="J36" s="47">
        <f>G36*0.9</f>
        <v>0</v>
      </c>
    </row>
    <row r="37" spans="1:13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3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29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B16:D16"/>
    <mergeCell ref="A15:D15"/>
    <mergeCell ref="B17:D17"/>
    <mergeCell ref="A18:D18"/>
    <mergeCell ref="A19:D19"/>
    <mergeCell ref="A20:D20"/>
    <mergeCell ref="A21:D21"/>
    <mergeCell ref="B26:D26"/>
    <mergeCell ref="B27:D27"/>
    <mergeCell ref="B22:D22"/>
    <mergeCell ref="B23:D23"/>
    <mergeCell ref="B24:D24"/>
    <mergeCell ref="B25:D25"/>
    <mergeCell ref="B30:D30"/>
    <mergeCell ref="B35:D35"/>
    <mergeCell ref="A37:H37"/>
    <mergeCell ref="A41:D41"/>
    <mergeCell ref="B31:D31"/>
    <mergeCell ref="B32:D32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395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400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396</v>
      </c>
      <c r="B14" s="487"/>
      <c r="C14" s="487"/>
      <c r="D14" s="488"/>
      <c r="E14" s="107"/>
      <c r="F14" s="130"/>
      <c r="G14" s="130"/>
      <c r="H14" s="325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53000</v>
      </c>
      <c r="G15" s="172">
        <f>F15*E15</f>
        <v>53000</v>
      </c>
      <c r="H15" s="325"/>
    </row>
    <row r="16" spans="1:13" ht="18" customHeight="1" x14ac:dyDescent="0.15">
      <c r="A16" s="486" t="s">
        <v>410</v>
      </c>
      <c r="B16" s="487"/>
      <c r="C16" s="487"/>
      <c r="D16" s="488"/>
      <c r="E16" s="107"/>
      <c r="F16" s="130"/>
      <c r="G16" s="130"/>
      <c r="H16" s="325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314" t="s">
        <v>43</v>
      </c>
      <c r="B17" s="315"/>
      <c r="C17" s="315"/>
      <c r="D17" s="316"/>
      <c r="E17" s="107">
        <v>1</v>
      </c>
      <c r="F17" s="172">
        <v>53000</v>
      </c>
      <c r="G17" s="172">
        <f>F17*E17</f>
        <v>53000</v>
      </c>
      <c r="H17" s="325"/>
      <c r="I17" s="323">
        <f>G17*0.9</f>
        <v>47700</v>
      </c>
      <c r="K17" s="193"/>
      <c r="L17" s="190"/>
      <c r="M17" s="190"/>
    </row>
    <row r="18" spans="1:13" s="36" customFormat="1" ht="18" customHeight="1" x14ac:dyDescent="0.15">
      <c r="A18" s="486" t="s">
        <v>387</v>
      </c>
      <c r="B18" s="487"/>
      <c r="C18" s="487"/>
      <c r="D18" s="488"/>
      <c r="E18" s="94"/>
      <c r="F18" s="100"/>
      <c r="G18" s="115"/>
      <c r="H18" s="57"/>
      <c r="I18" s="324"/>
      <c r="K18" s="193"/>
      <c r="L18" s="190"/>
      <c r="M18" s="190"/>
    </row>
    <row r="19" spans="1:13" s="36" customFormat="1" ht="18" customHeight="1" x14ac:dyDescent="0.15">
      <c r="A19" s="483" t="s">
        <v>43</v>
      </c>
      <c r="B19" s="484"/>
      <c r="C19" s="484"/>
      <c r="D19" s="485"/>
      <c r="E19" s="156">
        <v>1</v>
      </c>
      <c r="F19" s="172">
        <v>53000</v>
      </c>
      <c r="G19" s="172">
        <f>F19*E19</f>
        <v>53000</v>
      </c>
      <c r="H19" s="57"/>
      <c r="I19" s="324"/>
      <c r="J19" s="324"/>
      <c r="K19" s="193"/>
      <c r="L19" s="190"/>
      <c r="M19" s="190"/>
    </row>
    <row r="20" spans="1:13" ht="18" customHeight="1" x14ac:dyDescent="0.15">
      <c r="A20" s="184" t="s">
        <v>382</v>
      </c>
      <c r="B20" s="480" t="s">
        <v>388</v>
      </c>
      <c r="C20" s="481"/>
      <c r="D20" s="482"/>
      <c r="E20" s="151">
        <v>1</v>
      </c>
      <c r="F20" s="172">
        <v>6900</v>
      </c>
      <c r="G20" s="172">
        <f>F20*E20</f>
        <v>6900</v>
      </c>
      <c r="H20" s="48"/>
      <c r="I20" s="299"/>
      <c r="J20" s="299">
        <v>4400</v>
      </c>
      <c r="K20" s="190">
        <f>J20*1.3</f>
        <v>5720</v>
      </c>
      <c r="L20" s="190">
        <f>K20*1.12</f>
        <v>6406.4000000000005</v>
      </c>
      <c r="M20" s="190"/>
    </row>
    <row r="21" spans="1:13" ht="18" customHeight="1" x14ac:dyDescent="0.15">
      <c r="A21" s="152"/>
      <c r="B21" s="480"/>
      <c r="C21" s="481"/>
      <c r="D21" s="482"/>
      <c r="E21" s="151"/>
      <c r="F21" s="183" t="s">
        <v>4</v>
      </c>
      <c r="G21" s="38">
        <f>SUM(G18:G20)</f>
        <v>59900</v>
      </c>
      <c r="H21" s="48"/>
      <c r="I21" s="299">
        <f>G21*0.9</f>
        <v>53910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523" t="s">
        <v>444</v>
      </c>
      <c r="B22" s="524"/>
      <c r="C22" s="524"/>
      <c r="D22" s="525"/>
      <c r="E22" s="156"/>
      <c r="F22" s="130"/>
      <c r="G22" s="130"/>
      <c r="H22" s="204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08" t="s">
        <v>219</v>
      </c>
      <c r="B23" s="509"/>
      <c r="C23" s="509"/>
      <c r="D23" s="510"/>
      <c r="E23" s="94">
        <v>1</v>
      </c>
      <c r="F23" s="100">
        <v>0</v>
      </c>
      <c r="G23" s="115">
        <f>E23*F23</f>
        <v>0</v>
      </c>
      <c r="H23" s="120" t="s">
        <v>216</v>
      </c>
      <c r="I23" s="299"/>
      <c r="K23" s="190"/>
      <c r="L23" s="190"/>
      <c r="M23" s="190"/>
    </row>
    <row r="24" spans="1:13" ht="18" customHeight="1" x14ac:dyDescent="0.15">
      <c r="A24" s="532" t="s">
        <v>466</v>
      </c>
      <c r="B24" s="533"/>
      <c r="C24" s="533"/>
      <c r="D24" s="534"/>
      <c r="E24" s="151"/>
      <c r="F24" s="362"/>
      <c r="G24" s="92"/>
      <c r="H24" s="117"/>
      <c r="I24" s="299"/>
      <c r="K24" s="190"/>
      <c r="L24" s="190"/>
      <c r="M24" s="190"/>
    </row>
    <row r="25" spans="1:13" s="36" customFormat="1" ht="18" customHeight="1" x14ac:dyDescent="0.15">
      <c r="A25" s="53" t="s">
        <v>17</v>
      </c>
      <c r="B25" s="526" t="s">
        <v>462</v>
      </c>
      <c r="C25" s="527"/>
      <c r="D25" s="528"/>
      <c r="E25" s="12">
        <v>1</v>
      </c>
      <c r="F25" s="180">
        <v>0</v>
      </c>
      <c r="G25" s="38">
        <f>F25*E25</f>
        <v>0</v>
      </c>
      <c r="H25" s="120" t="s">
        <v>216</v>
      </c>
      <c r="I25" s="324">
        <f>G25*0.9</f>
        <v>0</v>
      </c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80"/>
      <c r="C26" s="481"/>
      <c r="D26" s="482"/>
      <c r="E26" s="94"/>
      <c r="F26" s="58"/>
      <c r="G26" s="58"/>
      <c r="H26" s="120"/>
      <c r="I26" s="299">
        <f>G26*0.9</f>
        <v>0</v>
      </c>
      <c r="K26" s="190"/>
      <c r="L26" s="190"/>
      <c r="M26" s="190"/>
    </row>
    <row r="27" spans="1:13" ht="18" customHeight="1" x14ac:dyDescent="0.15">
      <c r="A27" s="184"/>
      <c r="B27" s="480"/>
      <c r="C27" s="481"/>
      <c r="D27" s="482"/>
      <c r="E27" s="156"/>
      <c r="F27" s="58" t="s">
        <v>4</v>
      </c>
      <c r="G27" s="38">
        <f>G15+G17++G21+G23+G25</f>
        <v>165900</v>
      </c>
      <c r="H27" s="117"/>
      <c r="K27" s="190"/>
      <c r="L27" s="190"/>
      <c r="M27" s="190"/>
    </row>
    <row r="28" spans="1:13" ht="18" customHeight="1" x14ac:dyDescent="0.15">
      <c r="A28" s="152"/>
      <c r="B28" s="480"/>
      <c r="C28" s="481"/>
      <c r="D28" s="482"/>
      <c r="E28" s="156"/>
      <c r="F28" s="33"/>
      <c r="G28" s="40"/>
      <c r="H28" s="289"/>
      <c r="J28" s="1">
        <v>4400</v>
      </c>
      <c r="K28" s="190">
        <f>J28*1.3</f>
        <v>5720</v>
      </c>
      <c r="L28" s="190">
        <f>K28*1.12</f>
        <v>6406.4000000000005</v>
      </c>
      <c r="M28" s="190"/>
    </row>
    <row r="29" spans="1:13" ht="18" customHeight="1" x14ac:dyDescent="0.15">
      <c r="A29" s="152"/>
      <c r="B29" s="480"/>
      <c r="C29" s="481"/>
      <c r="D29" s="482"/>
      <c r="E29" s="151"/>
      <c r="F29" s="177" t="s">
        <v>2</v>
      </c>
      <c r="G29" s="153">
        <v>154000</v>
      </c>
      <c r="H29" s="98"/>
      <c r="J29" s="1">
        <v>4000</v>
      </c>
      <c r="K29" s="190">
        <f>J29*1.3</f>
        <v>5200</v>
      </c>
      <c r="L29" s="190">
        <f>K29*1.12</f>
        <v>5824.0000000000009</v>
      </c>
      <c r="M29" s="190"/>
    </row>
    <row r="30" spans="1:13" ht="18" customHeight="1" x14ac:dyDescent="0.15">
      <c r="A30" s="152"/>
      <c r="B30" s="480"/>
      <c r="C30" s="481"/>
      <c r="D30" s="482"/>
      <c r="E30" s="151"/>
      <c r="F30" s="150"/>
      <c r="G30" s="58" t="s">
        <v>3</v>
      </c>
      <c r="H30" s="117"/>
      <c r="K30" s="190"/>
      <c r="L30" s="190"/>
      <c r="M30" s="190"/>
    </row>
    <row r="31" spans="1:13" ht="18" customHeight="1" x14ac:dyDescent="0.15">
      <c r="A31" s="184"/>
      <c r="B31" s="480"/>
      <c r="C31" s="481"/>
      <c r="D31" s="482"/>
      <c r="E31" s="156"/>
      <c r="F31" s="130"/>
      <c r="G31" s="130"/>
      <c r="H31" s="204"/>
      <c r="K31" s="190"/>
      <c r="L31" s="190"/>
      <c r="M31" s="190"/>
    </row>
    <row r="32" spans="1:13" ht="18" customHeight="1" x14ac:dyDescent="0.15">
      <c r="A32" s="184"/>
      <c r="B32" s="480"/>
      <c r="C32" s="481"/>
      <c r="D32" s="482"/>
      <c r="E32" s="94"/>
      <c r="F32" s="177"/>
      <c r="G32" s="153"/>
      <c r="H32" s="120"/>
      <c r="K32" s="190"/>
      <c r="L32" s="190"/>
      <c r="M32" s="190"/>
    </row>
    <row r="33" spans="1:13" ht="18" customHeight="1" x14ac:dyDescent="0.15">
      <c r="A33" s="152"/>
      <c r="B33" s="480"/>
      <c r="C33" s="481"/>
      <c r="D33" s="482"/>
      <c r="E33" s="34"/>
      <c r="F33" s="150"/>
      <c r="G33" s="58"/>
      <c r="H33" s="48"/>
      <c r="I33" s="359">
        <f>G27*0.9</f>
        <v>149310</v>
      </c>
      <c r="K33" s="190"/>
      <c r="L33" s="190"/>
      <c r="M33" s="190"/>
    </row>
    <row r="34" spans="1:13" ht="18" customHeight="1" x14ac:dyDescent="0.15">
      <c r="A34" s="297"/>
      <c r="B34" s="317"/>
      <c r="C34" s="318"/>
      <c r="D34" s="319"/>
      <c r="E34" s="107"/>
      <c r="F34" s="172"/>
      <c r="G34" s="172"/>
      <c r="H34" s="325"/>
      <c r="I34" s="277">
        <f>I19+I20+I26</f>
        <v>0</v>
      </c>
    </row>
    <row r="35" spans="1:13" ht="18" customHeight="1" x14ac:dyDescent="0.15">
      <c r="A35" s="297"/>
      <c r="B35" s="514"/>
      <c r="C35" s="515"/>
      <c r="D35" s="516"/>
      <c r="E35" s="156"/>
      <c r="F35" s="177"/>
      <c r="G35" s="153"/>
      <c r="H35" s="204"/>
    </row>
    <row r="36" spans="1:13" ht="18" customHeight="1" x14ac:dyDescent="0.15">
      <c r="A36" s="297"/>
      <c r="B36" s="317"/>
      <c r="C36" s="318"/>
      <c r="D36" s="319"/>
      <c r="E36" s="94"/>
      <c r="F36" s="150"/>
      <c r="G36" s="58"/>
      <c r="H36" s="120"/>
      <c r="J36" s="47">
        <f>G36*0.9</f>
        <v>0</v>
      </c>
    </row>
    <row r="37" spans="1:13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3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0">
    <mergeCell ref="E6:H6"/>
    <mergeCell ref="A2:H2"/>
    <mergeCell ref="B3:C3"/>
    <mergeCell ref="F3:H4"/>
    <mergeCell ref="A4:C4"/>
    <mergeCell ref="E5:H5"/>
    <mergeCell ref="A18:D18"/>
    <mergeCell ref="A19:D19"/>
    <mergeCell ref="A22:D22"/>
    <mergeCell ref="E7:H7"/>
    <mergeCell ref="E8:H8"/>
    <mergeCell ref="B13:D13"/>
    <mergeCell ref="A14:D14"/>
    <mergeCell ref="A16:D16"/>
    <mergeCell ref="A23:D23"/>
    <mergeCell ref="B25:D25"/>
    <mergeCell ref="B26:D26"/>
    <mergeCell ref="B20:D20"/>
    <mergeCell ref="B21:D21"/>
    <mergeCell ref="A24:D24"/>
    <mergeCell ref="A41:D41"/>
    <mergeCell ref="B31:D31"/>
    <mergeCell ref="B32:D32"/>
    <mergeCell ref="B28:D28"/>
    <mergeCell ref="B29:D29"/>
    <mergeCell ref="B27:D27"/>
    <mergeCell ref="B33:D33"/>
    <mergeCell ref="B30:D30"/>
    <mergeCell ref="B35:D35"/>
    <mergeCell ref="A37:H37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41"/>
  <sheetViews>
    <sheetView topLeftCell="A5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399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400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401</v>
      </c>
      <c r="B14" s="487"/>
      <c r="C14" s="487"/>
      <c r="D14" s="488"/>
      <c r="E14" s="107"/>
      <c r="F14" s="130"/>
      <c r="G14" s="130"/>
      <c r="H14" s="325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53000</v>
      </c>
      <c r="G15" s="172">
        <f>F15*E15</f>
        <v>53000</v>
      </c>
      <c r="H15" s="325"/>
    </row>
    <row r="16" spans="1:13" ht="18" customHeight="1" x14ac:dyDescent="0.15">
      <c r="A16" s="523" t="s">
        <v>402</v>
      </c>
      <c r="B16" s="524"/>
      <c r="C16" s="524"/>
      <c r="D16" s="525"/>
      <c r="E16" s="156"/>
      <c r="F16" s="130"/>
      <c r="G16" s="130"/>
      <c r="H16" s="204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508" t="s">
        <v>219</v>
      </c>
      <c r="B17" s="509"/>
      <c r="C17" s="509"/>
      <c r="D17" s="510"/>
      <c r="E17" s="94">
        <v>1</v>
      </c>
      <c r="F17" s="100">
        <v>0</v>
      </c>
      <c r="G17" s="115">
        <f>E17*F17</f>
        <v>0</v>
      </c>
      <c r="H17" s="120" t="s">
        <v>216</v>
      </c>
      <c r="I17" s="323">
        <f>G17*0.9</f>
        <v>0</v>
      </c>
      <c r="K17" s="193"/>
      <c r="L17" s="190"/>
      <c r="M17" s="190"/>
    </row>
    <row r="18" spans="1:13" s="36" customFormat="1" ht="18" customHeight="1" x14ac:dyDescent="0.15">
      <c r="A18" s="184"/>
      <c r="B18" s="480"/>
      <c r="C18" s="481"/>
      <c r="D18" s="482"/>
      <c r="E18" s="107"/>
      <c r="F18" s="58" t="s">
        <v>4</v>
      </c>
      <c r="G18" s="38">
        <v>53000</v>
      </c>
      <c r="H18" s="325"/>
      <c r="I18" s="324"/>
      <c r="K18" s="193"/>
      <c r="L18" s="190"/>
      <c r="M18" s="190"/>
    </row>
    <row r="19" spans="1:13" s="36" customFormat="1" ht="18" customHeight="1" x14ac:dyDescent="0.15">
      <c r="A19" s="152"/>
      <c r="B19" s="480"/>
      <c r="C19" s="481"/>
      <c r="D19" s="482"/>
      <c r="E19" s="94"/>
      <c r="F19" s="172"/>
      <c r="G19" s="172"/>
      <c r="H19" s="120"/>
      <c r="I19" s="324"/>
      <c r="J19" s="324"/>
      <c r="K19" s="193"/>
      <c r="L19" s="190"/>
      <c r="M19" s="190"/>
    </row>
    <row r="20" spans="1:13" ht="18" customHeight="1" x14ac:dyDescent="0.15">
      <c r="A20" s="184"/>
      <c r="B20" s="480"/>
      <c r="C20" s="481"/>
      <c r="D20" s="482"/>
      <c r="E20" s="156"/>
      <c r="F20" s="177" t="s">
        <v>2</v>
      </c>
      <c r="G20" s="153">
        <v>50000</v>
      </c>
      <c r="H20" s="117"/>
      <c r="I20" s="299"/>
      <c r="J20" s="299">
        <v>4400</v>
      </c>
      <c r="K20" s="190">
        <f>J20*1.3</f>
        <v>5720</v>
      </c>
      <c r="L20" s="190">
        <f>K20*1.12</f>
        <v>6406.4000000000005</v>
      </c>
      <c r="M20" s="190"/>
    </row>
    <row r="21" spans="1:13" ht="18" customHeight="1" x14ac:dyDescent="0.15">
      <c r="A21" s="152"/>
      <c r="B21" s="480"/>
      <c r="C21" s="481"/>
      <c r="D21" s="482"/>
      <c r="E21" s="156"/>
      <c r="F21" s="150"/>
      <c r="G21" s="58" t="s">
        <v>3</v>
      </c>
      <c r="H21" s="289"/>
      <c r="I21" s="299" t="e">
        <f>G21*0.9</f>
        <v>#VALUE!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152"/>
      <c r="B22" s="480"/>
      <c r="C22" s="481"/>
      <c r="D22" s="482"/>
      <c r="E22" s="151"/>
      <c r="F22" s="172"/>
      <c r="G22" s="172"/>
      <c r="H22" s="98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152"/>
      <c r="B23" s="480"/>
      <c r="C23" s="481"/>
      <c r="D23" s="482"/>
      <c r="E23" s="151"/>
      <c r="F23" s="183"/>
      <c r="G23" s="38"/>
      <c r="H23" s="117"/>
      <c r="I23" s="299"/>
      <c r="K23" s="190"/>
      <c r="L23" s="190"/>
      <c r="M23" s="190"/>
    </row>
    <row r="24" spans="1:13" ht="18" customHeight="1" x14ac:dyDescent="0.15">
      <c r="A24" s="184"/>
      <c r="B24" s="480"/>
      <c r="C24" s="481"/>
      <c r="D24" s="482"/>
      <c r="E24" s="156"/>
      <c r="F24" s="130"/>
      <c r="G24" s="130"/>
      <c r="H24" s="204"/>
      <c r="I24" s="299"/>
      <c r="K24" s="190"/>
      <c r="L24" s="190"/>
      <c r="M24" s="190"/>
    </row>
    <row r="25" spans="1:13" s="36" customFormat="1" ht="18" customHeight="1" x14ac:dyDescent="0.15">
      <c r="A25" s="184"/>
      <c r="B25" s="480"/>
      <c r="C25" s="481"/>
      <c r="D25" s="482"/>
      <c r="E25" s="107"/>
      <c r="F25" s="58"/>
      <c r="G25" s="38"/>
      <c r="H25" s="325"/>
      <c r="I25" s="324">
        <f>G25*0.9</f>
        <v>0</v>
      </c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80"/>
      <c r="C26" s="481"/>
      <c r="D26" s="482"/>
      <c r="E26" s="94"/>
      <c r="F26" s="172"/>
      <c r="G26" s="172"/>
      <c r="H26" s="120"/>
      <c r="I26" s="299">
        <f>G26*0.9</f>
        <v>0</v>
      </c>
      <c r="K26" s="190"/>
      <c r="L26" s="190"/>
      <c r="M26" s="190"/>
    </row>
    <row r="27" spans="1:13" ht="18" customHeight="1" x14ac:dyDescent="0.15">
      <c r="A27" s="184"/>
      <c r="B27" s="480"/>
      <c r="C27" s="481"/>
      <c r="D27" s="482"/>
      <c r="E27" s="156"/>
      <c r="F27" s="177"/>
      <c r="G27" s="153"/>
      <c r="H27" s="117"/>
      <c r="K27" s="190"/>
      <c r="L27" s="190"/>
      <c r="M27" s="190"/>
    </row>
    <row r="28" spans="1:13" ht="18" customHeight="1" x14ac:dyDescent="0.15">
      <c r="A28" s="152"/>
      <c r="B28" s="480"/>
      <c r="C28" s="481"/>
      <c r="D28" s="482"/>
      <c r="E28" s="156"/>
      <c r="F28" s="150"/>
      <c r="G28" s="58"/>
      <c r="H28" s="289"/>
      <c r="J28" s="1">
        <v>4400</v>
      </c>
      <c r="K28" s="190">
        <f>J28*1.3</f>
        <v>5720</v>
      </c>
      <c r="L28" s="190">
        <f>K28*1.12</f>
        <v>6406.4000000000005</v>
      </c>
      <c r="M28" s="190"/>
    </row>
    <row r="29" spans="1:13" ht="18" customHeight="1" x14ac:dyDescent="0.15">
      <c r="A29" s="152"/>
      <c r="B29" s="480"/>
      <c r="C29" s="481"/>
      <c r="D29" s="482"/>
      <c r="E29" s="151"/>
      <c r="F29" s="172"/>
      <c r="G29" s="172"/>
      <c r="H29" s="98"/>
      <c r="J29" s="1">
        <v>4000</v>
      </c>
      <c r="K29" s="190">
        <f>J29*1.3</f>
        <v>5200</v>
      </c>
      <c r="L29" s="190">
        <f>K29*1.12</f>
        <v>5824.0000000000009</v>
      </c>
      <c r="M29" s="190"/>
    </row>
    <row r="30" spans="1:13" ht="18" customHeight="1" x14ac:dyDescent="0.15">
      <c r="A30" s="152"/>
      <c r="B30" s="480"/>
      <c r="C30" s="481"/>
      <c r="D30" s="482"/>
      <c r="E30" s="151"/>
      <c r="F30" s="183"/>
      <c r="G30" s="38"/>
      <c r="H30" s="117"/>
      <c r="K30" s="190"/>
      <c r="L30" s="190"/>
      <c r="M30" s="190"/>
    </row>
    <row r="31" spans="1:13" ht="18" customHeight="1" x14ac:dyDescent="0.15">
      <c r="A31" s="184"/>
      <c r="B31" s="480"/>
      <c r="C31" s="481"/>
      <c r="D31" s="482"/>
      <c r="E31" s="156"/>
      <c r="F31" s="130"/>
      <c r="G31" s="130"/>
      <c r="H31" s="204"/>
      <c r="K31" s="190"/>
      <c r="L31" s="190"/>
      <c r="M31" s="190"/>
    </row>
    <row r="32" spans="1:13" ht="18" customHeight="1" x14ac:dyDescent="0.15">
      <c r="A32" s="184"/>
      <c r="B32" s="480"/>
      <c r="C32" s="481"/>
      <c r="D32" s="482"/>
      <c r="E32" s="94"/>
      <c r="F32" s="100"/>
      <c r="G32" s="115"/>
      <c r="H32" s="120"/>
      <c r="K32" s="190"/>
      <c r="L32" s="190"/>
      <c r="M32" s="190"/>
    </row>
    <row r="33" spans="1:13" ht="18" customHeight="1" x14ac:dyDescent="0.15">
      <c r="A33" s="152"/>
      <c r="B33" s="480"/>
      <c r="C33" s="481"/>
      <c r="D33" s="482"/>
      <c r="E33" s="34"/>
      <c r="F33" s="58"/>
      <c r="G33" s="38"/>
      <c r="H33" s="48"/>
      <c r="I33" s="359">
        <f>G27*0.9</f>
        <v>0</v>
      </c>
      <c r="K33" s="190"/>
      <c r="L33" s="190"/>
      <c r="M33" s="190"/>
    </row>
    <row r="34" spans="1:13" ht="18" customHeight="1" x14ac:dyDescent="0.15">
      <c r="A34" s="297"/>
      <c r="B34" s="317"/>
      <c r="C34" s="318"/>
      <c r="D34" s="319"/>
      <c r="E34" s="107"/>
      <c r="F34" s="172"/>
      <c r="G34" s="172"/>
      <c r="H34" s="325"/>
      <c r="I34" s="277">
        <f>I19+I20+I26</f>
        <v>0</v>
      </c>
    </row>
    <row r="35" spans="1:13" ht="18" customHeight="1" x14ac:dyDescent="0.15">
      <c r="A35" s="297"/>
      <c r="B35" s="514"/>
      <c r="C35" s="515"/>
      <c r="D35" s="516"/>
      <c r="E35" s="156"/>
      <c r="F35" s="177"/>
      <c r="G35" s="153"/>
      <c r="H35" s="204"/>
    </row>
    <row r="36" spans="1:13" ht="18" customHeight="1" x14ac:dyDescent="0.15">
      <c r="A36" s="297"/>
      <c r="B36" s="317"/>
      <c r="C36" s="318"/>
      <c r="D36" s="319"/>
      <c r="E36" s="94"/>
      <c r="F36" s="150"/>
      <c r="G36" s="58"/>
      <c r="H36" s="120"/>
      <c r="J36" s="47">
        <f>G36*0.9</f>
        <v>0</v>
      </c>
    </row>
    <row r="37" spans="1:13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3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1">
    <mergeCell ref="A41:D41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5:D35"/>
    <mergeCell ref="A37:H37"/>
    <mergeCell ref="B20:D20"/>
    <mergeCell ref="B21:D21"/>
    <mergeCell ref="B24:D24"/>
    <mergeCell ref="B19:D19"/>
    <mergeCell ref="B22:D22"/>
    <mergeCell ref="B23:D23"/>
    <mergeCell ref="A17:D17"/>
    <mergeCell ref="B18:D18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6:D16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41"/>
  <sheetViews>
    <sheetView topLeftCell="A2" zoomScale="85" zoomScaleNormal="85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2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2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2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2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2" ht="19.350000000000001" customHeight="1" x14ac:dyDescent="0.15">
      <c r="A9" s="68" t="s">
        <v>403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394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68" t="s">
        <v>428</v>
      </c>
      <c r="B14" s="569"/>
      <c r="C14" s="569"/>
      <c r="D14" s="570"/>
      <c r="E14" s="361"/>
      <c r="F14" s="362"/>
      <c r="G14" s="92"/>
      <c r="H14" s="117"/>
      <c r="J14" s="125"/>
      <c r="K14" s="126"/>
    </row>
    <row r="15" spans="1:12" s="76" customFormat="1" ht="18" customHeight="1" x14ac:dyDescent="0.15">
      <c r="A15" s="520" t="s">
        <v>17</v>
      </c>
      <c r="B15" s="521"/>
      <c r="C15" s="521"/>
      <c r="D15" s="522"/>
      <c r="E15" s="12">
        <v>1</v>
      </c>
      <c r="F15" s="44">
        <v>131000</v>
      </c>
      <c r="G15" s="38">
        <f>F15*E15</f>
        <v>131000</v>
      </c>
      <c r="H15" s="48"/>
      <c r="J15" s="125">
        <v>20000</v>
      </c>
      <c r="K15" s="126">
        <f>J15*1.3</f>
        <v>26000</v>
      </c>
      <c r="L15" s="279">
        <f>K15*1.12</f>
        <v>29120.000000000004</v>
      </c>
    </row>
    <row r="16" spans="1:12" s="76" customFormat="1" ht="18" customHeight="1" x14ac:dyDescent="0.15">
      <c r="A16" s="42"/>
      <c r="B16" s="480"/>
      <c r="C16" s="481"/>
      <c r="D16" s="482"/>
      <c r="E16" s="34"/>
      <c r="F16" s="58" t="s">
        <v>4</v>
      </c>
      <c r="G16" s="38">
        <f>SUM(G9:G15)</f>
        <v>131000</v>
      </c>
      <c r="H16" s="48"/>
      <c r="I16" s="279">
        <f>G16*0.9</f>
        <v>117900</v>
      </c>
      <c r="J16" s="125"/>
      <c r="K16" s="126"/>
      <c r="L16" s="279"/>
    </row>
    <row r="17" spans="1:13" s="76" customFormat="1" ht="18" customHeight="1" x14ac:dyDescent="0.15">
      <c r="A17" s="523" t="s">
        <v>405</v>
      </c>
      <c r="B17" s="524"/>
      <c r="C17" s="524"/>
      <c r="D17" s="525"/>
      <c r="E17" s="156"/>
      <c r="F17" s="130"/>
      <c r="G17" s="130"/>
      <c r="H17" s="204"/>
      <c r="I17" s="304">
        <f>G17*0.9</f>
        <v>0</v>
      </c>
      <c r="J17" s="125"/>
      <c r="K17" s="126"/>
      <c r="L17" s="279"/>
    </row>
    <row r="18" spans="1:13" s="76" customFormat="1" ht="18" customHeight="1" x14ac:dyDescent="0.15">
      <c r="A18" s="508" t="s">
        <v>219</v>
      </c>
      <c r="B18" s="509"/>
      <c r="C18" s="509"/>
      <c r="D18" s="510"/>
      <c r="E18" s="94">
        <v>1</v>
      </c>
      <c r="F18" s="100">
        <v>0</v>
      </c>
      <c r="G18" s="115">
        <f>E18*F18</f>
        <v>0</v>
      </c>
      <c r="H18" s="120" t="s">
        <v>216</v>
      </c>
      <c r="J18" s="127"/>
      <c r="K18" s="126"/>
      <c r="L18" s="128"/>
      <c r="M18" s="125"/>
    </row>
    <row r="19" spans="1:13" s="76" customFormat="1" ht="18" customHeight="1" x14ac:dyDescent="0.15">
      <c r="A19" s="184"/>
      <c r="B19" s="480"/>
      <c r="C19" s="481"/>
      <c r="D19" s="482"/>
      <c r="E19" s="107"/>
      <c r="F19" s="58" t="s">
        <v>4</v>
      </c>
      <c r="G19" s="38">
        <v>131000</v>
      </c>
      <c r="H19" s="325"/>
      <c r="J19" s="127"/>
      <c r="K19" s="126"/>
      <c r="M19" s="125"/>
    </row>
    <row r="20" spans="1:13" s="76" customFormat="1" ht="18" customHeight="1" x14ac:dyDescent="0.15">
      <c r="A20" s="152"/>
      <c r="B20" s="480"/>
      <c r="C20" s="481"/>
      <c r="D20" s="482"/>
      <c r="E20" s="94"/>
      <c r="F20" s="172"/>
      <c r="G20" s="172"/>
      <c r="H20" s="120"/>
      <c r="J20" s="119"/>
    </row>
    <row r="21" spans="1:13" s="76" customFormat="1" ht="18" customHeight="1" x14ac:dyDescent="0.15">
      <c r="A21" s="184"/>
      <c r="B21" s="480"/>
      <c r="C21" s="481"/>
      <c r="D21" s="482"/>
      <c r="E21" s="156"/>
      <c r="F21" s="177" t="s">
        <v>2</v>
      </c>
      <c r="G21" s="153">
        <v>118000</v>
      </c>
      <c r="H21" s="117"/>
      <c r="J21" s="119"/>
    </row>
    <row r="22" spans="1:13" s="76" customFormat="1" ht="18" customHeight="1" x14ac:dyDescent="0.15">
      <c r="A22" s="152"/>
      <c r="B22" s="480"/>
      <c r="C22" s="481"/>
      <c r="D22" s="482"/>
      <c r="E22" s="156"/>
      <c r="F22" s="150"/>
      <c r="G22" s="58" t="s">
        <v>3</v>
      </c>
      <c r="H22" s="289"/>
      <c r="J22" s="119"/>
    </row>
    <row r="23" spans="1:13" s="76" customFormat="1" ht="18" customHeight="1" x14ac:dyDescent="0.15">
      <c r="A23" s="152"/>
      <c r="B23" s="480"/>
      <c r="C23" s="481"/>
      <c r="D23" s="482"/>
      <c r="E23" s="151"/>
      <c r="F23" s="172"/>
      <c r="G23" s="172"/>
      <c r="H23" s="98"/>
      <c r="J23" s="113"/>
    </row>
    <row r="24" spans="1:13" s="76" customFormat="1" ht="18" customHeight="1" x14ac:dyDescent="0.15">
      <c r="A24" s="152"/>
      <c r="B24" s="480"/>
      <c r="C24" s="481"/>
      <c r="D24" s="482"/>
      <c r="E24" s="151"/>
      <c r="F24" s="183"/>
      <c r="G24" s="38"/>
      <c r="H24" s="117"/>
      <c r="I24" s="279">
        <f>G24*0.9</f>
        <v>0</v>
      </c>
      <c r="J24" s="113"/>
    </row>
    <row r="25" spans="1:13" s="76" customFormat="1" ht="18" customHeight="1" x14ac:dyDescent="0.15">
      <c r="A25" s="184"/>
      <c r="B25" s="480"/>
      <c r="C25" s="481"/>
      <c r="D25" s="482"/>
      <c r="E25" s="156"/>
      <c r="F25" s="130"/>
      <c r="G25" s="130"/>
      <c r="H25" s="204"/>
      <c r="J25" s="109"/>
    </row>
    <row r="26" spans="1:13" s="76" customFormat="1" ht="18" customHeight="1" x14ac:dyDescent="0.15">
      <c r="A26" s="95"/>
      <c r="B26" s="616"/>
      <c r="C26" s="617"/>
      <c r="D26" s="618"/>
      <c r="E26" s="207"/>
      <c r="F26" s="206"/>
      <c r="G26" s="250"/>
      <c r="H26" s="120"/>
      <c r="J26" s="109"/>
    </row>
    <row r="27" spans="1:13" s="76" customFormat="1" ht="18" customHeight="1" x14ac:dyDescent="0.15">
      <c r="A27" s="95"/>
      <c r="B27" s="619"/>
      <c r="C27" s="619"/>
      <c r="D27" s="619"/>
      <c r="E27" s="156"/>
      <c r="F27" s="183"/>
      <c r="G27" s="38"/>
      <c r="H27" s="98"/>
      <c r="I27" s="279">
        <f>G27*0.9</f>
        <v>0</v>
      </c>
      <c r="J27" s="109"/>
    </row>
    <row r="28" spans="1:13" s="76" customFormat="1" ht="18" customHeight="1" x14ac:dyDescent="0.15">
      <c r="A28" s="95"/>
      <c r="B28" s="619"/>
      <c r="C28" s="619"/>
      <c r="D28" s="619"/>
      <c r="E28" s="94"/>
      <c r="F28" s="58"/>
      <c r="G28" s="38"/>
      <c r="H28" s="120"/>
    </row>
    <row r="29" spans="1:13" s="90" customFormat="1" ht="18" customHeight="1" x14ac:dyDescent="0.15">
      <c r="A29" s="95"/>
      <c r="B29" s="619"/>
      <c r="C29" s="619"/>
      <c r="D29" s="619"/>
      <c r="E29" s="156"/>
      <c r="F29" s="177"/>
      <c r="G29" s="153"/>
      <c r="H29" s="117"/>
    </row>
    <row r="30" spans="1:13" s="90" customFormat="1" ht="18" customHeight="1" x14ac:dyDescent="0.15">
      <c r="A30" s="95"/>
      <c r="B30" s="619"/>
      <c r="C30" s="619"/>
      <c r="D30" s="619"/>
      <c r="E30" s="107"/>
      <c r="F30" s="150"/>
      <c r="G30" s="58"/>
      <c r="H30" s="98"/>
    </row>
    <row r="31" spans="1:13" s="90" customFormat="1" ht="18" customHeight="1" x14ac:dyDescent="0.15">
      <c r="A31" s="89"/>
      <c r="B31" s="616"/>
      <c r="C31" s="617"/>
      <c r="D31" s="618"/>
      <c r="E31" s="156"/>
      <c r="F31" s="172"/>
      <c r="G31" s="172"/>
      <c r="H31" s="117"/>
    </row>
    <row r="32" spans="1:13" s="90" customFormat="1" ht="18" customHeight="1" x14ac:dyDescent="0.15">
      <c r="A32" s="95"/>
      <c r="B32" s="619"/>
      <c r="C32" s="619"/>
      <c r="D32" s="619"/>
      <c r="E32" s="94"/>
      <c r="F32" s="33"/>
      <c r="G32" s="153"/>
      <c r="H32" s="91"/>
    </row>
    <row r="33" spans="1:8" s="90" customFormat="1" ht="18" customHeight="1" x14ac:dyDescent="0.15">
      <c r="A33" s="95"/>
      <c r="B33" s="619"/>
      <c r="C33" s="619"/>
      <c r="D33" s="619"/>
      <c r="E33" s="94"/>
      <c r="F33" s="44"/>
      <c r="G33" s="40"/>
      <c r="H33" s="91"/>
    </row>
    <row r="34" spans="1:8" s="90" customFormat="1" ht="18" customHeight="1" x14ac:dyDescent="0.15">
      <c r="A34" s="95"/>
      <c r="B34" s="619"/>
      <c r="C34" s="619"/>
      <c r="D34" s="619"/>
      <c r="E34" s="94"/>
      <c r="F34" s="93"/>
      <c r="G34" s="92"/>
      <c r="H34" s="91"/>
    </row>
    <row r="35" spans="1:8" s="76" customFormat="1" ht="18" customHeight="1" x14ac:dyDescent="0.15">
      <c r="A35" s="89"/>
      <c r="B35" s="616"/>
      <c r="C35" s="617"/>
      <c r="D35" s="618"/>
      <c r="E35" s="88"/>
      <c r="F35" s="87"/>
      <c r="G35" s="86"/>
      <c r="H35" s="85"/>
    </row>
    <row r="36" spans="1:8" s="76" customFormat="1" ht="18" customHeight="1" x14ac:dyDescent="0.15">
      <c r="A36" s="84"/>
      <c r="B36" s="83"/>
      <c r="C36" s="82"/>
      <c r="D36" s="81"/>
      <c r="E36" s="80"/>
      <c r="F36" s="79"/>
      <c r="G36" s="78"/>
      <c r="H36" s="77"/>
    </row>
    <row r="37" spans="1:8" ht="18" customHeight="1" x14ac:dyDescent="0.15">
      <c r="A37" s="495" t="s">
        <v>0</v>
      </c>
      <c r="B37" s="496"/>
      <c r="C37" s="496"/>
      <c r="D37" s="496"/>
      <c r="E37" s="496"/>
      <c r="F37" s="496"/>
      <c r="G37" s="496"/>
      <c r="H37" s="497"/>
    </row>
    <row r="38" spans="1:8" ht="15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548"/>
      <c r="C40" s="548"/>
      <c r="D40" s="548"/>
      <c r="E40" s="5"/>
      <c r="F40" s="5"/>
      <c r="G40" s="5"/>
      <c r="H40" s="4"/>
    </row>
    <row r="41" spans="1:8" ht="12.75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5">
    <mergeCell ref="A38:H38"/>
    <mergeCell ref="B40:D40"/>
    <mergeCell ref="A41:D41"/>
    <mergeCell ref="A17:D17"/>
    <mergeCell ref="A18:D18"/>
    <mergeCell ref="B31:D31"/>
    <mergeCell ref="B32:D32"/>
    <mergeCell ref="B33:D33"/>
    <mergeCell ref="B34:D34"/>
    <mergeCell ref="B35:D35"/>
    <mergeCell ref="A37:H37"/>
    <mergeCell ref="B28:D28"/>
    <mergeCell ref="B29:D29"/>
    <mergeCell ref="B30:D30"/>
    <mergeCell ref="B22:D22"/>
    <mergeCell ref="B23:D23"/>
    <mergeCell ref="B24:D24"/>
    <mergeCell ref="B25:D25"/>
    <mergeCell ref="B26:D26"/>
    <mergeCell ref="B27:D27"/>
    <mergeCell ref="B16:D16"/>
    <mergeCell ref="B19:D19"/>
    <mergeCell ref="B20:D20"/>
    <mergeCell ref="B21:D21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42"/>
  <sheetViews>
    <sheetView topLeftCell="A2" zoomScale="85" zoomScaleNormal="85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2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2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2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2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2" ht="19.350000000000001" customHeight="1" x14ac:dyDescent="0.15">
      <c r="A9" s="68" t="s">
        <v>412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394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68" t="s">
        <v>406</v>
      </c>
      <c r="B14" s="569"/>
      <c r="C14" s="569"/>
      <c r="D14" s="570"/>
      <c r="E14" s="361"/>
      <c r="F14" s="362"/>
      <c r="G14" s="92"/>
      <c r="H14" s="117"/>
      <c r="J14" s="125"/>
      <c r="K14" s="126"/>
    </row>
    <row r="15" spans="1:12" s="76" customFormat="1" ht="18" customHeight="1" x14ac:dyDescent="0.15">
      <c r="A15" s="520" t="s">
        <v>17</v>
      </c>
      <c r="B15" s="521"/>
      <c r="C15" s="521"/>
      <c r="D15" s="522"/>
      <c r="E15" s="12">
        <v>1</v>
      </c>
      <c r="F15" s="44">
        <v>131000</v>
      </c>
      <c r="G15" s="38">
        <f>F15*E15</f>
        <v>131000</v>
      </c>
      <c r="H15" s="48"/>
      <c r="J15" s="125">
        <v>20000</v>
      </c>
      <c r="K15" s="126">
        <f>J15*1.3</f>
        <v>26000</v>
      </c>
      <c r="L15" s="279">
        <f>K15*1.12</f>
        <v>29120.000000000004</v>
      </c>
    </row>
    <row r="16" spans="1:12" s="76" customFormat="1" ht="18" customHeight="1" x14ac:dyDescent="0.15">
      <c r="A16" s="568" t="s">
        <v>407</v>
      </c>
      <c r="B16" s="569"/>
      <c r="C16" s="569"/>
      <c r="D16" s="570"/>
      <c r="E16" s="361"/>
      <c r="F16" s="362"/>
      <c r="G16" s="92"/>
      <c r="H16" s="52"/>
      <c r="J16" s="125">
        <v>4400</v>
      </c>
      <c r="K16" s="126">
        <f>J16*1.5</f>
        <v>6600</v>
      </c>
      <c r="L16" s="279">
        <f>K16*1.12</f>
        <v>7392.0000000000009</v>
      </c>
    </row>
    <row r="17" spans="1:13" s="76" customFormat="1" ht="18" customHeight="1" x14ac:dyDescent="0.15">
      <c r="A17" s="520" t="s">
        <v>17</v>
      </c>
      <c r="B17" s="521"/>
      <c r="C17" s="521"/>
      <c r="D17" s="522"/>
      <c r="E17" s="12">
        <v>1</v>
      </c>
      <c r="F17" s="44">
        <v>131000</v>
      </c>
      <c r="G17" s="38">
        <f>F17*E17</f>
        <v>131000</v>
      </c>
      <c r="H17" s="48"/>
      <c r="I17" s="279">
        <f>G17*0.9</f>
        <v>117900</v>
      </c>
      <c r="J17" s="125"/>
      <c r="K17" s="126"/>
      <c r="L17" s="279"/>
    </row>
    <row r="18" spans="1:13" s="76" customFormat="1" ht="18" customHeight="1" x14ac:dyDescent="0.15">
      <c r="A18" s="568" t="s">
        <v>408</v>
      </c>
      <c r="B18" s="569"/>
      <c r="C18" s="569"/>
      <c r="D18" s="570"/>
      <c r="E18" s="361"/>
      <c r="F18" s="362"/>
      <c r="G18" s="92"/>
      <c r="H18" s="199"/>
      <c r="I18" s="304">
        <f>G18*0.9</f>
        <v>0</v>
      </c>
      <c r="J18" s="125"/>
      <c r="K18" s="126"/>
      <c r="L18" s="279"/>
    </row>
    <row r="19" spans="1:13" s="76" customFormat="1" ht="18" customHeight="1" x14ac:dyDescent="0.15">
      <c r="A19" s="520" t="s">
        <v>17</v>
      </c>
      <c r="B19" s="521"/>
      <c r="C19" s="521"/>
      <c r="D19" s="522"/>
      <c r="E19" s="12">
        <v>1</v>
      </c>
      <c r="F19" s="44">
        <v>131000</v>
      </c>
      <c r="G19" s="38">
        <f>F19*E19</f>
        <v>131000</v>
      </c>
      <c r="H19" s="215"/>
      <c r="J19" s="127"/>
      <c r="K19" s="126"/>
      <c r="L19" s="128"/>
      <c r="M19" s="125"/>
    </row>
    <row r="20" spans="1:13" s="76" customFormat="1" ht="18" customHeight="1" x14ac:dyDescent="0.15">
      <c r="A20" s="486" t="s">
        <v>409</v>
      </c>
      <c r="B20" s="487"/>
      <c r="C20" s="487"/>
      <c r="D20" s="488"/>
      <c r="E20" s="107"/>
      <c r="F20" s="130"/>
      <c r="G20" s="130"/>
      <c r="H20" s="204"/>
      <c r="J20" s="127"/>
      <c r="K20" s="126"/>
      <c r="M20" s="125"/>
    </row>
    <row r="21" spans="1:13" s="76" customFormat="1" ht="18" customHeight="1" x14ac:dyDescent="0.15">
      <c r="A21" s="314" t="s">
        <v>43</v>
      </c>
      <c r="B21" s="315"/>
      <c r="C21" s="315"/>
      <c r="D21" s="316"/>
      <c r="E21" s="107">
        <v>1</v>
      </c>
      <c r="F21" s="172">
        <v>53000</v>
      </c>
      <c r="G21" s="172">
        <f>F21*E21</f>
        <v>53000</v>
      </c>
      <c r="H21" s="204"/>
      <c r="J21" s="119"/>
    </row>
    <row r="22" spans="1:13" s="76" customFormat="1" ht="18" customHeight="1" x14ac:dyDescent="0.15">
      <c r="A22" s="486" t="s">
        <v>411</v>
      </c>
      <c r="B22" s="487"/>
      <c r="C22" s="487"/>
      <c r="D22" s="488"/>
      <c r="E22" s="107"/>
      <c r="F22" s="130"/>
      <c r="G22" s="130"/>
      <c r="H22" s="204"/>
      <c r="J22" s="119"/>
    </row>
    <row r="23" spans="1:13" s="76" customFormat="1" ht="18" customHeight="1" x14ac:dyDescent="0.15">
      <c r="A23" s="314" t="s">
        <v>43</v>
      </c>
      <c r="B23" s="315"/>
      <c r="C23" s="315"/>
      <c r="D23" s="316"/>
      <c r="E23" s="107">
        <v>1</v>
      </c>
      <c r="F23" s="172">
        <v>53000</v>
      </c>
      <c r="G23" s="172">
        <f>F23*E23</f>
        <v>53000</v>
      </c>
      <c r="H23" s="204"/>
      <c r="I23" s="279"/>
      <c r="J23" s="119"/>
    </row>
    <row r="24" spans="1:13" s="76" customFormat="1" ht="18" customHeight="1" x14ac:dyDescent="0.15">
      <c r="A24" s="95"/>
      <c r="B24" s="616"/>
      <c r="C24" s="617"/>
      <c r="D24" s="618"/>
      <c r="E24" s="207"/>
      <c r="F24" s="217"/>
      <c r="G24" s="195"/>
      <c r="H24" s="204"/>
      <c r="J24" s="113"/>
    </row>
    <row r="25" spans="1:13" s="76" customFormat="1" ht="18" customHeight="1" x14ac:dyDescent="0.15">
      <c r="A25" s="95"/>
      <c r="B25" s="619"/>
      <c r="C25" s="619"/>
      <c r="D25" s="619"/>
      <c r="E25" s="300"/>
      <c r="F25" s="58" t="s">
        <v>4</v>
      </c>
      <c r="G25" s="38">
        <f>SUM(G15:G24)</f>
        <v>499000</v>
      </c>
      <c r="H25" s="120"/>
      <c r="I25" s="279">
        <f>G25*0.9</f>
        <v>449100</v>
      </c>
      <c r="J25" s="113"/>
    </row>
    <row r="26" spans="1:13" s="76" customFormat="1" ht="18" customHeight="1" x14ac:dyDescent="0.15">
      <c r="A26" s="95"/>
      <c r="B26" s="619"/>
      <c r="C26" s="619"/>
      <c r="D26" s="619"/>
      <c r="E26" s="156"/>
      <c r="F26" s="217"/>
      <c r="G26" s="195"/>
      <c r="H26" s="98"/>
      <c r="J26" s="109"/>
    </row>
    <row r="27" spans="1:13" s="76" customFormat="1" ht="18" customHeight="1" x14ac:dyDescent="0.15">
      <c r="A27" s="95"/>
      <c r="B27" s="616"/>
      <c r="C27" s="617"/>
      <c r="D27" s="618"/>
      <c r="E27" s="207"/>
      <c r="F27" s="177" t="s">
        <v>2</v>
      </c>
      <c r="G27" s="153">
        <v>450000</v>
      </c>
      <c r="H27" s="120"/>
      <c r="J27" s="109"/>
    </row>
    <row r="28" spans="1:13" s="76" customFormat="1" ht="18" customHeight="1" x14ac:dyDescent="0.15">
      <c r="A28" s="95"/>
      <c r="B28" s="619"/>
      <c r="C28" s="619"/>
      <c r="D28" s="619"/>
      <c r="E28" s="156"/>
      <c r="F28" s="150"/>
      <c r="G28" s="58" t="s">
        <v>3</v>
      </c>
      <c r="H28" s="98"/>
      <c r="I28" s="279" t="e">
        <f>G28*0.9</f>
        <v>#VALUE!</v>
      </c>
      <c r="J28" s="109"/>
    </row>
    <row r="29" spans="1:13" s="76" customFormat="1" ht="18" customHeight="1" x14ac:dyDescent="0.15">
      <c r="A29" s="95"/>
      <c r="B29" s="619"/>
      <c r="C29" s="619"/>
      <c r="D29" s="619"/>
      <c r="E29" s="94"/>
      <c r="F29" s="44"/>
      <c r="G29" s="200"/>
      <c r="H29" s="120"/>
    </row>
    <row r="30" spans="1:13" s="90" customFormat="1" ht="18" customHeight="1" x14ac:dyDescent="0.15">
      <c r="A30" s="95"/>
      <c r="B30" s="616"/>
      <c r="C30" s="617"/>
      <c r="D30" s="618"/>
      <c r="E30" s="156"/>
      <c r="F30" s="183"/>
      <c r="G30" s="38"/>
      <c r="H30" s="102"/>
    </row>
    <row r="31" spans="1:13" s="90" customFormat="1" ht="18" customHeight="1" x14ac:dyDescent="0.15">
      <c r="A31" s="89"/>
      <c r="B31" s="619"/>
      <c r="C31" s="619"/>
      <c r="D31" s="619"/>
      <c r="E31" s="94"/>
      <c r="F31" s="58"/>
      <c r="G31" s="38"/>
      <c r="H31" s="117"/>
    </row>
    <row r="32" spans="1:13" s="90" customFormat="1" ht="18" customHeight="1" x14ac:dyDescent="0.15">
      <c r="A32" s="95"/>
      <c r="B32" s="619"/>
      <c r="C32" s="619"/>
      <c r="D32" s="619"/>
      <c r="E32" s="107"/>
      <c r="F32" s="58"/>
      <c r="G32" s="38"/>
      <c r="H32" s="98"/>
    </row>
    <row r="33" spans="1:8" s="90" customFormat="1" ht="18" customHeight="1" x14ac:dyDescent="0.15">
      <c r="A33" s="95"/>
      <c r="B33" s="619"/>
      <c r="C33" s="619"/>
      <c r="D33" s="619"/>
      <c r="E33" s="94"/>
      <c r="F33" s="33"/>
      <c r="G33" s="153"/>
      <c r="H33" s="91"/>
    </row>
    <row r="34" spans="1:8" s="90" customFormat="1" ht="18" customHeight="1" x14ac:dyDescent="0.15">
      <c r="A34" s="95"/>
      <c r="B34" s="619"/>
      <c r="C34" s="619"/>
      <c r="D34" s="619"/>
      <c r="E34" s="94"/>
      <c r="F34" s="44"/>
      <c r="G34" s="40"/>
      <c r="H34" s="91"/>
    </row>
    <row r="35" spans="1:8" s="90" customFormat="1" ht="18" customHeight="1" x14ac:dyDescent="0.15">
      <c r="A35" s="95"/>
      <c r="B35" s="619"/>
      <c r="C35" s="619"/>
      <c r="D35" s="619"/>
      <c r="E35" s="94"/>
      <c r="F35" s="93"/>
      <c r="G35" s="92"/>
      <c r="H35" s="91"/>
    </row>
    <row r="36" spans="1:8" s="76" customFormat="1" ht="18" customHeight="1" x14ac:dyDescent="0.15">
      <c r="A36" s="89"/>
      <c r="B36" s="616"/>
      <c r="C36" s="617"/>
      <c r="D36" s="618"/>
      <c r="E36" s="88"/>
      <c r="F36" s="87"/>
      <c r="G36" s="86"/>
      <c r="H36" s="85"/>
    </row>
    <row r="37" spans="1:8" s="76" customFormat="1" ht="18" customHeight="1" x14ac:dyDescent="0.15">
      <c r="A37" s="84"/>
      <c r="B37" s="83"/>
      <c r="C37" s="82"/>
      <c r="D37" s="81"/>
      <c r="E37" s="80"/>
      <c r="F37" s="79"/>
      <c r="G37" s="78"/>
      <c r="H37" s="77"/>
    </row>
    <row r="38" spans="1:8" ht="18" customHeight="1" x14ac:dyDescent="0.15">
      <c r="A38" s="495" t="s">
        <v>0</v>
      </c>
      <c r="B38" s="496"/>
      <c r="C38" s="496"/>
      <c r="D38" s="496"/>
      <c r="E38" s="496"/>
      <c r="F38" s="496"/>
      <c r="G38" s="496"/>
      <c r="H38" s="497"/>
    </row>
    <row r="39" spans="1:8" ht="15" customHeight="1" x14ac:dyDescent="0.15">
      <c r="A39" s="547"/>
      <c r="B39" s="548"/>
      <c r="C39" s="548"/>
      <c r="D39" s="548"/>
      <c r="E39" s="548"/>
      <c r="F39" s="548"/>
      <c r="G39" s="548"/>
      <c r="H39" s="549"/>
    </row>
    <row r="40" spans="1:8" ht="15" customHeight="1" x14ac:dyDescent="0.15">
      <c r="A40" s="7"/>
      <c r="B40" s="5"/>
      <c r="C40" s="5"/>
      <c r="D40" s="5"/>
      <c r="E40" s="5"/>
      <c r="F40" s="5"/>
      <c r="G40" s="5"/>
      <c r="H40" s="4"/>
    </row>
    <row r="41" spans="1:8" ht="18" customHeight="1" x14ac:dyDescent="0.15">
      <c r="A41" s="6"/>
      <c r="B41" s="548"/>
      <c r="C41" s="548"/>
      <c r="D41" s="548"/>
      <c r="E41" s="5"/>
      <c r="F41" s="5"/>
      <c r="G41" s="5"/>
      <c r="H41" s="4"/>
    </row>
    <row r="42" spans="1:8" ht="12.75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34">
    <mergeCell ref="A39:H39"/>
    <mergeCell ref="B41:D41"/>
    <mergeCell ref="A42:D42"/>
    <mergeCell ref="A16:D16"/>
    <mergeCell ref="A17:D17"/>
    <mergeCell ref="A18:D18"/>
    <mergeCell ref="A19:D19"/>
    <mergeCell ref="A20:D20"/>
    <mergeCell ref="A22:D22"/>
    <mergeCell ref="B33:D33"/>
    <mergeCell ref="B34:D34"/>
    <mergeCell ref="B35:D35"/>
    <mergeCell ref="B36:D36"/>
    <mergeCell ref="A38:H38"/>
    <mergeCell ref="B29:D29"/>
    <mergeCell ref="B30:D30"/>
    <mergeCell ref="B31:D31"/>
    <mergeCell ref="B32:D32"/>
    <mergeCell ref="B24:D24"/>
    <mergeCell ref="B25:D25"/>
    <mergeCell ref="B26:D26"/>
    <mergeCell ref="B27:D27"/>
    <mergeCell ref="B28:D28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45"/>
  <sheetViews>
    <sheetView topLeftCell="A2" zoomScale="85" zoomScaleNormal="85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2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2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2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2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2" ht="19.350000000000001" customHeight="1" x14ac:dyDescent="0.15">
      <c r="A9" s="68" t="s">
        <v>397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404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68" t="s">
        <v>398</v>
      </c>
      <c r="B14" s="569"/>
      <c r="C14" s="569"/>
      <c r="D14" s="570"/>
      <c r="E14" s="361"/>
      <c r="F14" s="362"/>
      <c r="G14" s="92"/>
      <c r="H14" s="117"/>
      <c r="J14" s="125"/>
      <c r="K14" s="126"/>
    </row>
    <row r="15" spans="1:12" s="76" customFormat="1" ht="18" customHeight="1" x14ac:dyDescent="0.15">
      <c r="A15" s="520" t="s">
        <v>17</v>
      </c>
      <c r="B15" s="521"/>
      <c r="C15" s="521"/>
      <c r="D15" s="522"/>
      <c r="E15" s="12">
        <v>1</v>
      </c>
      <c r="F15" s="44">
        <v>131000</v>
      </c>
      <c r="G15" s="38">
        <f>F15*E15</f>
        <v>131000</v>
      </c>
      <c r="H15" s="48"/>
      <c r="J15" s="125">
        <v>20000</v>
      </c>
      <c r="K15" s="126">
        <f>J15*1.3</f>
        <v>26000</v>
      </c>
      <c r="L15" s="279">
        <f>K15*1.12</f>
        <v>29120.000000000004</v>
      </c>
    </row>
    <row r="16" spans="1:12" s="76" customFormat="1" ht="18" customHeight="1" x14ac:dyDescent="0.15">
      <c r="A16" s="185" t="s">
        <v>42</v>
      </c>
      <c r="B16" s="481" t="s">
        <v>41</v>
      </c>
      <c r="C16" s="481"/>
      <c r="D16" s="482"/>
      <c r="E16" s="156">
        <v>1</v>
      </c>
      <c r="F16" s="164">
        <v>349000</v>
      </c>
      <c r="G16" s="168">
        <f>E16*F16</f>
        <v>349000</v>
      </c>
      <c r="H16" s="52"/>
      <c r="J16" s="125">
        <v>4400</v>
      </c>
      <c r="K16" s="126">
        <f>J16*1.5</f>
        <v>6600</v>
      </c>
      <c r="L16" s="279">
        <f>K16*1.12</f>
        <v>7392.0000000000009</v>
      </c>
    </row>
    <row r="17" spans="1:13" s="76" customFormat="1" ht="18" customHeight="1" x14ac:dyDescent="0.15">
      <c r="A17" s="42"/>
      <c r="B17" s="480"/>
      <c r="C17" s="481"/>
      <c r="D17" s="482"/>
      <c r="E17" s="34"/>
      <c r="F17" s="58" t="s">
        <v>4</v>
      </c>
      <c r="G17" s="38">
        <f>SUM(G9:G16)</f>
        <v>480000</v>
      </c>
      <c r="H17" s="48"/>
      <c r="I17" s="279">
        <f>G17*0.9</f>
        <v>432000</v>
      </c>
      <c r="J17" s="125"/>
      <c r="K17" s="126"/>
      <c r="L17" s="279"/>
    </row>
    <row r="18" spans="1:13" s="76" customFormat="1" ht="18" customHeight="1" x14ac:dyDescent="0.15">
      <c r="A18" s="219"/>
      <c r="B18" s="620"/>
      <c r="C18" s="621"/>
      <c r="D18" s="622"/>
      <c r="E18" s="218"/>
      <c r="F18" s="217"/>
      <c r="G18" s="195"/>
      <c r="H18" s="199"/>
      <c r="I18" s="304">
        <f>G18*0.9</f>
        <v>0</v>
      </c>
      <c r="J18" s="125"/>
      <c r="K18" s="126"/>
      <c r="L18" s="279"/>
    </row>
    <row r="19" spans="1:13" s="76" customFormat="1" ht="18" customHeight="1" x14ac:dyDescent="0.15">
      <c r="A19" s="216"/>
      <c r="B19" s="586"/>
      <c r="C19" s="587"/>
      <c r="D19" s="588"/>
      <c r="E19" s="202"/>
      <c r="F19" s="177" t="s">
        <v>2</v>
      </c>
      <c r="G19" s="153">
        <v>430000</v>
      </c>
      <c r="H19" s="215"/>
      <c r="J19" s="127"/>
      <c r="K19" s="126"/>
      <c r="L19" s="128"/>
      <c r="M19" s="125"/>
    </row>
    <row r="20" spans="1:13" s="76" customFormat="1" ht="18" customHeight="1" x14ac:dyDescent="0.15">
      <c r="A20" s="214"/>
      <c r="B20" s="581"/>
      <c r="C20" s="582"/>
      <c r="D20" s="583"/>
      <c r="E20" s="213"/>
      <c r="F20" s="150"/>
      <c r="G20" s="58" t="s">
        <v>3</v>
      </c>
      <c r="H20" s="204"/>
      <c r="J20" s="127"/>
      <c r="K20" s="126"/>
      <c r="M20" s="125"/>
    </row>
    <row r="21" spans="1:13" s="76" customFormat="1" ht="18" customHeight="1" x14ac:dyDescent="0.15">
      <c r="A21" s="211"/>
      <c r="B21" s="623"/>
      <c r="C21" s="624"/>
      <c r="D21" s="625"/>
      <c r="E21" s="202"/>
      <c r="F21" s="44"/>
      <c r="G21" s="200"/>
      <c r="H21" s="204"/>
      <c r="J21" s="119"/>
    </row>
    <row r="22" spans="1:13" s="76" customFormat="1" ht="18" customHeight="1" x14ac:dyDescent="0.15">
      <c r="A22" s="95"/>
      <c r="B22" s="619"/>
      <c r="C22" s="619"/>
      <c r="D22" s="619"/>
      <c r="E22" s="300"/>
      <c r="F22" s="177"/>
      <c r="G22" s="153"/>
      <c r="H22" s="204"/>
      <c r="J22" s="119"/>
    </row>
    <row r="23" spans="1:13" s="76" customFormat="1" ht="18" customHeight="1" x14ac:dyDescent="0.15">
      <c r="A23" s="95"/>
      <c r="B23" s="619"/>
      <c r="C23" s="619"/>
      <c r="D23" s="619"/>
      <c r="E23" s="156"/>
      <c r="F23" s="172"/>
      <c r="G23" s="172"/>
      <c r="H23" s="204"/>
      <c r="J23" s="119"/>
    </row>
    <row r="24" spans="1:13" s="76" customFormat="1" ht="18" customHeight="1" x14ac:dyDescent="0.15">
      <c r="A24" s="95"/>
      <c r="B24" s="616"/>
      <c r="C24" s="617"/>
      <c r="D24" s="618"/>
      <c r="E24" s="207"/>
      <c r="F24" s="206"/>
      <c r="G24" s="250"/>
      <c r="H24" s="204"/>
      <c r="J24" s="113"/>
    </row>
    <row r="25" spans="1:13" s="76" customFormat="1" ht="18" customHeight="1" x14ac:dyDescent="0.15">
      <c r="A25" s="95"/>
      <c r="B25" s="619"/>
      <c r="C25" s="619"/>
      <c r="D25" s="619"/>
      <c r="E25" s="300"/>
      <c r="F25" s="177"/>
      <c r="G25" s="153"/>
      <c r="H25" s="120"/>
      <c r="I25" s="279">
        <f>G25*0.9</f>
        <v>0</v>
      </c>
      <c r="J25" s="113"/>
    </row>
    <row r="26" spans="1:13" s="76" customFormat="1" ht="18" customHeight="1" x14ac:dyDescent="0.15">
      <c r="A26" s="95"/>
      <c r="B26" s="619"/>
      <c r="C26" s="619"/>
      <c r="D26" s="619"/>
      <c r="E26" s="156"/>
      <c r="F26" s="172"/>
      <c r="G26" s="172"/>
      <c r="H26" s="98"/>
      <c r="J26" s="109"/>
    </row>
    <row r="27" spans="1:13" s="76" customFormat="1" ht="18" customHeight="1" x14ac:dyDescent="0.15">
      <c r="A27" s="95"/>
      <c r="B27" s="616"/>
      <c r="C27" s="617"/>
      <c r="D27" s="618"/>
      <c r="E27" s="207"/>
      <c r="F27" s="206"/>
      <c r="G27" s="250"/>
      <c r="H27" s="120"/>
      <c r="J27" s="109"/>
    </row>
    <row r="28" spans="1:13" s="76" customFormat="1" ht="18" customHeight="1" x14ac:dyDescent="0.15">
      <c r="A28" s="95"/>
      <c r="B28" s="619"/>
      <c r="C28" s="619"/>
      <c r="D28" s="619"/>
      <c r="E28" s="156"/>
      <c r="F28" s="183"/>
      <c r="G28" s="38"/>
      <c r="H28" s="98"/>
      <c r="I28" s="279">
        <f>G28*0.9</f>
        <v>0</v>
      </c>
      <c r="J28" s="109"/>
    </row>
    <row r="29" spans="1:13" s="76" customFormat="1" ht="18" customHeight="1" x14ac:dyDescent="0.15">
      <c r="A29" s="95"/>
      <c r="B29" s="619"/>
      <c r="C29" s="619"/>
      <c r="D29" s="619"/>
      <c r="E29" s="94"/>
      <c r="F29" s="58"/>
      <c r="G29" s="38"/>
      <c r="H29" s="120"/>
    </row>
    <row r="30" spans="1:13" s="90" customFormat="1" ht="18" customHeight="1" x14ac:dyDescent="0.15">
      <c r="A30" s="95"/>
      <c r="B30" s="616"/>
      <c r="C30" s="617"/>
      <c r="D30" s="618"/>
      <c r="E30" s="156"/>
      <c r="F30" s="177"/>
      <c r="G30" s="153"/>
      <c r="H30" s="102"/>
    </row>
    <row r="31" spans="1:13" s="90" customFormat="1" ht="18" customHeight="1" x14ac:dyDescent="0.15">
      <c r="A31" s="89"/>
      <c r="B31" s="619"/>
      <c r="C31" s="619"/>
      <c r="D31" s="619"/>
      <c r="E31" s="94"/>
      <c r="F31" s="150"/>
      <c r="G31" s="58"/>
      <c r="H31" s="117"/>
    </row>
    <row r="32" spans="1:13" s="90" customFormat="1" ht="18" customHeight="1" x14ac:dyDescent="0.15">
      <c r="A32" s="95"/>
      <c r="B32" s="619"/>
      <c r="C32" s="619"/>
      <c r="D32" s="619"/>
      <c r="E32" s="107"/>
      <c r="F32" s="58"/>
      <c r="G32" s="38"/>
      <c r="H32" s="98"/>
    </row>
    <row r="33" spans="1:8" s="90" customFormat="1" ht="18" customHeight="1" x14ac:dyDescent="0.15">
      <c r="A33" s="95"/>
      <c r="B33" s="619"/>
      <c r="C33" s="619"/>
      <c r="D33" s="619"/>
      <c r="E33" s="156"/>
      <c r="F33" s="177"/>
      <c r="G33" s="153"/>
      <c r="H33" s="117"/>
    </row>
    <row r="34" spans="1:8" s="90" customFormat="1" ht="18" customHeight="1" x14ac:dyDescent="0.15">
      <c r="A34" s="95"/>
      <c r="B34" s="619"/>
      <c r="C34" s="619"/>
      <c r="D34" s="619"/>
      <c r="E34" s="107"/>
      <c r="F34" s="150"/>
      <c r="G34" s="58"/>
      <c r="H34" s="98"/>
    </row>
    <row r="35" spans="1:8" s="90" customFormat="1" ht="18" customHeight="1" x14ac:dyDescent="0.15">
      <c r="A35" s="89"/>
      <c r="B35" s="616"/>
      <c r="C35" s="617"/>
      <c r="D35" s="618"/>
      <c r="E35" s="156"/>
      <c r="F35" s="172"/>
      <c r="G35" s="172"/>
      <c r="H35" s="117"/>
    </row>
    <row r="36" spans="1:8" s="90" customFormat="1" ht="18" customHeight="1" x14ac:dyDescent="0.15">
      <c r="A36" s="95"/>
      <c r="B36" s="619"/>
      <c r="C36" s="619"/>
      <c r="D36" s="619"/>
      <c r="E36" s="94"/>
      <c r="F36" s="33"/>
      <c r="G36" s="153"/>
      <c r="H36" s="91"/>
    </row>
    <row r="37" spans="1:8" s="90" customFormat="1" ht="18" customHeight="1" x14ac:dyDescent="0.15">
      <c r="A37" s="95"/>
      <c r="B37" s="619"/>
      <c r="C37" s="619"/>
      <c r="D37" s="619"/>
      <c r="E37" s="94"/>
      <c r="F37" s="44"/>
      <c r="G37" s="40"/>
      <c r="H37" s="91"/>
    </row>
    <row r="38" spans="1:8" s="90" customFormat="1" ht="18" customHeight="1" x14ac:dyDescent="0.15">
      <c r="A38" s="95"/>
      <c r="B38" s="619"/>
      <c r="C38" s="619"/>
      <c r="D38" s="619"/>
      <c r="E38" s="94"/>
      <c r="F38" s="93"/>
      <c r="G38" s="92"/>
      <c r="H38" s="91"/>
    </row>
    <row r="39" spans="1:8" s="76" customFormat="1" ht="18" customHeight="1" x14ac:dyDescent="0.15">
      <c r="A39" s="89"/>
      <c r="B39" s="616"/>
      <c r="C39" s="617"/>
      <c r="D39" s="618"/>
      <c r="E39" s="88"/>
      <c r="F39" s="87"/>
      <c r="G39" s="86"/>
      <c r="H39" s="85"/>
    </row>
    <row r="40" spans="1:8" s="76" customFormat="1" ht="18" customHeight="1" x14ac:dyDescent="0.15">
      <c r="A40" s="84"/>
      <c r="B40" s="83"/>
      <c r="C40" s="82"/>
      <c r="D40" s="81"/>
      <c r="E40" s="80"/>
      <c r="F40" s="79"/>
      <c r="G40" s="78"/>
      <c r="H40" s="77"/>
    </row>
    <row r="41" spans="1:8" ht="18" customHeight="1" x14ac:dyDescent="0.15">
      <c r="A41" s="495" t="s">
        <v>0</v>
      </c>
      <c r="B41" s="496"/>
      <c r="C41" s="496"/>
      <c r="D41" s="496"/>
      <c r="E41" s="496"/>
      <c r="F41" s="496"/>
      <c r="G41" s="496"/>
      <c r="H41" s="497"/>
    </row>
    <row r="42" spans="1:8" ht="15" customHeight="1" x14ac:dyDescent="0.15">
      <c r="A42" s="547"/>
      <c r="B42" s="548"/>
      <c r="C42" s="548"/>
      <c r="D42" s="548"/>
      <c r="E42" s="548"/>
      <c r="F42" s="548"/>
      <c r="G42" s="548"/>
      <c r="H42" s="549"/>
    </row>
    <row r="43" spans="1:8" ht="1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8" ht="18" customHeight="1" x14ac:dyDescent="0.15">
      <c r="A44" s="6"/>
      <c r="B44" s="548"/>
      <c r="C44" s="548"/>
      <c r="D44" s="548"/>
      <c r="E44" s="5"/>
      <c r="F44" s="5"/>
      <c r="G44" s="5"/>
      <c r="H44" s="4"/>
    </row>
    <row r="45" spans="1:8" ht="12.75" customHeight="1" x14ac:dyDescent="0.15">
      <c r="A45" s="498"/>
      <c r="B45" s="499"/>
      <c r="C45" s="499"/>
      <c r="D45" s="499"/>
      <c r="E45" s="3"/>
      <c r="F45" s="3"/>
      <c r="G45" s="3"/>
      <c r="H45" s="2"/>
    </row>
  </sheetData>
  <mergeCells count="39">
    <mergeCell ref="A42:H42"/>
    <mergeCell ref="B44:D44"/>
    <mergeCell ref="A45:D45"/>
    <mergeCell ref="A14:D14"/>
    <mergeCell ref="A15:D15"/>
    <mergeCell ref="B22:D22"/>
    <mergeCell ref="B23:D23"/>
    <mergeCell ref="B25:D25"/>
    <mergeCell ref="B26:D26"/>
    <mergeCell ref="B35:D35"/>
    <mergeCell ref="B36:D36"/>
    <mergeCell ref="B37:D37"/>
    <mergeCell ref="B38:D38"/>
    <mergeCell ref="B39:D39"/>
    <mergeCell ref="A41:H41"/>
    <mergeCell ref="B29:D29"/>
    <mergeCell ref="B30:D30"/>
    <mergeCell ref="B31:D31"/>
    <mergeCell ref="B32:D32"/>
    <mergeCell ref="B33:D33"/>
    <mergeCell ref="B34:D34"/>
    <mergeCell ref="B24:D24"/>
    <mergeCell ref="B27:D27"/>
    <mergeCell ref="B28:D28"/>
    <mergeCell ref="B17:D17"/>
    <mergeCell ref="B18:D18"/>
    <mergeCell ref="B19:D19"/>
    <mergeCell ref="B20:D20"/>
    <mergeCell ref="B21:D21"/>
    <mergeCell ref="E7:H7"/>
    <mergeCell ref="E8:H8"/>
    <mergeCell ref="B13:D13"/>
    <mergeCell ref="B16:D16"/>
    <mergeCell ref="A2:H2"/>
    <mergeCell ref="B3:C3"/>
    <mergeCell ref="F3:H4"/>
    <mergeCell ref="A4:C4"/>
    <mergeCell ref="E5:H5"/>
    <mergeCell ref="E6:H6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40"/>
  <sheetViews>
    <sheetView topLeftCell="A2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597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77" t="s">
        <v>240</v>
      </c>
      <c r="B14" s="545"/>
      <c r="C14" s="545"/>
      <c r="D14" s="545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5" t="s">
        <v>237</v>
      </c>
      <c r="B16" s="535">
        <v>24499</v>
      </c>
      <c r="C16" s="536"/>
      <c r="D16" s="537"/>
      <c r="E16" s="97">
        <v>1</v>
      </c>
      <c r="F16" s="100">
        <v>17500</v>
      </c>
      <c r="G16" s="115">
        <f>E16*F16</f>
        <v>17500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84"/>
      <c r="B17" s="480"/>
      <c r="C17" s="481"/>
      <c r="D17" s="482"/>
      <c r="E17" s="151"/>
      <c r="F17" s="237" t="s">
        <v>4</v>
      </c>
      <c r="G17" s="92">
        <f>SUM(G14:G16)</f>
        <v>157500</v>
      </c>
      <c r="H17" s="294"/>
      <c r="I17" s="323">
        <f>G17*0.9</f>
        <v>141750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84"/>
      <c r="B18" s="480"/>
      <c r="C18" s="481"/>
      <c r="D18" s="482"/>
      <c r="E18" s="151"/>
      <c r="F18" s="237"/>
      <c r="G18" s="92"/>
      <c r="H18" s="294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184"/>
      <c r="B19" s="529"/>
      <c r="C19" s="530"/>
      <c r="D19" s="531"/>
      <c r="E19" s="107"/>
      <c r="F19" s="177" t="s">
        <v>2</v>
      </c>
      <c r="G19" s="153">
        <v>140000</v>
      </c>
      <c r="H19" s="204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184"/>
      <c r="B20" s="529"/>
      <c r="C20" s="530"/>
      <c r="D20" s="531"/>
      <c r="E20" s="156"/>
      <c r="F20" s="150"/>
      <c r="G20" s="58" t="s">
        <v>3</v>
      </c>
      <c r="H20" s="31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184"/>
      <c r="B21" s="529"/>
      <c r="C21" s="530"/>
      <c r="D21" s="531"/>
      <c r="E21" s="94"/>
      <c r="F21" s="100"/>
      <c r="G21" s="115"/>
      <c r="H21" s="114"/>
      <c r="I21" s="299"/>
      <c r="J21" s="299">
        <v>126000</v>
      </c>
      <c r="K21" s="190"/>
      <c r="L21" s="190"/>
      <c r="M21" s="190"/>
    </row>
    <row r="22" spans="1:13" ht="18" customHeight="1" x14ac:dyDescent="0.15">
      <c r="A22" s="297"/>
      <c r="B22" s="317"/>
      <c r="C22" s="318"/>
      <c r="D22" s="319"/>
      <c r="E22" s="94"/>
      <c r="F22" s="238"/>
      <c r="G22" s="115"/>
      <c r="H22" s="98"/>
      <c r="I22" s="299"/>
      <c r="J22" s="299"/>
      <c r="K22" s="190"/>
      <c r="L22" s="190"/>
      <c r="M22" s="190"/>
    </row>
    <row r="23" spans="1:13" ht="18" customHeight="1" x14ac:dyDescent="0.15">
      <c r="A23" s="184"/>
      <c r="B23" s="480"/>
      <c r="C23" s="481"/>
      <c r="D23" s="482"/>
      <c r="E23" s="151"/>
      <c r="F23" s="237"/>
      <c r="G23" s="92"/>
      <c r="H23" s="294"/>
      <c r="I23" s="299">
        <f>G23*0.9</f>
        <v>0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184"/>
      <c r="B24" s="529"/>
      <c r="C24" s="530"/>
      <c r="D24" s="531"/>
      <c r="E24" s="156"/>
      <c r="F24" s="130"/>
      <c r="G24" s="130"/>
      <c r="H24" s="204"/>
      <c r="I24" s="299"/>
      <c r="K24" s="190"/>
      <c r="L24" s="190"/>
      <c r="M24" s="190"/>
    </row>
    <row r="25" spans="1:13" ht="18" customHeight="1" x14ac:dyDescent="0.15">
      <c r="A25" s="184"/>
      <c r="B25" s="529"/>
      <c r="C25" s="530"/>
      <c r="D25" s="531"/>
      <c r="E25" s="94"/>
      <c r="F25" s="237"/>
      <c r="G25" s="92"/>
      <c r="H25" s="120"/>
      <c r="I25" s="299">
        <f>G25*0.9</f>
        <v>0</v>
      </c>
      <c r="K25" s="190"/>
      <c r="L25" s="190"/>
      <c r="M25" s="190"/>
    </row>
    <row r="26" spans="1:13" s="36" customFormat="1" ht="18" customHeight="1" x14ac:dyDescent="0.15">
      <c r="A26" s="184"/>
      <c r="B26" s="529"/>
      <c r="C26" s="530"/>
      <c r="D26" s="531"/>
      <c r="E26" s="107"/>
      <c r="F26" s="150"/>
      <c r="G26" s="58"/>
      <c r="H26" s="48"/>
      <c r="I26" s="324"/>
      <c r="K26" s="193"/>
      <c r="L26" s="190"/>
      <c r="M26" s="190"/>
    </row>
    <row r="27" spans="1:13" ht="18" customHeight="1" x14ac:dyDescent="0.15">
      <c r="A27" s="297"/>
      <c r="B27" s="317"/>
      <c r="C27" s="318"/>
      <c r="D27" s="319"/>
      <c r="E27" s="107"/>
      <c r="F27" s="177"/>
      <c r="G27" s="153"/>
      <c r="H27" s="98"/>
      <c r="I27" s="299">
        <f>G26*0.9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50"/>
      <c r="G28" s="58"/>
      <c r="H28" s="204"/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237"/>
      <c r="G29" s="92"/>
      <c r="H29" s="204"/>
      <c r="I29" s="47">
        <f>G28*0.9</f>
        <v>0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77"/>
      <c r="G30" s="153"/>
      <c r="H30" s="48"/>
      <c r="I30" s="277">
        <f>I19+I20+I27</f>
        <v>370000</v>
      </c>
    </row>
    <row r="31" spans="1:13" ht="18" customHeight="1" x14ac:dyDescent="0.15">
      <c r="A31" s="297"/>
      <c r="B31" s="317"/>
      <c r="C31" s="318"/>
      <c r="D31" s="319"/>
      <c r="E31" s="34"/>
      <c r="F31" s="150"/>
      <c r="G31" s="5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8">
    <mergeCell ref="B33:D33"/>
    <mergeCell ref="B34:D34"/>
    <mergeCell ref="B35:D35"/>
    <mergeCell ref="A36:H36"/>
    <mergeCell ref="A40:D40"/>
    <mergeCell ref="B26:D26"/>
    <mergeCell ref="B29:D29"/>
    <mergeCell ref="B30:D30"/>
    <mergeCell ref="B17:D17"/>
    <mergeCell ref="B18:D18"/>
    <mergeCell ref="B21:D21"/>
    <mergeCell ref="B19:D19"/>
    <mergeCell ref="B20:D20"/>
    <mergeCell ref="B23:D23"/>
    <mergeCell ref="B24:D24"/>
    <mergeCell ref="B25:D25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40"/>
  <sheetViews>
    <sheetView topLeftCell="A5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598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77" t="s">
        <v>416</v>
      </c>
      <c r="B14" s="545"/>
      <c r="C14" s="545"/>
      <c r="D14" s="545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5" t="s">
        <v>86</v>
      </c>
      <c r="B16" s="535" t="s">
        <v>85</v>
      </c>
      <c r="C16" s="536"/>
      <c r="D16" s="537"/>
      <c r="E16" s="94">
        <v>1</v>
      </c>
      <c r="F16" s="100">
        <v>254200</v>
      </c>
      <c r="G16" s="115">
        <f>E16*F16</f>
        <v>254200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01" t="s">
        <v>84</v>
      </c>
      <c r="B17" s="535" t="s">
        <v>83</v>
      </c>
      <c r="C17" s="536"/>
      <c r="D17" s="536"/>
      <c r="E17" s="94">
        <v>1</v>
      </c>
      <c r="F17" s="238">
        <v>26000</v>
      </c>
      <c r="G17" s="115">
        <f>E17*F17</f>
        <v>26000</v>
      </c>
      <c r="H17" s="98"/>
      <c r="I17" s="323">
        <f>G17*0.9</f>
        <v>23400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35"/>
      <c r="B18" s="480"/>
      <c r="C18" s="481"/>
      <c r="D18" s="482"/>
      <c r="E18" s="151"/>
      <c r="F18" s="237" t="s">
        <v>4</v>
      </c>
      <c r="G18" s="322">
        <f>SUM(G15:G17)</f>
        <v>420200</v>
      </c>
      <c r="H18" s="294"/>
      <c r="I18" s="299">
        <f>G18*0.9</f>
        <v>378180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68" t="s">
        <v>414</v>
      </c>
      <c r="B19" s="569"/>
      <c r="C19" s="569"/>
      <c r="D19" s="570"/>
      <c r="E19" s="97"/>
      <c r="F19" s="100"/>
      <c r="G19" s="92"/>
      <c r="H19" s="204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520" t="s">
        <v>17</v>
      </c>
      <c r="B20" s="521"/>
      <c r="C20" s="521"/>
      <c r="D20" s="522"/>
      <c r="E20" s="12">
        <v>1</v>
      </c>
      <c r="F20" s="44">
        <v>131000</v>
      </c>
      <c r="G20" s="38">
        <f>F20*E20</f>
        <v>131000</v>
      </c>
      <c r="H20" s="31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568" t="s">
        <v>417</v>
      </c>
      <c r="B21" s="569"/>
      <c r="C21" s="569"/>
      <c r="D21" s="570"/>
      <c r="E21" s="361"/>
      <c r="F21" s="362"/>
      <c r="G21" s="92"/>
      <c r="H21" s="114"/>
      <c r="I21" s="299"/>
      <c r="J21" s="299">
        <v>126000</v>
      </c>
      <c r="K21" s="190"/>
      <c r="L21" s="190"/>
      <c r="M21" s="190"/>
    </row>
    <row r="22" spans="1:13" ht="18" customHeight="1" x14ac:dyDescent="0.15">
      <c r="A22" s="520" t="s">
        <v>17</v>
      </c>
      <c r="B22" s="521"/>
      <c r="C22" s="521"/>
      <c r="D22" s="522"/>
      <c r="E22" s="12">
        <v>1</v>
      </c>
      <c r="F22" s="44">
        <v>131000</v>
      </c>
      <c r="G22" s="38">
        <f>F22*E22</f>
        <v>131000</v>
      </c>
      <c r="H22" s="98"/>
      <c r="I22" s="299"/>
      <c r="J22" s="299"/>
      <c r="K22" s="190"/>
      <c r="L22" s="190"/>
      <c r="M22" s="190"/>
    </row>
    <row r="23" spans="1:13" ht="18" customHeight="1" x14ac:dyDescent="0.15">
      <c r="A23" s="486" t="s">
        <v>415</v>
      </c>
      <c r="B23" s="487"/>
      <c r="C23" s="487"/>
      <c r="D23" s="488"/>
      <c r="E23" s="107"/>
      <c r="F23" s="130"/>
      <c r="G23" s="130"/>
      <c r="H23" s="204"/>
      <c r="I23" s="299">
        <f>G23*0.9</f>
        <v>0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314" t="s">
        <v>43</v>
      </c>
      <c r="B24" s="315"/>
      <c r="C24" s="315"/>
      <c r="D24" s="316"/>
      <c r="E24" s="107">
        <v>1</v>
      </c>
      <c r="F24" s="172">
        <v>53000</v>
      </c>
      <c r="G24" s="172">
        <f>F24*E24</f>
        <v>53000</v>
      </c>
      <c r="H24" s="204"/>
      <c r="I24" s="299"/>
      <c r="K24" s="190"/>
      <c r="L24" s="190"/>
      <c r="M24" s="190"/>
    </row>
    <row r="25" spans="1:13" ht="18" customHeight="1" x14ac:dyDescent="0.15">
      <c r="A25" s="184"/>
      <c r="B25" s="529"/>
      <c r="C25" s="530"/>
      <c r="D25" s="531"/>
      <c r="E25" s="94"/>
      <c r="F25" s="237"/>
      <c r="G25" s="92"/>
      <c r="H25" s="120"/>
      <c r="I25" s="299">
        <f>G25*0.9</f>
        <v>0</v>
      </c>
      <c r="K25" s="190"/>
      <c r="L25" s="190"/>
      <c r="M25" s="190"/>
    </row>
    <row r="26" spans="1:13" s="36" customFormat="1" ht="18" customHeight="1" x14ac:dyDescent="0.15">
      <c r="A26" s="184"/>
      <c r="B26" s="529"/>
      <c r="C26" s="530"/>
      <c r="D26" s="531"/>
      <c r="E26" s="107"/>
      <c r="F26" s="237" t="s">
        <v>4</v>
      </c>
      <c r="G26" s="92">
        <f>G18+G20+G22+G24</f>
        <v>735200</v>
      </c>
      <c r="H26" s="294"/>
      <c r="I26" s="324"/>
      <c r="K26" s="193"/>
      <c r="L26" s="190"/>
      <c r="M26" s="190"/>
    </row>
    <row r="27" spans="1:13" ht="18" customHeight="1" x14ac:dyDescent="0.15">
      <c r="A27" s="297"/>
      <c r="B27" s="317"/>
      <c r="C27" s="318"/>
      <c r="D27" s="319"/>
      <c r="E27" s="107"/>
      <c r="F27" s="237"/>
      <c r="G27" s="92"/>
      <c r="H27" s="294"/>
      <c r="I27" s="299">
        <f>G26*0.9</f>
        <v>661680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77" t="s">
        <v>2</v>
      </c>
      <c r="G28" s="153">
        <v>660000</v>
      </c>
      <c r="H28" s="204"/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150"/>
      <c r="G29" s="58" t="s">
        <v>3</v>
      </c>
      <c r="H29" s="31"/>
      <c r="I29" s="47">
        <f>G28*0.9</f>
        <v>594000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00"/>
      <c r="G30" s="115"/>
      <c r="H30" s="114"/>
      <c r="I30" s="277">
        <f>I19+I20+I27</f>
        <v>1031680</v>
      </c>
    </row>
    <row r="31" spans="1:13" ht="18" customHeight="1" x14ac:dyDescent="0.15">
      <c r="A31" s="297"/>
      <c r="B31" s="317"/>
      <c r="C31" s="318"/>
      <c r="D31" s="319"/>
      <c r="E31" s="34"/>
      <c r="F31" s="150"/>
      <c r="G31" s="5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8">
    <mergeCell ref="B34:D34"/>
    <mergeCell ref="B35:D35"/>
    <mergeCell ref="A36:H36"/>
    <mergeCell ref="A40:D40"/>
    <mergeCell ref="A19:D19"/>
    <mergeCell ref="A20:D20"/>
    <mergeCell ref="A21:D21"/>
    <mergeCell ref="A22:D22"/>
    <mergeCell ref="A23:D23"/>
    <mergeCell ref="B25:D25"/>
    <mergeCell ref="B26:D26"/>
    <mergeCell ref="B29:D29"/>
    <mergeCell ref="B30:D30"/>
    <mergeCell ref="B33:D33"/>
    <mergeCell ref="B17:D17"/>
    <mergeCell ref="B18:D18"/>
    <mergeCell ref="E7:H7"/>
    <mergeCell ref="E8:H8"/>
    <mergeCell ref="B13:D13"/>
    <mergeCell ref="A14:D14"/>
    <mergeCell ref="A15:D15"/>
    <mergeCell ref="B16:D16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40"/>
  <sheetViews>
    <sheetView topLeftCell="A2" zoomScale="90" zoomScaleNormal="90" workbookViewId="0">
      <selection activeCell="A36" sqref="A36:H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413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394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68" t="s">
        <v>363</v>
      </c>
      <c r="B14" s="569"/>
      <c r="C14" s="569"/>
      <c r="D14" s="570"/>
      <c r="E14" s="361"/>
      <c r="F14" s="362"/>
      <c r="G14" s="92"/>
      <c r="H14" s="114"/>
    </row>
    <row r="15" spans="1:13" ht="18" customHeight="1" x14ac:dyDescent="0.15">
      <c r="A15" s="520" t="s">
        <v>17</v>
      </c>
      <c r="B15" s="521"/>
      <c r="C15" s="521"/>
      <c r="D15" s="522"/>
      <c r="E15" s="12">
        <v>1</v>
      </c>
      <c r="F15" s="44">
        <v>131000</v>
      </c>
      <c r="G15" s="38">
        <f>F15*E15</f>
        <v>131000</v>
      </c>
      <c r="H15" s="98"/>
      <c r="I15" s="1">
        <v>118000</v>
      </c>
    </row>
    <row r="16" spans="1:13" ht="18" customHeight="1" x14ac:dyDescent="0.15">
      <c r="A16" s="486" t="s">
        <v>311</v>
      </c>
      <c r="B16" s="487"/>
      <c r="C16" s="487"/>
      <c r="D16" s="488"/>
      <c r="E16" s="94"/>
      <c r="F16" s="100"/>
      <c r="G16" s="115"/>
      <c r="H16" s="57"/>
      <c r="J16" s="1">
        <v>46000</v>
      </c>
      <c r="K16" s="190"/>
      <c r="L16" s="190"/>
      <c r="M16" s="190"/>
    </row>
    <row r="17" spans="1:13" s="36" customFormat="1" ht="18" customHeight="1" x14ac:dyDescent="0.15">
      <c r="A17" s="483" t="s">
        <v>43</v>
      </c>
      <c r="B17" s="484"/>
      <c r="C17" s="484"/>
      <c r="D17" s="485"/>
      <c r="E17" s="156">
        <v>1</v>
      </c>
      <c r="F17" s="172">
        <v>53000</v>
      </c>
      <c r="G17" s="172">
        <f>F17*E17</f>
        <v>53000</v>
      </c>
      <c r="H17" s="57"/>
      <c r="I17" s="323">
        <f>G17*0.9</f>
        <v>47700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84" t="s">
        <v>382</v>
      </c>
      <c r="B18" s="480" t="s">
        <v>388</v>
      </c>
      <c r="C18" s="481"/>
      <c r="D18" s="482"/>
      <c r="E18" s="151">
        <v>1</v>
      </c>
      <c r="F18" s="172">
        <v>6900</v>
      </c>
      <c r="G18" s="172">
        <f>F18*E18</f>
        <v>6900</v>
      </c>
      <c r="H18" s="48"/>
      <c r="I18" s="299">
        <f>G18*0.9</f>
        <v>6210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184" t="s">
        <v>382</v>
      </c>
      <c r="B19" s="480" t="s">
        <v>383</v>
      </c>
      <c r="C19" s="481"/>
      <c r="D19" s="482"/>
      <c r="E19" s="151">
        <v>1</v>
      </c>
      <c r="F19" s="172">
        <v>6500</v>
      </c>
      <c r="G19" s="172">
        <f>F19*E19</f>
        <v>6500</v>
      </c>
      <c r="H19" s="48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152"/>
      <c r="B20" s="529"/>
      <c r="C20" s="530"/>
      <c r="D20" s="531"/>
      <c r="E20" s="151"/>
      <c r="F20" s="183" t="s">
        <v>4</v>
      </c>
      <c r="G20" s="38">
        <f>SUM(G17:G19)</f>
        <v>66400</v>
      </c>
      <c r="H20" s="31"/>
      <c r="I20" s="299">
        <v>60000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523" t="s">
        <v>420</v>
      </c>
      <c r="B21" s="524"/>
      <c r="C21" s="524"/>
      <c r="D21" s="525"/>
      <c r="E21" s="156"/>
      <c r="F21" s="130"/>
      <c r="G21" s="130"/>
      <c r="H21" s="204"/>
      <c r="I21" s="299"/>
      <c r="J21" s="299">
        <v>126000</v>
      </c>
      <c r="K21" s="190"/>
      <c r="L21" s="190"/>
      <c r="M21" s="190"/>
    </row>
    <row r="22" spans="1:13" ht="18" customHeight="1" x14ac:dyDescent="0.15">
      <c r="A22" s="508" t="s">
        <v>219</v>
      </c>
      <c r="B22" s="509"/>
      <c r="C22" s="509"/>
      <c r="D22" s="510"/>
      <c r="E22" s="94">
        <v>1</v>
      </c>
      <c r="F22" s="100">
        <v>0</v>
      </c>
      <c r="G22" s="115">
        <f>E22*F22</f>
        <v>0</v>
      </c>
      <c r="H22" s="120" t="s">
        <v>216</v>
      </c>
      <c r="I22" s="299"/>
      <c r="J22" s="299"/>
      <c r="K22" s="190"/>
      <c r="L22" s="190"/>
      <c r="M22" s="190"/>
    </row>
    <row r="23" spans="1:13" ht="18" customHeight="1" x14ac:dyDescent="0.15">
      <c r="A23" s="523" t="s">
        <v>419</v>
      </c>
      <c r="B23" s="524"/>
      <c r="C23" s="524"/>
      <c r="D23" s="525"/>
      <c r="E23" s="156"/>
      <c r="F23" s="130"/>
      <c r="G23" s="130"/>
      <c r="H23" s="204"/>
      <c r="I23" s="299">
        <f>G23*0.9</f>
        <v>0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508" t="s">
        <v>219</v>
      </c>
      <c r="B24" s="509"/>
      <c r="C24" s="509"/>
      <c r="D24" s="510"/>
      <c r="E24" s="94">
        <v>1</v>
      </c>
      <c r="F24" s="100">
        <v>0</v>
      </c>
      <c r="G24" s="115">
        <f>E24*F24</f>
        <v>0</v>
      </c>
      <c r="H24" s="120" t="s">
        <v>421</v>
      </c>
      <c r="I24" s="299"/>
      <c r="K24" s="190"/>
      <c r="L24" s="190"/>
      <c r="M24" s="190"/>
    </row>
    <row r="25" spans="1:13" ht="18" customHeight="1" x14ac:dyDescent="0.15">
      <c r="A25" s="184"/>
      <c r="B25" s="529"/>
      <c r="C25" s="530"/>
      <c r="D25" s="531"/>
      <c r="E25" s="94"/>
      <c r="F25" s="237"/>
      <c r="G25" s="92"/>
      <c r="H25" s="120"/>
      <c r="I25" s="299">
        <f>G25*0.9</f>
        <v>0</v>
      </c>
      <c r="K25" s="190"/>
      <c r="L25" s="190"/>
      <c r="M25" s="190"/>
    </row>
    <row r="26" spans="1:13" s="36" customFormat="1" ht="18" customHeight="1" x14ac:dyDescent="0.15">
      <c r="A26" s="184"/>
      <c r="B26" s="529"/>
      <c r="C26" s="530"/>
      <c r="D26" s="531"/>
      <c r="E26" s="107"/>
      <c r="F26" s="237" t="s">
        <v>4</v>
      </c>
      <c r="G26" s="92">
        <f>G15+G20+G22+G24</f>
        <v>197400</v>
      </c>
      <c r="H26" s="294"/>
      <c r="I26" s="324"/>
      <c r="K26" s="193"/>
      <c r="L26" s="190"/>
      <c r="M26" s="190"/>
    </row>
    <row r="27" spans="1:13" ht="18" customHeight="1" x14ac:dyDescent="0.15">
      <c r="A27" s="297"/>
      <c r="B27" s="317"/>
      <c r="C27" s="318"/>
      <c r="D27" s="319"/>
      <c r="E27" s="107"/>
      <c r="F27" s="237"/>
      <c r="G27" s="92"/>
      <c r="H27" s="294"/>
      <c r="I27" s="299">
        <f>G26*0.9</f>
        <v>177660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77" t="s">
        <v>2</v>
      </c>
      <c r="G28" s="153">
        <v>178000</v>
      </c>
      <c r="H28" s="204"/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150"/>
      <c r="G29" s="58" t="s">
        <v>3</v>
      </c>
      <c r="H29" s="31"/>
      <c r="I29" s="47">
        <f>G28*0.9</f>
        <v>160200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00"/>
      <c r="G30" s="115"/>
      <c r="H30" s="114"/>
      <c r="I30" s="277">
        <f>I19+I20+I27</f>
        <v>557660</v>
      </c>
    </row>
    <row r="31" spans="1:13" ht="18" customHeight="1" x14ac:dyDescent="0.15">
      <c r="A31" s="297"/>
      <c r="B31" s="317"/>
      <c r="C31" s="318"/>
      <c r="D31" s="319"/>
      <c r="E31" s="34"/>
      <c r="F31" s="150"/>
      <c r="G31" s="5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9">
    <mergeCell ref="B34:D34"/>
    <mergeCell ref="B35:D35"/>
    <mergeCell ref="A36:H36"/>
    <mergeCell ref="A40:D40"/>
    <mergeCell ref="A16:D16"/>
    <mergeCell ref="A17:D17"/>
    <mergeCell ref="B19:D19"/>
    <mergeCell ref="B20:D20"/>
    <mergeCell ref="A24:D24"/>
    <mergeCell ref="A23:D23"/>
    <mergeCell ref="B25:D25"/>
    <mergeCell ref="B26:D26"/>
    <mergeCell ref="B29:D29"/>
    <mergeCell ref="B30:D30"/>
    <mergeCell ref="B33:D33"/>
    <mergeCell ref="B18:D18"/>
    <mergeCell ref="A21:D21"/>
    <mergeCell ref="A22:D22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422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02" t="s">
        <v>307</v>
      </c>
      <c r="B14" s="503"/>
      <c r="C14" s="503"/>
      <c r="D14" s="504"/>
      <c r="E14" s="94"/>
      <c r="F14" s="100"/>
      <c r="G14" s="115"/>
      <c r="H14" s="57"/>
    </row>
    <row r="15" spans="1:13" ht="18" customHeight="1" x14ac:dyDescent="0.15">
      <c r="A15" s="257" t="s">
        <v>43</v>
      </c>
      <c r="B15" s="258"/>
      <c r="C15" s="258"/>
      <c r="D15" s="259"/>
      <c r="E15" s="156">
        <v>1</v>
      </c>
      <c r="F15" s="172">
        <v>53000</v>
      </c>
      <c r="G15" s="172">
        <f>F15*E15</f>
        <v>53000</v>
      </c>
      <c r="H15" s="57"/>
    </row>
    <row r="16" spans="1:13" ht="18" customHeight="1" x14ac:dyDescent="0.15">
      <c r="A16" s="184" t="s">
        <v>75</v>
      </c>
      <c r="B16" s="480" t="s">
        <v>74</v>
      </c>
      <c r="C16" s="481"/>
      <c r="D16" s="482"/>
      <c r="E16" s="151">
        <v>1</v>
      </c>
      <c r="F16" s="172">
        <v>6900</v>
      </c>
      <c r="G16" s="172">
        <f>F16*E16</f>
        <v>6900</v>
      </c>
      <c r="H16" s="48"/>
      <c r="J16" s="1">
        <v>46000</v>
      </c>
      <c r="K16" s="190"/>
      <c r="L16" s="190"/>
      <c r="M16" s="190"/>
    </row>
    <row r="17" spans="1:13" s="36" customFormat="1" ht="18" customHeight="1" x14ac:dyDescent="0.15">
      <c r="A17" s="184" t="s">
        <v>382</v>
      </c>
      <c r="B17" s="480" t="s">
        <v>383</v>
      </c>
      <c r="C17" s="481"/>
      <c r="D17" s="482"/>
      <c r="E17" s="151">
        <v>1</v>
      </c>
      <c r="F17" s="172">
        <v>6500</v>
      </c>
      <c r="G17" s="172">
        <f>F17*E17</f>
        <v>6500</v>
      </c>
      <c r="H17" s="48"/>
      <c r="I17" s="323">
        <f>G17*0.9</f>
        <v>5850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52"/>
      <c r="B18" s="529"/>
      <c r="C18" s="530"/>
      <c r="D18" s="531"/>
      <c r="E18" s="151"/>
      <c r="F18" s="183" t="s">
        <v>4</v>
      </c>
      <c r="G18" s="38">
        <f>SUM(G15:G17)</f>
        <v>66400</v>
      </c>
      <c r="H18" s="31"/>
      <c r="I18" s="299">
        <f>G18*0.9</f>
        <v>59760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486" t="s">
        <v>423</v>
      </c>
      <c r="B19" s="487"/>
      <c r="C19" s="487"/>
      <c r="D19" s="488"/>
      <c r="E19" s="94"/>
      <c r="F19" s="100"/>
      <c r="G19" s="115"/>
      <c r="H19" s="57"/>
      <c r="I19" s="299"/>
      <c r="K19" s="193"/>
      <c r="L19" s="190"/>
      <c r="M19" s="190"/>
    </row>
    <row r="20" spans="1:13" s="36" customFormat="1" ht="18" customHeight="1" x14ac:dyDescent="0.15">
      <c r="A20" s="257" t="s">
        <v>43</v>
      </c>
      <c r="B20" s="258"/>
      <c r="C20" s="258"/>
      <c r="D20" s="259"/>
      <c r="E20" s="156">
        <v>1</v>
      </c>
      <c r="F20" s="172">
        <v>53000</v>
      </c>
      <c r="G20" s="172">
        <f>F20*E20</f>
        <v>53000</v>
      </c>
      <c r="H20" s="57"/>
      <c r="I20" s="299"/>
      <c r="K20" s="193"/>
      <c r="L20" s="190"/>
      <c r="M20" s="190"/>
    </row>
    <row r="21" spans="1:13" ht="18" customHeight="1" x14ac:dyDescent="0.15">
      <c r="A21" s="184" t="s">
        <v>382</v>
      </c>
      <c r="B21" s="480" t="s">
        <v>383</v>
      </c>
      <c r="C21" s="481"/>
      <c r="D21" s="482"/>
      <c r="E21" s="151">
        <v>1</v>
      </c>
      <c r="F21" s="172">
        <v>6500</v>
      </c>
      <c r="G21" s="172">
        <f>F21*E21</f>
        <v>6500</v>
      </c>
      <c r="H21" s="48"/>
      <c r="I21" s="299">
        <v>50000</v>
      </c>
      <c r="J21" s="299">
        <f>SUM(J16:J20)</f>
        <v>126000</v>
      </c>
      <c r="K21" s="190"/>
      <c r="L21" s="190"/>
      <c r="M21" s="190"/>
    </row>
    <row r="22" spans="1:13" ht="18" customHeight="1" x14ac:dyDescent="0.15">
      <c r="A22" s="152"/>
      <c r="B22" s="529"/>
      <c r="C22" s="530"/>
      <c r="D22" s="531"/>
      <c r="E22" s="151"/>
      <c r="F22" s="183" t="s">
        <v>4</v>
      </c>
      <c r="G22" s="38">
        <f>SUM(G20:G21)</f>
        <v>59500</v>
      </c>
      <c r="H22" s="31"/>
      <c r="I22" s="299"/>
      <c r="J22" s="299">
        <v>126000</v>
      </c>
      <c r="K22" s="190"/>
      <c r="L22" s="190"/>
      <c r="M22" s="190"/>
    </row>
    <row r="23" spans="1:13" ht="18" customHeight="1" x14ac:dyDescent="0.15">
      <c r="A23" s="297"/>
      <c r="B23" s="317"/>
      <c r="C23" s="318"/>
      <c r="D23" s="319"/>
      <c r="E23" s="151"/>
      <c r="F23" s="172"/>
      <c r="G23" s="172"/>
      <c r="H23" s="48"/>
      <c r="I23" s="299"/>
      <c r="J23" s="299"/>
      <c r="K23" s="190"/>
      <c r="L23" s="190"/>
      <c r="M23" s="190"/>
    </row>
    <row r="24" spans="1:13" ht="18" customHeight="1" x14ac:dyDescent="0.15">
      <c r="A24" s="297"/>
      <c r="B24" s="317"/>
      <c r="C24" s="318"/>
      <c r="D24" s="319"/>
      <c r="E24" s="151"/>
      <c r="F24" s="237" t="s">
        <v>4</v>
      </c>
      <c r="G24" s="92">
        <f>G18+G22</f>
        <v>125900</v>
      </c>
      <c r="H24" s="31"/>
      <c r="I24" s="299">
        <f>G24*0.9</f>
        <v>113310</v>
      </c>
      <c r="J24" s="277">
        <f>SUM(J21:J22)</f>
        <v>252000</v>
      </c>
      <c r="K24" s="190"/>
      <c r="L24" s="190"/>
      <c r="M24" s="190"/>
    </row>
    <row r="25" spans="1:13" ht="18" customHeight="1" x14ac:dyDescent="0.15">
      <c r="A25" s="184"/>
      <c r="B25" s="529"/>
      <c r="C25" s="530"/>
      <c r="D25" s="531"/>
      <c r="E25" s="94"/>
      <c r="F25" s="237"/>
      <c r="G25" s="92"/>
      <c r="H25" s="120"/>
      <c r="I25" s="299"/>
      <c r="K25" s="190"/>
      <c r="L25" s="190"/>
      <c r="M25" s="190"/>
    </row>
    <row r="26" spans="1:13" ht="18" customHeight="1" x14ac:dyDescent="0.15">
      <c r="A26" s="184"/>
      <c r="B26" s="529"/>
      <c r="C26" s="530"/>
      <c r="D26" s="531"/>
      <c r="E26" s="94"/>
      <c r="F26" s="177" t="s">
        <v>2</v>
      </c>
      <c r="G26" s="153">
        <v>113000</v>
      </c>
      <c r="H26" s="120"/>
      <c r="I26" s="299">
        <f>G26*0.9</f>
        <v>101700</v>
      </c>
      <c r="K26" s="190"/>
      <c r="L26" s="190"/>
      <c r="M26" s="190"/>
    </row>
    <row r="27" spans="1:13" s="36" customFormat="1" ht="18" customHeight="1" x14ac:dyDescent="0.15">
      <c r="A27" s="184"/>
      <c r="B27" s="529"/>
      <c r="C27" s="530"/>
      <c r="D27" s="531"/>
      <c r="E27" s="107"/>
      <c r="F27" s="150"/>
      <c r="G27" s="58" t="s">
        <v>3</v>
      </c>
      <c r="H27" s="294"/>
      <c r="I27" s="324"/>
      <c r="K27" s="193"/>
      <c r="L27" s="190"/>
      <c r="M27" s="190"/>
    </row>
    <row r="28" spans="1:13" ht="18" customHeight="1" x14ac:dyDescent="0.15">
      <c r="A28" s="297"/>
      <c r="B28" s="317"/>
      <c r="C28" s="318"/>
      <c r="D28" s="319"/>
      <c r="E28" s="107"/>
      <c r="F28" s="237"/>
      <c r="G28" s="92"/>
      <c r="H28" s="294"/>
      <c r="I28" s="299" t="e">
        <f>G27*0.9</f>
        <v>#VALUE!</v>
      </c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34"/>
      <c r="F29" s="177"/>
      <c r="G29" s="153"/>
      <c r="H29" s="204"/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50"/>
      <c r="G30" s="58"/>
      <c r="H30" s="31"/>
      <c r="I30" s="47">
        <f>G29*0.9</f>
        <v>0</v>
      </c>
      <c r="K30" s="190"/>
      <c r="L30" s="190"/>
      <c r="M30" s="190"/>
    </row>
    <row r="31" spans="1:13" ht="18" customHeight="1" x14ac:dyDescent="0.15">
      <c r="A31" s="184"/>
      <c r="B31" s="529"/>
      <c r="C31" s="530"/>
      <c r="D31" s="531"/>
      <c r="E31" s="34"/>
      <c r="F31" s="100"/>
      <c r="G31" s="115"/>
      <c r="H31" s="114"/>
      <c r="I31" s="277" t="e">
        <f>#REF!+I21+I28</f>
        <v>#REF!</v>
      </c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26">
    <mergeCell ref="B34:D34"/>
    <mergeCell ref="B35:D35"/>
    <mergeCell ref="B36:D36"/>
    <mergeCell ref="A37:H37"/>
    <mergeCell ref="A41:D41"/>
    <mergeCell ref="B17:D17"/>
    <mergeCell ref="B22:D22"/>
    <mergeCell ref="A19:D19"/>
    <mergeCell ref="B25:D25"/>
    <mergeCell ref="B26:D26"/>
    <mergeCell ref="B27:D27"/>
    <mergeCell ref="B30:D30"/>
    <mergeCell ref="B31:D31"/>
    <mergeCell ref="B18:D18"/>
    <mergeCell ref="B21:D21"/>
    <mergeCell ref="E7:H7"/>
    <mergeCell ref="E8:H8"/>
    <mergeCell ref="B13:D13"/>
    <mergeCell ref="A14:D14"/>
    <mergeCell ref="B16:D16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41"/>
  <sheetViews>
    <sheetView topLeftCell="A5" zoomScale="90" zoomScaleNormal="90" workbookViewId="0">
      <selection activeCell="H24" sqref="H2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424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400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425</v>
      </c>
      <c r="B14" s="487"/>
      <c r="C14" s="487"/>
      <c r="D14" s="488"/>
      <c r="E14" s="107"/>
      <c r="F14" s="130"/>
      <c r="G14" s="130"/>
      <c r="H14" s="204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53000</v>
      </c>
      <c r="G15" s="172">
        <f>F15*E15</f>
        <v>53000</v>
      </c>
      <c r="H15" s="204"/>
    </row>
    <row r="16" spans="1:13" ht="18" customHeight="1" x14ac:dyDescent="0.15">
      <c r="A16" s="486" t="s">
        <v>426</v>
      </c>
      <c r="B16" s="487"/>
      <c r="C16" s="487"/>
      <c r="D16" s="488"/>
      <c r="E16" s="107"/>
      <c r="F16" s="130"/>
      <c r="G16" s="130"/>
      <c r="H16" s="204"/>
      <c r="J16" s="1">
        <v>46000</v>
      </c>
      <c r="K16" s="190"/>
      <c r="L16" s="190"/>
      <c r="M16" s="190"/>
    </row>
    <row r="17" spans="1:13" s="36" customFormat="1" ht="18" customHeight="1" x14ac:dyDescent="0.15">
      <c r="A17" s="314" t="s">
        <v>43</v>
      </c>
      <c r="B17" s="315"/>
      <c r="C17" s="315"/>
      <c r="D17" s="316"/>
      <c r="E17" s="107">
        <v>1</v>
      </c>
      <c r="F17" s="172">
        <v>0</v>
      </c>
      <c r="G17" s="172">
        <f>F17*E17</f>
        <v>0</v>
      </c>
      <c r="H17" s="120" t="s">
        <v>216</v>
      </c>
      <c r="I17" s="323">
        <f>G17*0.9</f>
        <v>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577" t="s">
        <v>427</v>
      </c>
      <c r="B18" s="545"/>
      <c r="C18" s="545"/>
      <c r="D18" s="545"/>
      <c r="E18" s="118"/>
      <c r="F18" s="118"/>
      <c r="G18" s="118"/>
      <c r="H18" s="31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74" t="s">
        <v>43</v>
      </c>
      <c r="B19" s="575"/>
      <c r="C19" s="575"/>
      <c r="D19" s="576"/>
      <c r="E19" s="156">
        <v>1</v>
      </c>
      <c r="F19" s="130">
        <v>0</v>
      </c>
      <c r="G19" s="130">
        <f>F19*E19</f>
        <v>0</v>
      </c>
      <c r="H19" s="120" t="s">
        <v>216</v>
      </c>
      <c r="I19" s="299"/>
      <c r="K19" s="193"/>
      <c r="L19" s="190"/>
      <c r="M19" s="190"/>
    </row>
    <row r="20" spans="1:13" s="36" customFormat="1" ht="18" customHeight="1" x14ac:dyDescent="0.15">
      <c r="A20" s="184"/>
      <c r="B20" s="480"/>
      <c r="C20" s="481"/>
      <c r="D20" s="482"/>
      <c r="E20" s="156"/>
      <c r="F20" s="172"/>
      <c r="G20" s="172"/>
      <c r="H20" s="57"/>
      <c r="I20" s="299"/>
      <c r="K20" s="193"/>
      <c r="L20" s="190"/>
      <c r="M20" s="190"/>
    </row>
    <row r="21" spans="1:13" ht="18" customHeight="1" x14ac:dyDescent="0.15">
      <c r="A21" s="184"/>
      <c r="B21" s="480"/>
      <c r="C21" s="481"/>
      <c r="D21" s="482"/>
      <c r="E21" s="151"/>
      <c r="F21" s="237" t="s">
        <v>4</v>
      </c>
      <c r="G21" s="92">
        <f>G15+G19</f>
        <v>53000</v>
      </c>
      <c r="H21" s="48"/>
      <c r="I21" s="299">
        <v>50000</v>
      </c>
      <c r="J21" s="299">
        <f>SUM(J16:J20)</f>
        <v>126000</v>
      </c>
      <c r="K21" s="190"/>
      <c r="L21" s="190"/>
      <c r="M21" s="190"/>
    </row>
    <row r="22" spans="1:13" ht="18" customHeight="1" x14ac:dyDescent="0.15">
      <c r="A22" s="152"/>
      <c r="B22" s="529"/>
      <c r="C22" s="530"/>
      <c r="D22" s="531"/>
      <c r="E22" s="151"/>
      <c r="F22" s="237"/>
      <c r="G22" s="92"/>
      <c r="H22" s="31"/>
      <c r="I22" s="299"/>
      <c r="J22" s="299">
        <v>126000</v>
      </c>
      <c r="K22" s="190"/>
      <c r="L22" s="190"/>
      <c r="M22" s="190"/>
    </row>
    <row r="23" spans="1:13" ht="18" customHeight="1" x14ac:dyDescent="0.15">
      <c r="A23" s="297"/>
      <c r="B23" s="317"/>
      <c r="C23" s="318"/>
      <c r="D23" s="319"/>
      <c r="E23" s="151"/>
      <c r="F23" s="177" t="s">
        <v>2</v>
      </c>
      <c r="G23" s="153">
        <v>50000</v>
      </c>
      <c r="H23" s="48"/>
      <c r="I23" s="299"/>
      <c r="J23" s="299"/>
      <c r="K23" s="190"/>
      <c r="L23" s="190"/>
      <c r="M23" s="190"/>
    </row>
    <row r="24" spans="1:13" ht="18" customHeight="1" x14ac:dyDescent="0.15">
      <c r="A24" s="297"/>
      <c r="B24" s="317"/>
      <c r="C24" s="318"/>
      <c r="D24" s="319"/>
      <c r="E24" s="151"/>
      <c r="F24" s="150"/>
      <c r="G24" s="58" t="s">
        <v>3</v>
      </c>
      <c r="H24" s="31"/>
      <c r="I24" s="299" t="e">
        <f>G24*0.9</f>
        <v>#VALUE!</v>
      </c>
      <c r="J24" s="277">
        <f>SUM(J21:J22)</f>
        <v>252000</v>
      </c>
      <c r="K24" s="190"/>
      <c r="L24" s="190"/>
      <c r="M24" s="190"/>
    </row>
    <row r="25" spans="1:13" ht="18" customHeight="1" x14ac:dyDescent="0.15">
      <c r="A25" s="184"/>
      <c r="B25" s="529"/>
      <c r="C25" s="530"/>
      <c r="D25" s="531"/>
      <c r="E25" s="94"/>
      <c r="F25" s="237"/>
      <c r="G25" s="92"/>
      <c r="H25" s="120"/>
      <c r="I25" s="299"/>
      <c r="K25" s="190"/>
      <c r="L25" s="190"/>
      <c r="M25" s="190"/>
    </row>
    <row r="26" spans="1:13" ht="18" customHeight="1" x14ac:dyDescent="0.15">
      <c r="A26" s="184"/>
      <c r="B26" s="529"/>
      <c r="C26" s="530"/>
      <c r="D26" s="531"/>
      <c r="E26" s="94"/>
      <c r="F26" s="177"/>
      <c r="G26" s="153"/>
      <c r="H26" s="120"/>
      <c r="I26" s="299">
        <f>G26*0.9</f>
        <v>0</v>
      </c>
      <c r="K26" s="190"/>
      <c r="L26" s="190"/>
      <c r="M26" s="190"/>
    </row>
    <row r="27" spans="1:13" s="36" customFormat="1" ht="18" customHeight="1" x14ac:dyDescent="0.15">
      <c r="A27" s="184"/>
      <c r="B27" s="529"/>
      <c r="C27" s="530"/>
      <c r="D27" s="531"/>
      <c r="E27" s="107"/>
      <c r="F27" s="150"/>
      <c r="G27" s="58"/>
      <c r="H27" s="294"/>
      <c r="I27" s="324"/>
      <c r="K27" s="193"/>
      <c r="L27" s="190"/>
      <c r="M27" s="190"/>
    </row>
    <row r="28" spans="1:13" ht="18" customHeight="1" x14ac:dyDescent="0.15">
      <c r="A28" s="297"/>
      <c r="B28" s="317"/>
      <c r="C28" s="318"/>
      <c r="D28" s="319"/>
      <c r="E28" s="107"/>
      <c r="F28" s="237"/>
      <c r="G28" s="92"/>
      <c r="H28" s="294"/>
      <c r="I28" s="299">
        <f>G27*0.9</f>
        <v>0</v>
      </c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34"/>
      <c r="F29" s="177"/>
      <c r="G29" s="153"/>
      <c r="H29" s="204"/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50"/>
      <c r="G30" s="58"/>
      <c r="H30" s="31"/>
      <c r="I30" s="47">
        <f>G29*0.9</f>
        <v>0</v>
      </c>
      <c r="K30" s="190"/>
      <c r="L30" s="190"/>
      <c r="M30" s="190"/>
    </row>
    <row r="31" spans="1:13" ht="18" customHeight="1" x14ac:dyDescent="0.15">
      <c r="A31" s="184"/>
      <c r="B31" s="529"/>
      <c r="C31" s="530"/>
      <c r="D31" s="531"/>
      <c r="E31" s="34"/>
      <c r="F31" s="100"/>
      <c r="G31" s="115"/>
      <c r="H31" s="114"/>
      <c r="I31" s="277" t="e">
        <f>#REF!+I21+I28</f>
        <v>#REF!</v>
      </c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26">
    <mergeCell ref="A37:H37"/>
    <mergeCell ref="A41:D41"/>
    <mergeCell ref="A16:D16"/>
    <mergeCell ref="A18:D18"/>
    <mergeCell ref="B27:D27"/>
    <mergeCell ref="B30:D30"/>
    <mergeCell ref="B31:D31"/>
    <mergeCell ref="B34:D34"/>
    <mergeCell ref="B35:D35"/>
    <mergeCell ref="B36:D36"/>
    <mergeCell ref="A19:D19"/>
    <mergeCell ref="B21:D21"/>
    <mergeCell ref="B22:D22"/>
    <mergeCell ref="B25:D25"/>
    <mergeCell ref="B26:D26"/>
    <mergeCell ref="B20:D20"/>
    <mergeCell ref="E7:H7"/>
    <mergeCell ref="E8:H8"/>
    <mergeCell ref="B13:D13"/>
    <mergeCell ref="A14:D14"/>
    <mergeCell ref="A2:H2"/>
    <mergeCell ref="B3:C3"/>
    <mergeCell ref="F3:H4"/>
    <mergeCell ref="A4:C4"/>
    <mergeCell ref="E5:H5"/>
    <mergeCell ref="E6:H6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39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1" width="8.77734375" style="1"/>
    <col min="12" max="12" width="9.44140625" style="1" bestFit="1" customWidth="1"/>
    <col min="13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384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629" t="s">
        <v>385</v>
      </c>
      <c r="B14" s="630"/>
      <c r="C14" s="630"/>
      <c r="D14" s="631"/>
      <c r="E14" s="365">
        <v>4</v>
      </c>
      <c r="F14" s="366">
        <v>512500</v>
      </c>
      <c r="G14" s="38">
        <f>F14*E14</f>
        <v>2050000</v>
      </c>
      <c r="H14" s="117"/>
      <c r="I14" s="370">
        <v>300000</v>
      </c>
      <c r="J14" s="1">
        <v>1</v>
      </c>
    </row>
    <row r="15" spans="1:13" ht="18" customHeight="1" x14ac:dyDescent="0.15">
      <c r="A15" s="632" t="s">
        <v>386</v>
      </c>
      <c r="B15" s="633"/>
      <c r="C15" s="633"/>
      <c r="D15" s="634"/>
      <c r="E15" s="34">
        <v>3</v>
      </c>
      <c r="F15" s="180">
        <v>930000</v>
      </c>
      <c r="G15" s="38">
        <f>F15*E15</f>
        <v>2790000</v>
      </c>
      <c r="H15" s="117"/>
      <c r="I15" s="370">
        <v>375000</v>
      </c>
      <c r="J15" s="1">
        <v>2</v>
      </c>
    </row>
    <row r="16" spans="1:13" s="36" customFormat="1" ht="18" customHeight="1" x14ac:dyDescent="0.15">
      <c r="A16" s="184"/>
      <c r="B16" s="529"/>
      <c r="C16" s="530"/>
      <c r="D16" s="531"/>
      <c r="E16" s="156"/>
      <c r="F16" s="150" t="s">
        <v>4</v>
      </c>
      <c r="G16" s="38">
        <f>SUM(G10:G15)</f>
        <v>4840000</v>
      </c>
      <c r="H16" s="98"/>
      <c r="I16" s="371">
        <v>1000000</v>
      </c>
      <c r="J16" s="1">
        <v>3</v>
      </c>
      <c r="K16" s="193"/>
      <c r="L16" s="190"/>
      <c r="M16" s="190"/>
    </row>
    <row r="17" spans="1:13" ht="18" customHeight="1" x14ac:dyDescent="0.15">
      <c r="A17" s="184"/>
      <c r="B17" s="529"/>
      <c r="C17" s="530"/>
      <c r="D17" s="531"/>
      <c r="E17" s="156"/>
      <c r="F17" s="164"/>
      <c r="G17" s="168"/>
      <c r="H17" s="117"/>
      <c r="I17" s="370">
        <v>430000</v>
      </c>
      <c r="J17" s="1">
        <v>4</v>
      </c>
      <c r="K17" s="190">
        <f>J17*1.3</f>
        <v>5.2</v>
      </c>
      <c r="L17" s="190">
        <f>K17*1.12</f>
        <v>5.8240000000000007</v>
      </c>
      <c r="M17" s="190"/>
    </row>
    <row r="18" spans="1:13" ht="18" customHeight="1" x14ac:dyDescent="0.15">
      <c r="A18" s="184"/>
      <c r="B18" s="317"/>
      <c r="C18" s="318"/>
      <c r="D18" s="319"/>
      <c r="E18" s="34"/>
      <c r="F18" s="177" t="s">
        <v>2</v>
      </c>
      <c r="G18" s="153">
        <v>4350000</v>
      </c>
      <c r="H18" s="98"/>
      <c r="I18" s="370">
        <v>380000</v>
      </c>
      <c r="J18" s="1">
        <v>5</v>
      </c>
      <c r="K18" s="190">
        <f>J18*1.3</f>
        <v>6.5</v>
      </c>
      <c r="L18" s="190">
        <f>K18*1.12</f>
        <v>7.2800000000000011</v>
      </c>
      <c r="M18" s="190"/>
    </row>
    <row r="19" spans="1:13" ht="18" customHeight="1" x14ac:dyDescent="0.15">
      <c r="A19" s="297"/>
      <c r="B19" s="317"/>
      <c r="C19" s="318"/>
      <c r="D19" s="319"/>
      <c r="E19" s="34"/>
      <c r="F19" s="150"/>
      <c r="G19" s="58" t="s">
        <v>3</v>
      </c>
      <c r="H19" s="204"/>
      <c r="I19" s="370">
        <v>50000</v>
      </c>
      <c r="J19" s="1">
        <v>6</v>
      </c>
      <c r="K19" s="190">
        <f>J19*1.3</f>
        <v>7.8000000000000007</v>
      </c>
      <c r="L19" s="190">
        <f>K19*1.12</f>
        <v>8.7360000000000024</v>
      </c>
      <c r="M19" s="190"/>
    </row>
    <row r="20" spans="1:13" ht="18" customHeight="1" x14ac:dyDescent="0.15">
      <c r="A20" s="184"/>
      <c r="B20" s="529"/>
      <c r="C20" s="530"/>
      <c r="D20" s="531"/>
      <c r="E20" s="156"/>
      <c r="F20" s="150"/>
      <c r="G20" s="38"/>
      <c r="H20" s="204"/>
      <c r="I20" s="370">
        <v>380000</v>
      </c>
      <c r="J20" s="1">
        <v>7</v>
      </c>
      <c r="K20" s="190"/>
      <c r="L20" s="190"/>
      <c r="M20" s="190"/>
    </row>
    <row r="21" spans="1:13" ht="18" customHeight="1" x14ac:dyDescent="0.15">
      <c r="A21" s="184"/>
      <c r="B21" s="529"/>
      <c r="C21" s="530"/>
      <c r="D21" s="531"/>
      <c r="E21" s="34"/>
      <c r="F21" s="164"/>
      <c r="G21" s="168"/>
      <c r="H21" s="48"/>
      <c r="I21" s="370">
        <v>1195000</v>
      </c>
      <c r="J21" s="1">
        <v>8</v>
      </c>
      <c r="K21" s="190"/>
      <c r="L21" s="190"/>
      <c r="M21" s="190"/>
    </row>
    <row r="22" spans="1:13" s="36" customFormat="1" ht="18" customHeight="1" x14ac:dyDescent="0.15">
      <c r="A22" s="184"/>
      <c r="B22" s="529"/>
      <c r="C22" s="530"/>
      <c r="D22" s="531"/>
      <c r="E22" s="34"/>
      <c r="F22" s="177"/>
      <c r="G22" s="153"/>
      <c r="H22" s="48"/>
      <c r="I22" s="371">
        <v>270000</v>
      </c>
      <c r="J22" s="1">
        <v>9</v>
      </c>
      <c r="K22" s="193">
        <f>J22*1.3</f>
        <v>11.700000000000001</v>
      </c>
      <c r="L22" s="190">
        <f>K22*1.12</f>
        <v>13.104000000000003</v>
      </c>
      <c r="M22" s="190"/>
    </row>
    <row r="23" spans="1:13" ht="18" customHeight="1" x14ac:dyDescent="0.15">
      <c r="A23" s="184"/>
      <c r="B23" s="529"/>
      <c r="C23" s="530"/>
      <c r="D23" s="531"/>
      <c r="E23" s="97"/>
      <c r="F23" s="150"/>
      <c r="G23" s="58"/>
      <c r="H23" s="98"/>
      <c r="I23" s="370">
        <v>50000</v>
      </c>
      <c r="J23" s="1">
        <v>10</v>
      </c>
      <c r="K23" s="190"/>
      <c r="L23" s="190"/>
      <c r="M23" s="190"/>
    </row>
    <row r="24" spans="1:13" ht="18" customHeight="1" x14ac:dyDescent="0.15">
      <c r="A24" s="184"/>
      <c r="B24" s="317"/>
      <c r="C24" s="318"/>
      <c r="D24" s="319"/>
      <c r="E24" s="34"/>
      <c r="F24" s="150"/>
      <c r="G24" s="58"/>
      <c r="H24" s="204"/>
      <c r="I24" s="370">
        <v>50000</v>
      </c>
      <c r="J24" s="1">
        <v>11</v>
      </c>
      <c r="K24" s="190"/>
      <c r="L24" s="190"/>
      <c r="M24" s="190"/>
    </row>
    <row r="25" spans="1:13" ht="18" customHeight="1" x14ac:dyDescent="0.15">
      <c r="A25" s="297"/>
      <c r="B25" s="317"/>
      <c r="C25" s="318"/>
      <c r="D25" s="319"/>
      <c r="E25" s="97"/>
      <c r="F25" s="183"/>
      <c r="G25" s="38"/>
      <c r="H25" s="204"/>
      <c r="I25" s="370">
        <v>50000</v>
      </c>
      <c r="J25" s="1">
        <v>12</v>
      </c>
      <c r="K25" s="190"/>
      <c r="L25" s="190"/>
      <c r="M25" s="190"/>
    </row>
    <row r="26" spans="1:13" ht="18" customHeight="1" x14ac:dyDescent="0.15">
      <c r="A26" s="184"/>
      <c r="B26" s="529"/>
      <c r="C26" s="530"/>
      <c r="D26" s="531"/>
      <c r="E26" s="34"/>
      <c r="F26" s="177"/>
      <c r="G26" s="153"/>
      <c r="H26" s="48"/>
      <c r="I26" s="370">
        <v>50000</v>
      </c>
      <c r="J26" s="1">
        <v>13</v>
      </c>
      <c r="L26" s="1">
        <v>126000</v>
      </c>
    </row>
    <row r="27" spans="1:13" ht="18" customHeight="1" x14ac:dyDescent="0.15">
      <c r="A27" s="184"/>
      <c r="B27" s="529"/>
      <c r="C27" s="530"/>
      <c r="D27" s="531"/>
      <c r="E27" s="97"/>
      <c r="F27" s="150"/>
      <c r="G27" s="58"/>
      <c r="H27" s="48"/>
      <c r="I27" s="370">
        <v>260000</v>
      </c>
      <c r="J27" s="1">
        <v>14</v>
      </c>
      <c r="L27" s="277" t="e">
        <f>SUM(F14+#REF!+#REF!)</f>
        <v>#REF!</v>
      </c>
    </row>
    <row r="28" spans="1:13" ht="18" customHeight="1" x14ac:dyDescent="0.15">
      <c r="A28" s="184"/>
      <c r="B28" s="529"/>
      <c r="C28" s="530"/>
      <c r="D28" s="531"/>
      <c r="E28" s="97"/>
      <c r="F28" s="150"/>
      <c r="G28" s="58"/>
      <c r="H28" s="48"/>
      <c r="I28" s="370">
        <f>SUM(I13:I27)</f>
        <v>4840000</v>
      </c>
      <c r="L28" s="277"/>
    </row>
    <row r="29" spans="1:13" ht="18" customHeight="1" x14ac:dyDescent="0.15">
      <c r="A29" s="184"/>
      <c r="B29" s="529"/>
      <c r="C29" s="530"/>
      <c r="D29" s="531"/>
      <c r="E29" s="97"/>
      <c r="F29" s="150"/>
      <c r="G29" s="58"/>
      <c r="H29" s="48"/>
      <c r="I29" s="370"/>
      <c r="L29" s="277"/>
    </row>
    <row r="30" spans="1:13" ht="18" customHeight="1" x14ac:dyDescent="0.15">
      <c r="A30" s="184"/>
      <c r="B30" s="529"/>
      <c r="C30" s="530"/>
      <c r="D30" s="531"/>
      <c r="E30" s="34"/>
      <c r="F30" s="150"/>
      <c r="G30" s="58"/>
      <c r="H30" s="48"/>
      <c r="I30" s="47">
        <f>I28*0.9</f>
        <v>4356000</v>
      </c>
      <c r="J30" s="47">
        <f>G30*0.9</f>
        <v>0</v>
      </c>
    </row>
    <row r="31" spans="1:13" ht="18" customHeight="1" x14ac:dyDescent="0.15">
      <c r="A31" s="297"/>
      <c r="B31" s="317"/>
      <c r="C31" s="318"/>
      <c r="D31" s="319"/>
      <c r="E31" s="34"/>
      <c r="F31" s="183"/>
      <c r="G31" s="38"/>
      <c r="H31" s="48"/>
      <c r="J31" s="47"/>
    </row>
    <row r="32" spans="1:13" ht="18" customHeight="1" x14ac:dyDescent="0.15">
      <c r="A32" s="297"/>
      <c r="B32" s="514"/>
      <c r="C32" s="515"/>
      <c r="D32" s="516"/>
      <c r="E32" s="34"/>
      <c r="F32" s="150"/>
      <c r="G32" s="58"/>
      <c r="H32" s="48"/>
    </row>
    <row r="33" spans="1:8" ht="18" customHeight="1" x14ac:dyDescent="0.15">
      <c r="A33" s="188"/>
      <c r="B33" s="480"/>
      <c r="C33" s="481"/>
      <c r="D33" s="482"/>
      <c r="E33" s="34"/>
      <c r="F33" s="150"/>
      <c r="G33" s="58"/>
      <c r="H33" s="31"/>
    </row>
    <row r="34" spans="1:8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8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98"/>
      <c r="B39" s="499"/>
      <c r="C39" s="499"/>
      <c r="D39" s="499"/>
      <c r="E39" s="3"/>
      <c r="F39" s="3"/>
      <c r="G39" s="3"/>
      <c r="H39" s="2"/>
    </row>
  </sheetData>
  <mergeCells count="27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A15:D15"/>
    <mergeCell ref="B28:D28"/>
    <mergeCell ref="B29:D29"/>
    <mergeCell ref="B30:D30"/>
    <mergeCell ref="B20:D20"/>
    <mergeCell ref="B21:D21"/>
    <mergeCell ref="B22:D22"/>
    <mergeCell ref="B16:D16"/>
    <mergeCell ref="B17:D17"/>
    <mergeCell ref="B23:D23"/>
    <mergeCell ref="B26:D26"/>
    <mergeCell ref="B27:D27"/>
    <mergeCell ref="B32:D32"/>
    <mergeCell ref="B33:D33"/>
    <mergeCell ref="B34:D34"/>
    <mergeCell ref="A35:H35"/>
    <mergeCell ref="A39:D39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40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430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400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02" t="s">
        <v>380</v>
      </c>
      <c r="B14" s="503"/>
      <c r="C14" s="503"/>
      <c r="D14" s="504"/>
      <c r="E14" s="107"/>
      <c r="F14" s="130"/>
      <c r="G14" s="130"/>
      <c r="H14" s="325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53000</v>
      </c>
      <c r="G15" s="172">
        <f>F15*E15</f>
        <v>53000</v>
      </c>
      <c r="H15" s="325"/>
    </row>
    <row r="16" spans="1:13" ht="18" customHeight="1" x14ac:dyDescent="0.15">
      <c r="A16" s="523" t="s">
        <v>376</v>
      </c>
      <c r="B16" s="524"/>
      <c r="C16" s="524"/>
      <c r="D16" s="525"/>
      <c r="E16" s="156"/>
      <c r="F16" s="130"/>
      <c r="G16" s="130"/>
      <c r="H16" s="204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508" t="s">
        <v>219</v>
      </c>
      <c r="B17" s="509"/>
      <c r="C17" s="509"/>
      <c r="D17" s="510"/>
      <c r="E17" s="94">
        <v>1</v>
      </c>
      <c r="F17" s="100">
        <v>0</v>
      </c>
      <c r="G17" s="115">
        <f>E17*F17</f>
        <v>0</v>
      </c>
      <c r="H17" s="120" t="s">
        <v>216</v>
      </c>
      <c r="I17" s="323">
        <f>G17*0.9</f>
        <v>0</v>
      </c>
      <c r="K17" s="193"/>
      <c r="L17" s="190"/>
      <c r="M17" s="190"/>
    </row>
    <row r="18" spans="1:13" s="36" customFormat="1" ht="18" customHeight="1" x14ac:dyDescent="0.15">
      <c r="A18" s="360"/>
      <c r="B18" s="511"/>
      <c r="C18" s="512"/>
      <c r="D18" s="513"/>
      <c r="E18" s="156"/>
      <c r="F18" s="150" t="s">
        <v>4</v>
      </c>
      <c r="G18" s="38">
        <f>SUM(G14+G16)</f>
        <v>0</v>
      </c>
      <c r="H18" s="204"/>
      <c r="I18" s="324"/>
      <c r="K18" s="193"/>
      <c r="L18" s="190"/>
      <c r="M18" s="190"/>
    </row>
    <row r="19" spans="1:13" s="36" customFormat="1" ht="18" customHeight="1" x14ac:dyDescent="0.15">
      <c r="A19" s="184"/>
      <c r="B19" s="529"/>
      <c r="C19" s="530"/>
      <c r="D19" s="531"/>
      <c r="E19" s="94"/>
      <c r="F19" s="164"/>
      <c r="G19" s="168"/>
      <c r="H19" s="120"/>
      <c r="I19" s="324"/>
      <c r="J19" s="324"/>
      <c r="K19" s="193"/>
      <c r="L19" s="190"/>
      <c r="M19" s="190"/>
    </row>
    <row r="20" spans="1:13" ht="18" customHeight="1" x14ac:dyDescent="0.15">
      <c r="A20" s="184"/>
      <c r="B20" s="529"/>
      <c r="C20" s="530"/>
      <c r="D20" s="531"/>
      <c r="E20" s="107"/>
      <c r="F20" s="177" t="s">
        <v>2</v>
      </c>
      <c r="G20" s="153">
        <v>48000</v>
      </c>
      <c r="H20" s="117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184"/>
      <c r="B21" s="317"/>
      <c r="C21" s="318"/>
      <c r="D21" s="319"/>
      <c r="E21" s="34"/>
      <c r="F21" s="150"/>
      <c r="G21" s="58" t="s">
        <v>3</v>
      </c>
      <c r="H21" s="98"/>
      <c r="I21" s="299" t="e">
        <f>G21*0.9</f>
        <v>#VALUE!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184"/>
      <c r="B22" s="529"/>
      <c r="C22" s="530"/>
      <c r="D22" s="531"/>
      <c r="E22" s="97"/>
      <c r="F22" s="164"/>
      <c r="G22" s="168"/>
      <c r="H22" s="204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185"/>
      <c r="B23" s="481"/>
      <c r="C23" s="481"/>
      <c r="D23" s="482"/>
      <c r="E23" s="156"/>
      <c r="F23" s="177"/>
      <c r="G23" s="153"/>
      <c r="H23" s="204"/>
      <c r="I23" s="299"/>
      <c r="K23" s="190"/>
      <c r="L23" s="190"/>
      <c r="M23" s="190"/>
    </row>
    <row r="24" spans="1:13" ht="18" customHeight="1" x14ac:dyDescent="0.15">
      <c r="A24" s="360"/>
      <c r="B24" s="511"/>
      <c r="C24" s="512"/>
      <c r="D24" s="513"/>
      <c r="E24" s="34"/>
      <c r="F24" s="150"/>
      <c r="G24" s="58"/>
      <c r="H24" s="48"/>
      <c r="I24" s="299"/>
      <c r="K24" s="190"/>
      <c r="L24" s="190"/>
      <c r="M24" s="190"/>
    </row>
    <row r="25" spans="1:13" s="36" customFormat="1" ht="18" customHeight="1" x14ac:dyDescent="0.15">
      <c r="A25" s="184"/>
      <c r="B25" s="529"/>
      <c r="C25" s="530"/>
      <c r="D25" s="531"/>
      <c r="E25" s="34"/>
      <c r="F25" s="150"/>
      <c r="G25" s="58"/>
      <c r="H25" s="48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84"/>
      <c r="B26" s="529"/>
      <c r="C26" s="530"/>
      <c r="D26" s="531"/>
      <c r="E26" s="97"/>
      <c r="F26" s="177"/>
      <c r="G26" s="153"/>
      <c r="H26" s="98"/>
      <c r="I26" s="299">
        <f>G26*0.9</f>
        <v>0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177"/>
      <c r="G29" s="153"/>
      <c r="H29" s="48"/>
      <c r="I29" s="277">
        <f>I19+I20+I26</f>
        <v>0</v>
      </c>
    </row>
    <row r="30" spans="1:13" ht="18" customHeight="1" x14ac:dyDescent="0.15">
      <c r="A30" s="184"/>
      <c r="B30" s="529"/>
      <c r="C30" s="530"/>
      <c r="D30" s="531"/>
      <c r="E30" s="97"/>
      <c r="F30" s="150"/>
      <c r="G30" s="58"/>
      <c r="H30" s="48"/>
    </row>
    <row r="31" spans="1:13" ht="18" customHeight="1" x14ac:dyDescent="0.15">
      <c r="A31" s="184"/>
      <c r="B31" s="529"/>
      <c r="C31" s="530"/>
      <c r="D31" s="531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8">
    <mergeCell ref="B33:D33"/>
    <mergeCell ref="B34:D34"/>
    <mergeCell ref="B35:D35"/>
    <mergeCell ref="A36:H36"/>
    <mergeCell ref="A40:D40"/>
    <mergeCell ref="A16:D16"/>
    <mergeCell ref="A17:D17"/>
    <mergeCell ref="B18:D18"/>
    <mergeCell ref="B19:D19"/>
    <mergeCell ref="B24:D24"/>
    <mergeCell ref="B20:D20"/>
    <mergeCell ref="B22:D22"/>
    <mergeCell ref="B23:D23"/>
    <mergeCell ref="B25:D25"/>
    <mergeCell ref="B26:D26"/>
    <mergeCell ref="B29:D29"/>
    <mergeCell ref="B30:D30"/>
    <mergeCell ref="B31:D31"/>
    <mergeCell ref="E7:H7"/>
    <mergeCell ref="E8:H8"/>
    <mergeCell ref="B13:D13"/>
    <mergeCell ref="A14:D14"/>
    <mergeCell ref="A2:H2"/>
    <mergeCell ref="B3:C3"/>
    <mergeCell ref="F3:H4"/>
    <mergeCell ref="A4:C4"/>
    <mergeCell ref="E5:H5"/>
    <mergeCell ref="E6:H6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40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435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431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280000</v>
      </c>
      <c r="G15" s="38">
        <f t="shared" ref="G15:G22" si="0">F15*E15</f>
        <v>280000</v>
      </c>
      <c r="H15" s="48"/>
    </row>
    <row r="16" spans="1:13" ht="18" customHeight="1" x14ac:dyDescent="0.15">
      <c r="A16" s="46" t="s">
        <v>145</v>
      </c>
      <c r="B16" s="514" t="s">
        <v>146</v>
      </c>
      <c r="C16" s="515"/>
      <c r="D16" s="516"/>
      <c r="E16" s="45">
        <v>1</v>
      </c>
      <c r="F16" s="44">
        <v>84000</v>
      </c>
      <c r="G16" s="38">
        <f t="shared" si="0"/>
        <v>84000</v>
      </c>
      <c r="H16" s="52" t="s">
        <v>65</v>
      </c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42" t="s">
        <v>147</v>
      </c>
      <c r="B17" s="480" t="s">
        <v>148</v>
      </c>
      <c r="C17" s="481"/>
      <c r="D17" s="482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>
        <f>G17*0.9</f>
        <v>73800</v>
      </c>
      <c r="K17" s="193"/>
      <c r="L17" s="190"/>
      <c r="M17" s="190"/>
    </row>
    <row r="18" spans="1:13" s="36" customFormat="1" ht="18" customHeight="1" x14ac:dyDescent="0.15">
      <c r="A18" s="42" t="s">
        <v>15</v>
      </c>
      <c r="B18" s="480" t="s">
        <v>14</v>
      </c>
      <c r="C18" s="481"/>
      <c r="D18" s="482"/>
      <c r="E18" s="34">
        <v>1</v>
      </c>
      <c r="F18" s="44">
        <v>53300</v>
      </c>
      <c r="G18" s="58">
        <f t="shared" si="0"/>
        <v>53300</v>
      </c>
      <c r="H18" s="57"/>
      <c r="I18" s="324"/>
      <c r="K18" s="193"/>
      <c r="L18" s="190"/>
      <c r="M18" s="190"/>
    </row>
    <row r="19" spans="1:13" s="36" customFormat="1" ht="18" customHeight="1" x14ac:dyDescent="0.15">
      <c r="A19" s="35" t="s">
        <v>13</v>
      </c>
      <c r="B19" s="480" t="s">
        <v>12</v>
      </c>
      <c r="C19" s="481"/>
      <c r="D19" s="482"/>
      <c r="E19" s="34">
        <v>1</v>
      </c>
      <c r="F19" s="44">
        <v>45000</v>
      </c>
      <c r="G19" s="40">
        <f t="shared" si="0"/>
        <v>45000</v>
      </c>
      <c r="H19" s="57"/>
      <c r="I19" s="324"/>
      <c r="J19" s="324"/>
      <c r="K19" s="193"/>
      <c r="L19" s="190"/>
      <c r="M19" s="190"/>
    </row>
    <row r="20" spans="1:13" ht="18" customHeight="1" x14ac:dyDescent="0.15">
      <c r="A20" s="56" t="s">
        <v>8</v>
      </c>
      <c r="B20" s="480" t="s">
        <v>11</v>
      </c>
      <c r="C20" s="481"/>
      <c r="D20" s="482"/>
      <c r="E20" s="34">
        <v>1</v>
      </c>
      <c r="F20" s="55">
        <v>3300</v>
      </c>
      <c r="G20" s="38">
        <f t="shared" si="0"/>
        <v>3300</v>
      </c>
      <c r="H20" s="48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3" t="s">
        <v>10</v>
      </c>
      <c r="B21" s="526" t="s">
        <v>9</v>
      </c>
      <c r="C21" s="527"/>
      <c r="D21" s="528"/>
      <c r="E21" s="12">
        <v>1</v>
      </c>
      <c r="F21" s="44">
        <v>46700</v>
      </c>
      <c r="G21" s="38">
        <f t="shared" si="0"/>
        <v>46700</v>
      </c>
      <c r="H21" s="48"/>
      <c r="I21" s="299">
        <f>G21*0.9</f>
        <v>42030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46" t="s">
        <v>8</v>
      </c>
      <c r="B22" s="514" t="s">
        <v>7</v>
      </c>
      <c r="C22" s="515"/>
      <c r="D22" s="516"/>
      <c r="E22" s="45">
        <v>1</v>
      </c>
      <c r="F22" s="44">
        <v>3900</v>
      </c>
      <c r="G22" s="38">
        <f t="shared" si="0"/>
        <v>3900</v>
      </c>
      <c r="H22" s="52"/>
      <c r="I22" s="299">
        <f>G22*0.9</f>
        <v>3510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6"/>
      <c r="B23" s="480"/>
      <c r="C23" s="481"/>
      <c r="D23" s="482"/>
      <c r="E23" s="34"/>
      <c r="F23" s="58" t="s">
        <v>4</v>
      </c>
      <c r="G23" s="38">
        <f>SUM(G15:G22)</f>
        <v>598200</v>
      </c>
      <c r="H23" s="48"/>
      <c r="I23" s="299"/>
      <c r="K23" s="190"/>
      <c r="L23" s="190"/>
      <c r="M23" s="190"/>
    </row>
    <row r="24" spans="1:13" ht="18" customHeight="1" x14ac:dyDescent="0.15">
      <c r="A24" s="53"/>
      <c r="B24" s="526"/>
      <c r="C24" s="527"/>
      <c r="D24" s="528"/>
      <c r="E24" s="12"/>
      <c r="F24" s="33"/>
      <c r="G24" s="32"/>
      <c r="H24" s="48"/>
      <c r="I24" s="299"/>
      <c r="K24" s="190"/>
      <c r="L24" s="190"/>
      <c r="M24" s="190"/>
    </row>
    <row r="25" spans="1:13" s="36" customFormat="1" ht="18" customHeight="1" x14ac:dyDescent="0.15">
      <c r="A25" s="46"/>
      <c r="B25" s="514"/>
      <c r="C25" s="515"/>
      <c r="D25" s="516"/>
      <c r="E25" s="45"/>
      <c r="F25" s="33" t="s">
        <v>2</v>
      </c>
      <c r="G25" s="32">
        <v>530000</v>
      </c>
      <c r="H25" s="52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80"/>
      <c r="C26" s="481"/>
      <c r="D26" s="482"/>
      <c r="E26" s="34"/>
      <c r="F26" s="33"/>
      <c r="G26" s="40" t="s">
        <v>1</v>
      </c>
      <c r="H26" s="37"/>
      <c r="I26" s="299" t="e">
        <f>G26*0.9</f>
        <v>#VALUE!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177"/>
      <c r="G29" s="153"/>
      <c r="H29" s="48"/>
      <c r="I29" s="277" t="e">
        <f>I19+I20+I26</f>
        <v>#VALUE!</v>
      </c>
    </row>
    <row r="30" spans="1:13" ht="18" customHeight="1" x14ac:dyDescent="0.15">
      <c r="A30" s="184"/>
      <c r="B30" s="529"/>
      <c r="C30" s="530"/>
      <c r="D30" s="531"/>
      <c r="E30" s="97"/>
      <c r="F30" s="150"/>
      <c r="G30" s="58"/>
      <c r="H30" s="48"/>
    </row>
    <row r="31" spans="1:13" ht="18" customHeight="1" x14ac:dyDescent="0.15">
      <c r="A31" s="184"/>
      <c r="B31" s="529"/>
      <c r="C31" s="530"/>
      <c r="D31" s="531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0">
    <mergeCell ref="A40:D40"/>
    <mergeCell ref="B23:D23"/>
    <mergeCell ref="B24:D24"/>
    <mergeCell ref="B25:D25"/>
    <mergeCell ref="B26:D26"/>
    <mergeCell ref="B29:D29"/>
    <mergeCell ref="B30:D30"/>
    <mergeCell ref="B31:D31"/>
    <mergeCell ref="B33:D33"/>
    <mergeCell ref="B34:D34"/>
    <mergeCell ref="B35:D35"/>
    <mergeCell ref="A36:H36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40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433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378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280000</v>
      </c>
      <c r="G15" s="38">
        <f t="shared" ref="G15:G22" si="0">F15*E15</f>
        <v>280000</v>
      </c>
      <c r="H15" s="48"/>
    </row>
    <row r="16" spans="1:13" ht="18" customHeight="1" x14ac:dyDescent="0.15">
      <c r="A16" s="46" t="s">
        <v>145</v>
      </c>
      <c r="B16" s="514" t="s">
        <v>146</v>
      </c>
      <c r="C16" s="515"/>
      <c r="D16" s="516"/>
      <c r="E16" s="45">
        <v>1</v>
      </c>
      <c r="F16" s="44">
        <v>84000</v>
      </c>
      <c r="G16" s="38">
        <f t="shared" si="0"/>
        <v>84000</v>
      </c>
      <c r="H16" s="52" t="s">
        <v>65</v>
      </c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42" t="s">
        <v>147</v>
      </c>
      <c r="B17" s="480" t="s">
        <v>148</v>
      </c>
      <c r="C17" s="481"/>
      <c r="D17" s="482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>
        <f>G17*0.9</f>
        <v>73800</v>
      </c>
      <c r="K17" s="193"/>
      <c r="L17" s="190"/>
      <c r="M17" s="190"/>
    </row>
    <row r="18" spans="1:13" s="36" customFormat="1" ht="18" customHeight="1" x14ac:dyDescent="0.15">
      <c r="A18" s="42" t="s">
        <v>15</v>
      </c>
      <c r="B18" s="480" t="s">
        <v>14</v>
      </c>
      <c r="C18" s="481"/>
      <c r="D18" s="482"/>
      <c r="E18" s="34">
        <v>1</v>
      </c>
      <c r="F18" s="44">
        <v>53300</v>
      </c>
      <c r="G18" s="58">
        <f t="shared" si="0"/>
        <v>53300</v>
      </c>
      <c r="H18" s="57"/>
      <c r="I18" s="324"/>
      <c r="K18" s="193"/>
      <c r="L18" s="190"/>
      <c r="M18" s="190"/>
    </row>
    <row r="19" spans="1:13" s="36" customFormat="1" ht="18" customHeight="1" x14ac:dyDescent="0.15">
      <c r="A19" s="35" t="s">
        <v>13</v>
      </c>
      <c r="B19" s="480" t="s">
        <v>12</v>
      </c>
      <c r="C19" s="481"/>
      <c r="D19" s="482"/>
      <c r="E19" s="34">
        <v>1</v>
      </c>
      <c r="F19" s="44">
        <v>45000</v>
      </c>
      <c r="G19" s="40">
        <f t="shared" si="0"/>
        <v>45000</v>
      </c>
      <c r="H19" s="57"/>
      <c r="I19" s="324"/>
      <c r="J19" s="324"/>
      <c r="K19" s="193"/>
      <c r="L19" s="190"/>
      <c r="M19" s="190"/>
    </row>
    <row r="20" spans="1:13" ht="18" customHeight="1" x14ac:dyDescent="0.15">
      <c r="A20" s="56" t="s">
        <v>8</v>
      </c>
      <c r="B20" s="480" t="s">
        <v>11</v>
      </c>
      <c r="C20" s="481"/>
      <c r="D20" s="482"/>
      <c r="E20" s="34">
        <v>1</v>
      </c>
      <c r="F20" s="55">
        <v>3300</v>
      </c>
      <c r="G20" s="38">
        <f t="shared" si="0"/>
        <v>3300</v>
      </c>
      <c r="H20" s="48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3" t="s">
        <v>10</v>
      </c>
      <c r="B21" s="526" t="s">
        <v>9</v>
      </c>
      <c r="C21" s="527"/>
      <c r="D21" s="528"/>
      <c r="E21" s="12">
        <v>1</v>
      </c>
      <c r="F21" s="44">
        <v>46700</v>
      </c>
      <c r="G21" s="38">
        <f t="shared" si="0"/>
        <v>46700</v>
      </c>
      <c r="H21" s="48"/>
      <c r="I21" s="299">
        <f>G21*0.9</f>
        <v>42030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46" t="s">
        <v>8</v>
      </c>
      <c r="B22" s="514" t="s">
        <v>7</v>
      </c>
      <c r="C22" s="515"/>
      <c r="D22" s="516"/>
      <c r="E22" s="45">
        <v>1</v>
      </c>
      <c r="F22" s="44">
        <v>3900</v>
      </c>
      <c r="G22" s="38">
        <f t="shared" si="0"/>
        <v>3900</v>
      </c>
      <c r="H22" s="52"/>
      <c r="I22" s="299">
        <f>G22*0.9</f>
        <v>3510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6"/>
      <c r="B23" s="480"/>
      <c r="C23" s="481"/>
      <c r="D23" s="482"/>
      <c r="E23" s="34"/>
      <c r="F23" s="58" t="s">
        <v>4</v>
      </c>
      <c r="G23" s="38">
        <f>SUM(G15:G22)</f>
        <v>598200</v>
      </c>
      <c r="H23" s="48"/>
      <c r="I23" s="299"/>
      <c r="K23" s="190"/>
      <c r="L23" s="190"/>
      <c r="M23" s="190"/>
    </row>
    <row r="24" spans="1:13" ht="18" customHeight="1" x14ac:dyDescent="0.15">
      <c r="A24" s="53"/>
      <c r="B24" s="526"/>
      <c r="C24" s="527"/>
      <c r="D24" s="528"/>
      <c r="E24" s="12"/>
      <c r="F24" s="33"/>
      <c r="G24" s="32"/>
      <c r="H24" s="48"/>
      <c r="I24" s="299"/>
      <c r="K24" s="190"/>
      <c r="L24" s="190"/>
      <c r="M24" s="190"/>
    </row>
    <row r="25" spans="1:13" s="36" customFormat="1" ht="18" customHeight="1" x14ac:dyDescent="0.15">
      <c r="A25" s="46"/>
      <c r="B25" s="514"/>
      <c r="C25" s="515"/>
      <c r="D25" s="516"/>
      <c r="E25" s="45"/>
      <c r="F25" s="33" t="s">
        <v>2</v>
      </c>
      <c r="G25" s="32">
        <v>530000</v>
      </c>
      <c r="H25" s="52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80"/>
      <c r="C26" s="481"/>
      <c r="D26" s="482"/>
      <c r="E26" s="34"/>
      <c r="F26" s="33"/>
      <c r="G26" s="40" t="s">
        <v>1</v>
      </c>
      <c r="H26" s="37"/>
      <c r="I26" s="299" t="e">
        <f>G26*0.9</f>
        <v>#VALUE!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177"/>
      <c r="G29" s="153"/>
      <c r="H29" s="48"/>
      <c r="I29" s="277" t="e">
        <f>I19+I20+I26</f>
        <v>#VALUE!</v>
      </c>
    </row>
    <row r="30" spans="1:13" ht="18" customHeight="1" x14ac:dyDescent="0.15">
      <c r="A30" s="184"/>
      <c r="B30" s="529"/>
      <c r="C30" s="530"/>
      <c r="D30" s="531"/>
      <c r="E30" s="97"/>
      <c r="F30" s="150"/>
      <c r="G30" s="58"/>
      <c r="H30" s="48"/>
    </row>
    <row r="31" spans="1:13" ht="18" customHeight="1" x14ac:dyDescent="0.15">
      <c r="A31" s="184"/>
      <c r="B31" s="529"/>
      <c r="C31" s="530"/>
      <c r="D31" s="531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0">
    <mergeCell ref="E6:H6"/>
    <mergeCell ref="A2:H2"/>
    <mergeCell ref="B3:C3"/>
    <mergeCell ref="F3:H4"/>
    <mergeCell ref="A4:C4"/>
    <mergeCell ref="E5:H5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A40:D40"/>
    <mergeCell ref="B23:D23"/>
    <mergeCell ref="B24:D24"/>
    <mergeCell ref="B25:D25"/>
    <mergeCell ref="B26:D26"/>
    <mergeCell ref="B29:D29"/>
    <mergeCell ref="B30:D30"/>
    <mergeCell ref="B31:D31"/>
    <mergeCell ref="B33:D33"/>
    <mergeCell ref="B34:D34"/>
    <mergeCell ref="B35:D35"/>
    <mergeCell ref="A36:H36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40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434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360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632" t="s">
        <v>361</v>
      </c>
      <c r="B15" s="633"/>
      <c r="C15" s="633"/>
      <c r="D15" s="634"/>
      <c r="E15" s="34">
        <v>1</v>
      </c>
      <c r="F15" s="180">
        <v>140000</v>
      </c>
      <c r="G15" s="38">
        <f>F15*E15</f>
        <v>140000</v>
      </c>
      <c r="H15" s="117"/>
    </row>
    <row r="16" spans="1:13" ht="18" customHeight="1" x14ac:dyDescent="0.15">
      <c r="A16" s="363" t="s">
        <v>362</v>
      </c>
      <c r="B16" s="595" t="s">
        <v>213</v>
      </c>
      <c r="C16" s="596"/>
      <c r="D16" s="597"/>
      <c r="E16" s="34">
        <v>1</v>
      </c>
      <c r="F16" s="164">
        <v>277000</v>
      </c>
      <c r="G16" s="310">
        <v>277000</v>
      </c>
      <c r="H16" s="117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335"/>
      <c r="B17" s="535"/>
      <c r="C17" s="536"/>
      <c r="D17" s="537"/>
      <c r="E17" s="34"/>
      <c r="F17" s="58" t="s">
        <v>4</v>
      </c>
      <c r="G17" s="364">
        <f>SUM(G9:G16)</f>
        <v>417000</v>
      </c>
      <c r="H17" s="117"/>
      <c r="I17" s="323">
        <f>G17*0.9</f>
        <v>375300</v>
      </c>
      <c r="K17" s="193"/>
      <c r="L17" s="190"/>
      <c r="M17" s="190"/>
    </row>
    <row r="18" spans="1:13" s="36" customFormat="1" ht="18" customHeight="1" x14ac:dyDescent="0.15">
      <c r="A18" s="184"/>
      <c r="B18" s="529"/>
      <c r="C18" s="530"/>
      <c r="D18" s="531"/>
      <c r="E18" s="107"/>
      <c r="F18" s="130"/>
      <c r="G18" s="130"/>
      <c r="H18" s="48"/>
      <c r="I18" s="324"/>
      <c r="K18" s="193"/>
      <c r="L18" s="190"/>
      <c r="M18" s="190"/>
    </row>
    <row r="19" spans="1:13" s="36" customFormat="1" ht="18" customHeight="1" x14ac:dyDescent="0.15">
      <c r="A19" s="184"/>
      <c r="B19" s="529"/>
      <c r="C19" s="530"/>
      <c r="D19" s="531"/>
      <c r="E19" s="107"/>
      <c r="F19" s="177" t="s">
        <v>2</v>
      </c>
      <c r="G19" s="153">
        <v>370000</v>
      </c>
      <c r="H19" s="98"/>
      <c r="I19" s="324"/>
      <c r="J19" s="324"/>
      <c r="K19" s="193"/>
      <c r="L19" s="190"/>
      <c r="M19" s="190"/>
    </row>
    <row r="20" spans="1:13" ht="18" customHeight="1" x14ac:dyDescent="0.15">
      <c r="A20" s="184"/>
      <c r="B20" s="317"/>
      <c r="C20" s="318"/>
      <c r="D20" s="319"/>
      <c r="E20" s="107"/>
      <c r="F20" s="150"/>
      <c r="G20" s="58" t="s">
        <v>3</v>
      </c>
      <c r="H20" s="117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184"/>
      <c r="B21" s="529"/>
      <c r="C21" s="530"/>
      <c r="D21" s="531"/>
      <c r="E21" s="34"/>
      <c r="F21" s="150"/>
      <c r="G21" s="38"/>
      <c r="H21" s="98"/>
      <c r="I21" s="299">
        <f>G21*0.9</f>
        <v>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184"/>
      <c r="B22" s="529"/>
      <c r="C22" s="530"/>
      <c r="D22" s="531"/>
      <c r="E22" s="97"/>
      <c r="F22" s="164"/>
      <c r="G22" s="168"/>
      <c r="H22" s="204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185"/>
      <c r="B23" s="481"/>
      <c r="C23" s="481"/>
      <c r="D23" s="482"/>
      <c r="E23" s="156"/>
      <c r="F23" s="177"/>
      <c r="G23" s="153"/>
      <c r="H23" s="204"/>
      <c r="I23" s="299"/>
      <c r="K23" s="190"/>
      <c r="L23" s="190"/>
      <c r="M23" s="190"/>
    </row>
    <row r="24" spans="1:13" ht="18" customHeight="1" x14ac:dyDescent="0.15">
      <c r="A24" s="360"/>
      <c r="B24" s="511"/>
      <c r="C24" s="512"/>
      <c r="D24" s="513"/>
      <c r="E24" s="34"/>
      <c r="F24" s="150"/>
      <c r="G24" s="58"/>
      <c r="H24" s="48"/>
      <c r="I24" s="299"/>
      <c r="K24" s="190"/>
      <c r="L24" s="190"/>
      <c r="M24" s="190"/>
    </row>
    <row r="25" spans="1:13" s="36" customFormat="1" ht="18" customHeight="1" x14ac:dyDescent="0.15">
      <c r="A25" s="184"/>
      <c r="B25" s="529"/>
      <c r="C25" s="530"/>
      <c r="D25" s="531"/>
      <c r="E25" s="34"/>
      <c r="F25" s="150"/>
      <c r="G25" s="58"/>
      <c r="H25" s="48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84"/>
      <c r="B26" s="529"/>
      <c r="C26" s="530"/>
      <c r="D26" s="531"/>
      <c r="E26" s="97"/>
      <c r="F26" s="177"/>
      <c r="G26" s="153"/>
      <c r="H26" s="98"/>
      <c r="I26" s="299">
        <f>G26*0.9</f>
        <v>0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177"/>
      <c r="G29" s="153"/>
      <c r="H29" s="48"/>
      <c r="I29" s="277">
        <f>I19+I20+I26</f>
        <v>0</v>
      </c>
    </row>
    <row r="30" spans="1:13" ht="18" customHeight="1" x14ac:dyDescent="0.15">
      <c r="A30" s="184"/>
      <c r="B30" s="529"/>
      <c r="C30" s="530"/>
      <c r="D30" s="531"/>
      <c r="E30" s="97"/>
      <c r="F30" s="150"/>
      <c r="G30" s="58"/>
      <c r="H30" s="48"/>
    </row>
    <row r="31" spans="1:13" ht="18" customHeight="1" x14ac:dyDescent="0.15">
      <c r="A31" s="184"/>
      <c r="B31" s="529"/>
      <c r="C31" s="530"/>
      <c r="D31" s="531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9">
    <mergeCell ref="B33:D33"/>
    <mergeCell ref="B34:D34"/>
    <mergeCell ref="B35:D35"/>
    <mergeCell ref="A36:H36"/>
    <mergeCell ref="A40:D40"/>
    <mergeCell ref="B31:D31"/>
    <mergeCell ref="B17:D17"/>
    <mergeCell ref="B21:D21"/>
    <mergeCell ref="B22:D22"/>
    <mergeCell ref="B23:D23"/>
    <mergeCell ref="B24:D24"/>
    <mergeCell ref="B25:D25"/>
    <mergeCell ref="B26:D26"/>
    <mergeCell ref="B29:D29"/>
    <mergeCell ref="B30:D30"/>
    <mergeCell ref="B18:D18"/>
    <mergeCell ref="B19:D19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429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425</v>
      </c>
      <c r="B14" s="487"/>
      <c r="C14" s="487"/>
      <c r="D14" s="488"/>
      <c r="E14" s="107"/>
      <c r="F14" s="130"/>
      <c r="G14" s="130"/>
      <c r="H14" s="204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53000</v>
      </c>
      <c r="G15" s="172">
        <f>F15*E15</f>
        <v>53000</v>
      </c>
      <c r="H15" s="204"/>
    </row>
    <row r="16" spans="1:13" ht="18" customHeight="1" x14ac:dyDescent="0.15">
      <c r="A16" s="486" t="s">
        <v>426</v>
      </c>
      <c r="B16" s="487"/>
      <c r="C16" s="487"/>
      <c r="D16" s="488"/>
      <c r="E16" s="107"/>
      <c r="F16" s="130"/>
      <c r="G16" s="130"/>
      <c r="H16" s="204"/>
      <c r="J16" s="1">
        <v>46000</v>
      </c>
      <c r="K16" s="190"/>
      <c r="L16" s="190"/>
      <c r="M16" s="190"/>
    </row>
    <row r="17" spans="1:13" s="36" customFormat="1" ht="18" customHeight="1" x14ac:dyDescent="0.15">
      <c r="A17" s="314" t="s">
        <v>43</v>
      </c>
      <c r="B17" s="315"/>
      <c r="C17" s="315"/>
      <c r="D17" s="316"/>
      <c r="E17" s="107">
        <v>1</v>
      </c>
      <c r="F17" s="172">
        <v>0</v>
      </c>
      <c r="G17" s="172">
        <f>F17*E17</f>
        <v>0</v>
      </c>
      <c r="H17" s="120" t="s">
        <v>216</v>
      </c>
      <c r="I17" s="323">
        <f>G17*0.9</f>
        <v>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577" t="s">
        <v>427</v>
      </c>
      <c r="B18" s="545"/>
      <c r="C18" s="545"/>
      <c r="D18" s="545"/>
      <c r="E18" s="118"/>
      <c r="F18" s="118"/>
      <c r="G18" s="118"/>
      <c r="H18" s="31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74" t="s">
        <v>43</v>
      </c>
      <c r="B19" s="575"/>
      <c r="C19" s="575"/>
      <c r="D19" s="576"/>
      <c r="E19" s="156">
        <v>1</v>
      </c>
      <c r="F19" s="130">
        <v>0</v>
      </c>
      <c r="G19" s="130">
        <f>F19*E19</f>
        <v>0</v>
      </c>
      <c r="H19" s="120" t="s">
        <v>216</v>
      </c>
      <c r="I19" s="299"/>
      <c r="K19" s="193"/>
      <c r="L19" s="190"/>
      <c r="M19" s="190"/>
    </row>
    <row r="20" spans="1:13" s="36" customFormat="1" ht="18" customHeight="1" x14ac:dyDescent="0.15">
      <c r="A20" s="257"/>
      <c r="B20" s="258"/>
      <c r="C20" s="258"/>
      <c r="D20" s="259"/>
      <c r="E20" s="156"/>
      <c r="F20" s="172"/>
      <c r="G20" s="172"/>
      <c r="H20" s="57"/>
      <c r="I20" s="299"/>
      <c r="K20" s="193"/>
      <c r="L20" s="190"/>
      <c r="M20" s="190"/>
    </row>
    <row r="21" spans="1:13" ht="18" customHeight="1" x14ac:dyDescent="0.15">
      <c r="A21" s="184"/>
      <c r="B21" s="480"/>
      <c r="C21" s="481"/>
      <c r="D21" s="482"/>
      <c r="E21" s="151"/>
      <c r="F21" s="237" t="s">
        <v>4</v>
      </c>
      <c r="G21" s="92">
        <f>G15+G19</f>
        <v>53000</v>
      </c>
      <c r="H21" s="48"/>
      <c r="I21" s="299">
        <v>50000</v>
      </c>
      <c r="J21" s="299">
        <f>SUM(J16:J20)</f>
        <v>126000</v>
      </c>
      <c r="K21" s="190"/>
      <c r="L21" s="190"/>
      <c r="M21" s="190"/>
    </row>
    <row r="22" spans="1:13" ht="18" customHeight="1" x14ac:dyDescent="0.15">
      <c r="A22" s="152"/>
      <c r="B22" s="529"/>
      <c r="C22" s="530"/>
      <c r="D22" s="531"/>
      <c r="E22" s="151"/>
      <c r="F22" s="237"/>
      <c r="G22" s="92"/>
      <c r="H22" s="31"/>
      <c r="I22" s="299"/>
      <c r="J22" s="299">
        <v>126000</v>
      </c>
      <c r="K22" s="190"/>
      <c r="L22" s="190"/>
      <c r="M22" s="190"/>
    </row>
    <row r="23" spans="1:13" ht="18" customHeight="1" x14ac:dyDescent="0.15">
      <c r="A23" s="297"/>
      <c r="B23" s="317"/>
      <c r="C23" s="318"/>
      <c r="D23" s="319"/>
      <c r="E23" s="151"/>
      <c r="F23" s="177" t="s">
        <v>2</v>
      </c>
      <c r="G23" s="153">
        <v>50000</v>
      </c>
      <c r="H23" s="48"/>
      <c r="I23" s="299"/>
      <c r="J23" s="299"/>
      <c r="K23" s="190"/>
      <c r="L23" s="190"/>
      <c r="M23" s="190"/>
    </row>
    <row r="24" spans="1:13" ht="18" customHeight="1" x14ac:dyDescent="0.15">
      <c r="A24" s="297"/>
      <c r="B24" s="317"/>
      <c r="C24" s="318"/>
      <c r="D24" s="319"/>
      <c r="E24" s="151"/>
      <c r="F24" s="150"/>
      <c r="G24" s="58" t="s">
        <v>3</v>
      </c>
      <c r="H24" s="31"/>
      <c r="I24" s="299" t="e">
        <f>G24*0.9</f>
        <v>#VALUE!</v>
      </c>
      <c r="J24" s="277">
        <f>SUM(J21:J22)</f>
        <v>252000</v>
      </c>
      <c r="K24" s="190"/>
      <c r="L24" s="190"/>
      <c r="M24" s="190"/>
    </row>
    <row r="25" spans="1:13" ht="18" customHeight="1" x14ac:dyDescent="0.15">
      <c r="A25" s="184"/>
      <c r="B25" s="529"/>
      <c r="C25" s="530"/>
      <c r="D25" s="531"/>
      <c r="E25" s="94"/>
      <c r="F25" s="237"/>
      <c r="G25" s="92"/>
      <c r="H25" s="120"/>
      <c r="I25" s="299"/>
      <c r="K25" s="190"/>
      <c r="L25" s="190"/>
      <c r="M25" s="190"/>
    </row>
    <row r="26" spans="1:13" ht="18" customHeight="1" x14ac:dyDescent="0.15">
      <c r="A26" s="184"/>
      <c r="B26" s="529"/>
      <c r="C26" s="530"/>
      <c r="D26" s="531"/>
      <c r="E26" s="94"/>
      <c r="F26" s="177"/>
      <c r="G26" s="153"/>
      <c r="H26" s="120"/>
      <c r="I26" s="299">
        <f>G26*0.9</f>
        <v>0</v>
      </c>
      <c r="K26" s="190"/>
      <c r="L26" s="190"/>
      <c r="M26" s="190"/>
    </row>
    <row r="27" spans="1:13" s="36" customFormat="1" ht="18" customHeight="1" x14ac:dyDescent="0.15">
      <c r="A27" s="184"/>
      <c r="B27" s="529"/>
      <c r="C27" s="530"/>
      <c r="D27" s="531"/>
      <c r="E27" s="107"/>
      <c r="F27" s="150"/>
      <c r="G27" s="58"/>
      <c r="H27" s="294"/>
      <c r="I27" s="324"/>
      <c r="K27" s="193"/>
      <c r="L27" s="190"/>
      <c r="M27" s="190"/>
    </row>
    <row r="28" spans="1:13" ht="18" customHeight="1" x14ac:dyDescent="0.15">
      <c r="A28" s="297"/>
      <c r="B28" s="317"/>
      <c r="C28" s="318"/>
      <c r="D28" s="319"/>
      <c r="E28" s="107"/>
      <c r="F28" s="237"/>
      <c r="G28" s="92"/>
      <c r="H28" s="294"/>
      <c r="I28" s="299">
        <f>G27*0.9</f>
        <v>0</v>
      </c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34"/>
      <c r="F29" s="177"/>
      <c r="G29" s="153"/>
      <c r="H29" s="204"/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50"/>
      <c r="G30" s="58"/>
      <c r="H30" s="31"/>
      <c r="I30" s="47">
        <f>G29*0.9</f>
        <v>0</v>
      </c>
      <c r="K30" s="190"/>
      <c r="L30" s="190"/>
      <c r="M30" s="190"/>
    </row>
    <row r="31" spans="1:13" ht="18" customHeight="1" x14ac:dyDescent="0.15">
      <c r="A31" s="184"/>
      <c r="B31" s="529"/>
      <c r="C31" s="530"/>
      <c r="D31" s="531"/>
      <c r="E31" s="34"/>
      <c r="F31" s="100"/>
      <c r="G31" s="115"/>
      <c r="H31" s="114"/>
      <c r="I31" s="277" t="e">
        <f>#REF!+I21+I28</f>
        <v>#REF!</v>
      </c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25">
    <mergeCell ref="A41:D41"/>
    <mergeCell ref="B30:D30"/>
    <mergeCell ref="B31:D31"/>
    <mergeCell ref="B34:D34"/>
    <mergeCell ref="B35:D35"/>
    <mergeCell ref="B36:D36"/>
    <mergeCell ref="A37:H37"/>
    <mergeCell ref="B27:D27"/>
    <mergeCell ref="E7:H7"/>
    <mergeCell ref="E8:H8"/>
    <mergeCell ref="B13:D13"/>
    <mergeCell ref="A14:D14"/>
    <mergeCell ref="A16:D16"/>
    <mergeCell ref="A18:D18"/>
    <mergeCell ref="A19:D19"/>
    <mergeCell ref="B21:D21"/>
    <mergeCell ref="B22:D22"/>
    <mergeCell ref="B25:D25"/>
    <mergeCell ref="B26:D26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39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1" width="8.77734375" style="1"/>
    <col min="12" max="12" width="9.44140625" style="1" bestFit="1" customWidth="1"/>
    <col min="13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366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629" t="s">
        <v>367</v>
      </c>
      <c r="B14" s="630"/>
      <c r="C14" s="630"/>
      <c r="D14" s="631"/>
      <c r="E14" s="365">
        <v>1</v>
      </c>
      <c r="F14" s="366">
        <v>522000</v>
      </c>
      <c r="G14" s="38">
        <f t="shared" ref="G14:G19" si="0">F14*E14</f>
        <v>522000</v>
      </c>
      <c r="H14" s="117"/>
    </row>
    <row r="15" spans="1:13" ht="18" customHeight="1" x14ac:dyDescent="0.15">
      <c r="A15" s="632" t="s">
        <v>368</v>
      </c>
      <c r="B15" s="633"/>
      <c r="C15" s="633"/>
      <c r="D15" s="634"/>
      <c r="E15" s="34">
        <v>1</v>
      </c>
      <c r="F15" s="180">
        <v>930000</v>
      </c>
      <c r="G15" s="38">
        <f t="shared" si="0"/>
        <v>930000</v>
      </c>
      <c r="H15" s="117"/>
    </row>
    <row r="16" spans="1:13" s="36" customFormat="1" ht="18" customHeight="1" x14ac:dyDescent="0.15">
      <c r="A16" s="483" t="s">
        <v>369</v>
      </c>
      <c r="B16" s="484"/>
      <c r="C16" s="484"/>
      <c r="D16" s="485"/>
      <c r="E16" s="156">
        <v>1</v>
      </c>
      <c r="F16" s="172">
        <v>300000</v>
      </c>
      <c r="G16" s="38">
        <f t="shared" si="0"/>
        <v>300000</v>
      </c>
      <c r="H16" s="98"/>
      <c r="I16" s="324"/>
      <c r="J16" s="324"/>
      <c r="K16" s="193"/>
      <c r="L16" s="190"/>
      <c r="M16" s="190"/>
    </row>
    <row r="17" spans="1:13" ht="18" customHeight="1" x14ac:dyDescent="0.15">
      <c r="A17" s="635" t="s">
        <v>370</v>
      </c>
      <c r="B17" s="636"/>
      <c r="C17" s="636"/>
      <c r="D17" s="637"/>
      <c r="E17" s="156">
        <v>1</v>
      </c>
      <c r="F17" s="172">
        <v>126000</v>
      </c>
      <c r="G17" s="38">
        <f t="shared" si="0"/>
        <v>126000</v>
      </c>
      <c r="H17" s="117"/>
      <c r="I17" s="299"/>
      <c r="J17" s="299">
        <v>1500</v>
      </c>
      <c r="K17" s="190">
        <f>J17*1.3</f>
        <v>1950</v>
      </c>
      <c r="L17" s="190">
        <f>K17*1.12</f>
        <v>2184</v>
      </c>
      <c r="M17" s="190"/>
    </row>
    <row r="18" spans="1:13" ht="18" customHeight="1" x14ac:dyDescent="0.15">
      <c r="A18" s="635" t="s">
        <v>371</v>
      </c>
      <c r="B18" s="636"/>
      <c r="C18" s="636"/>
      <c r="D18" s="637"/>
      <c r="E18" s="34">
        <v>1</v>
      </c>
      <c r="F18" s="150">
        <v>2100000</v>
      </c>
      <c r="G18" s="38">
        <f t="shared" si="0"/>
        <v>2100000</v>
      </c>
      <c r="H18" s="98"/>
      <c r="I18" s="299">
        <f>G18*0.9</f>
        <v>1890000</v>
      </c>
      <c r="J18" s="299">
        <v>7500</v>
      </c>
      <c r="K18" s="190">
        <f>J18*1.3</f>
        <v>9750</v>
      </c>
      <c r="L18" s="190">
        <f>K18*1.12</f>
        <v>10920.000000000002</v>
      </c>
      <c r="M18" s="190"/>
    </row>
    <row r="19" spans="1:13" ht="18" customHeight="1" x14ac:dyDescent="0.15">
      <c r="A19" s="635" t="s">
        <v>372</v>
      </c>
      <c r="B19" s="636"/>
      <c r="C19" s="636"/>
      <c r="D19" s="637"/>
      <c r="E19" s="34">
        <v>1</v>
      </c>
      <c r="F19" s="164">
        <v>126000</v>
      </c>
      <c r="G19" s="38">
        <f t="shared" si="0"/>
        <v>126000</v>
      </c>
      <c r="H19" s="204"/>
      <c r="I19" s="299">
        <f>G19*0.9</f>
        <v>113400</v>
      </c>
      <c r="J19" s="277">
        <v>6800</v>
      </c>
      <c r="K19" s="190">
        <f>J19*1.3</f>
        <v>8840</v>
      </c>
      <c r="L19" s="190">
        <f>K19*1.12</f>
        <v>9900.8000000000011</v>
      </c>
      <c r="M19" s="190"/>
    </row>
    <row r="20" spans="1:13" ht="18" customHeight="1" x14ac:dyDescent="0.15">
      <c r="A20" s="185"/>
      <c r="B20" s="481"/>
      <c r="C20" s="481"/>
      <c r="D20" s="482"/>
      <c r="E20" s="156"/>
      <c r="F20" s="150" t="s">
        <v>4</v>
      </c>
      <c r="G20" s="38">
        <f>SUM(G14:G19)</f>
        <v>4104000</v>
      </c>
      <c r="H20" s="204"/>
      <c r="I20" s="299"/>
      <c r="K20" s="190"/>
      <c r="L20" s="190"/>
      <c r="M20" s="190"/>
    </row>
    <row r="21" spans="1:13" ht="18" customHeight="1" x14ac:dyDescent="0.15">
      <c r="A21" s="360"/>
      <c r="B21" s="511"/>
      <c r="C21" s="512"/>
      <c r="D21" s="513"/>
      <c r="E21" s="34"/>
      <c r="F21" s="164"/>
      <c r="G21" s="168"/>
      <c r="H21" s="48"/>
      <c r="I21" s="299"/>
      <c r="K21" s="190"/>
      <c r="L21" s="190"/>
      <c r="M21" s="190"/>
    </row>
    <row r="22" spans="1:13" s="36" customFormat="1" ht="18" customHeight="1" x14ac:dyDescent="0.15">
      <c r="A22" s="184"/>
      <c r="B22" s="529"/>
      <c r="C22" s="530"/>
      <c r="D22" s="531"/>
      <c r="E22" s="34"/>
      <c r="F22" s="177" t="s">
        <v>2</v>
      </c>
      <c r="G22" s="153">
        <v>3600000</v>
      </c>
      <c r="H22" s="48"/>
      <c r="I22" s="324"/>
      <c r="J22" s="324">
        <v>16000</v>
      </c>
      <c r="K22" s="193">
        <f>J22*1.3</f>
        <v>20800</v>
      </c>
      <c r="L22" s="190">
        <f>K22*1.12</f>
        <v>23296.000000000004</v>
      </c>
      <c r="M22" s="190"/>
    </row>
    <row r="23" spans="1:13" ht="18" customHeight="1" x14ac:dyDescent="0.15">
      <c r="A23" s="184"/>
      <c r="B23" s="529"/>
      <c r="C23" s="530"/>
      <c r="D23" s="531"/>
      <c r="E23" s="97"/>
      <c r="F23" s="150"/>
      <c r="G23" s="58" t="s">
        <v>3</v>
      </c>
      <c r="H23" s="98"/>
      <c r="I23" s="299" t="e">
        <f>G23*0.9</f>
        <v>#VALUE!</v>
      </c>
      <c r="K23" s="190"/>
      <c r="L23" s="190"/>
      <c r="M23" s="190"/>
    </row>
    <row r="24" spans="1:13" ht="18" customHeight="1" x14ac:dyDescent="0.15">
      <c r="A24" s="184"/>
      <c r="B24" s="317"/>
      <c r="C24" s="318"/>
      <c r="D24" s="319"/>
      <c r="E24" s="34"/>
      <c r="F24" s="150"/>
      <c r="G24" s="58"/>
      <c r="H24" s="204"/>
      <c r="K24" s="190"/>
      <c r="L24" s="190"/>
      <c r="M24" s="190"/>
    </row>
    <row r="25" spans="1:13" ht="18" customHeight="1" x14ac:dyDescent="0.15">
      <c r="A25" s="297"/>
      <c r="B25" s="317"/>
      <c r="C25" s="318"/>
      <c r="D25" s="319"/>
      <c r="E25" s="97"/>
      <c r="F25" s="183"/>
      <c r="G25" s="38"/>
      <c r="H25" s="204"/>
      <c r="I25" s="359">
        <f>G24*0.9</f>
        <v>0</v>
      </c>
      <c r="K25" s="190"/>
      <c r="L25" s="190"/>
      <c r="M25" s="190"/>
    </row>
    <row r="26" spans="1:13" ht="18" customHeight="1" x14ac:dyDescent="0.15">
      <c r="A26" s="184"/>
      <c r="B26" s="529"/>
      <c r="C26" s="530"/>
      <c r="D26" s="531"/>
      <c r="E26" s="34"/>
      <c r="F26" s="177"/>
      <c r="G26" s="153"/>
      <c r="H26" s="48"/>
      <c r="I26" s="277" t="e">
        <f>I16+I17+I23</f>
        <v>#VALUE!</v>
      </c>
      <c r="L26" s="1">
        <v>126000</v>
      </c>
    </row>
    <row r="27" spans="1:13" ht="18" customHeight="1" x14ac:dyDescent="0.15">
      <c r="A27" s="184"/>
      <c r="B27" s="529"/>
      <c r="C27" s="530"/>
      <c r="D27" s="531"/>
      <c r="E27" s="97"/>
      <c r="F27" s="150"/>
      <c r="G27" s="58"/>
      <c r="H27" s="48"/>
      <c r="L27" s="277" t="e">
        <f>SUM(F14+#REF!+#REF!)</f>
        <v>#REF!</v>
      </c>
    </row>
    <row r="28" spans="1:13" ht="18" customHeight="1" x14ac:dyDescent="0.15">
      <c r="A28" s="184"/>
      <c r="B28" s="529"/>
      <c r="C28" s="530"/>
      <c r="D28" s="531"/>
      <c r="E28" s="97"/>
      <c r="F28" s="150"/>
      <c r="G28" s="58"/>
      <c r="H28" s="48"/>
      <c r="L28" s="277"/>
    </row>
    <row r="29" spans="1:13" ht="18" customHeight="1" x14ac:dyDescent="0.15">
      <c r="A29" s="184"/>
      <c r="B29" s="529"/>
      <c r="C29" s="530"/>
      <c r="D29" s="531"/>
      <c r="E29" s="97"/>
      <c r="F29" s="150"/>
      <c r="G29" s="58"/>
      <c r="H29" s="48"/>
      <c r="L29" s="277"/>
    </row>
    <row r="30" spans="1:13" ht="18" customHeight="1" x14ac:dyDescent="0.15">
      <c r="A30" s="184"/>
      <c r="B30" s="529"/>
      <c r="C30" s="530"/>
      <c r="D30" s="531"/>
      <c r="E30" s="34"/>
      <c r="F30" s="150"/>
      <c r="G30" s="58"/>
      <c r="H30" s="48"/>
      <c r="J30" s="47">
        <f>G30*0.9</f>
        <v>0</v>
      </c>
    </row>
    <row r="31" spans="1:13" ht="18" customHeight="1" x14ac:dyDescent="0.15">
      <c r="A31" s="297"/>
      <c r="B31" s="317"/>
      <c r="C31" s="318"/>
      <c r="D31" s="319"/>
      <c r="E31" s="34"/>
      <c r="F31" s="183"/>
      <c r="G31" s="38"/>
      <c r="H31" s="48"/>
      <c r="J31" s="47"/>
    </row>
    <row r="32" spans="1:13" ht="18" customHeight="1" x14ac:dyDescent="0.15">
      <c r="A32" s="297"/>
      <c r="B32" s="514"/>
      <c r="C32" s="515"/>
      <c r="D32" s="516"/>
      <c r="E32" s="34"/>
      <c r="F32" s="150"/>
      <c r="G32" s="58"/>
      <c r="H32" s="48"/>
    </row>
    <row r="33" spans="1:8" ht="18" customHeight="1" x14ac:dyDescent="0.15">
      <c r="A33" s="188"/>
      <c r="B33" s="480"/>
      <c r="C33" s="481"/>
      <c r="D33" s="482"/>
      <c r="E33" s="34"/>
      <c r="F33" s="150"/>
      <c r="G33" s="58"/>
      <c r="H33" s="31"/>
    </row>
    <row r="34" spans="1:8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8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98"/>
      <c r="B39" s="499"/>
      <c r="C39" s="499"/>
      <c r="D39" s="499"/>
      <c r="E39" s="3"/>
      <c r="F39" s="3"/>
      <c r="G39" s="3"/>
      <c r="H39" s="2"/>
    </row>
  </sheetData>
  <mergeCells count="29"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B30:D30"/>
    <mergeCell ref="A17:D17"/>
    <mergeCell ref="A18:D18"/>
    <mergeCell ref="A19:D19"/>
    <mergeCell ref="B20:D20"/>
    <mergeCell ref="B21:D21"/>
    <mergeCell ref="B22:D22"/>
    <mergeCell ref="B23:D23"/>
    <mergeCell ref="B26:D26"/>
    <mergeCell ref="B27:D27"/>
    <mergeCell ref="B28:D28"/>
    <mergeCell ref="B29:D29"/>
    <mergeCell ref="B32:D32"/>
    <mergeCell ref="B33:D33"/>
    <mergeCell ref="B34:D34"/>
    <mergeCell ref="A35:H35"/>
    <mergeCell ref="A39:D39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40"/>
  <sheetViews>
    <sheetView topLeftCell="A5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355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77" t="s">
        <v>353</v>
      </c>
      <c r="B14" s="545"/>
      <c r="C14" s="545"/>
      <c r="D14" s="545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5" t="s">
        <v>86</v>
      </c>
      <c r="B16" s="535" t="s">
        <v>85</v>
      </c>
      <c r="C16" s="536"/>
      <c r="D16" s="537"/>
      <c r="E16" s="94">
        <v>1</v>
      </c>
      <c r="F16" s="100">
        <v>254200</v>
      </c>
      <c r="G16" s="115">
        <f>E16*F16</f>
        <v>254200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01" t="s">
        <v>84</v>
      </c>
      <c r="B17" s="535" t="s">
        <v>83</v>
      </c>
      <c r="C17" s="536"/>
      <c r="D17" s="536"/>
      <c r="E17" s="94">
        <v>1</v>
      </c>
      <c r="F17" s="238">
        <v>26000</v>
      </c>
      <c r="G17" s="115">
        <f>E17*F17</f>
        <v>26000</v>
      </c>
      <c r="H17" s="98"/>
      <c r="I17" s="323">
        <f>G17*0.9</f>
        <v>23400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84"/>
      <c r="B18" s="480"/>
      <c r="C18" s="481"/>
      <c r="D18" s="482"/>
      <c r="E18" s="151"/>
      <c r="F18" s="237" t="s">
        <v>4</v>
      </c>
      <c r="G18" s="92">
        <f>SUM(G15:G17)</f>
        <v>420200</v>
      </c>
      <c r="H18" s="294"/>
      <c r="I18" s="299">
        <f>G18*0.9</f>
        <v>378180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638" t="s">
        <v>354</v>
      </c>
      <c r="B19" s="639"/>
      <c r="C19" s="639"/>
      <c r="D19" s="640"/>
      <c r="E19" s="107"/>
      <c r="F19" s="177"/>
      <c r="G19" s="153"/>
      <c r="H19" s="204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574" t="s">
        <v>43</v>
      </c>
      <c r="B20" s="575"/>
      <c r="C20" s="575"/>
      <c r="D20" s="576"/>
      <c r="E20" s="156">
        <v>1</v>
      </c>
      <c r="F20" s="130">
        <v>140000</v>
      </c>
      <c r="G20" s="130">
        <f>F20*E20</f>
        <v>140000</v>
      </c>
      <c r="H20" s="31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105" t="s">
        <v>86</v>
      </c>
      <c r="B21" s="535" t="s">
        <v>85</v>
      </c>
      <c r="C21" s="536"/>
      <c r="D21" s="537"/>
      <c r="E21" s="94">
        <v>1</v>
      </c>
      <c r="F21" s="100">
        <v>254200</v>
      </c>
      <c r="G21" s="115">
        <f>E21*F21</f>
        <v>254200</v>
      </c>
      <c r="H21" s="114" t="s">
        <v>236</v>
      </c>
      <c r="I21" s="299"/>
      <c r="J21" s="299">
        <v>126000</v>
      </c>
      <c r="K21" s="190"/>
      <c r="L21" s="190"/>
      <c r="M21" s="190"/>
    </row>
    <row r="22" spans="1:13" ht="18" customHeight="1" x14ac:dyDescent="0.15">
      <c r="A22" s="101" t="s">
        <v>84</v>
      </c>
      <c r="B22" s="535" t="s">
        <v>83</v>
      </c>
      <c r="C22" s="536"/>
      <c r="D22" s="536"/>
      <c r="E22" s="94">
        <v>1</v>
      </c>
      <c r="F22" s="238">
        <v>26000</v>
      </c>
      <c r="G22" s="115">
        <f>E22*F22</f>
        <v>26000</v>
      </c>
      <c r="H22" s="98"/>
      <c r="I22" s="299"/>
      <c r="J22" s="299"/>
      <c r="K22" s="190"/>
      <c r="L22" s="190"/>
      <c r="M22" s="190"/>
    </row>
    <row r="23" spans="1:13" ht="18" customHeight="1" x14ac:dyDescent="0.15">
      <c r="A23" s="184"/>
      <c r="B23" s="480"/>
      <c r="C23" s="481"/>
      <c r="D23" s="482"/>
      <c r="E23" s="151"/>
      <c r="F23" s="237" t="s">
        <v>4</v>
      </c>
      <c r="G23" s="92">
        <f>SUM(G20:G22)</f>
        <v>420200</v>
      </c>
      <c r="H23" s="294"/>
      <c r="I23" s="299">
        <f>G23*0.9</f>
        <v>378180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184"/>
      <c r="B24" s="529"/>
      <c r="C24" s="530"/>
      <c r="D24" s="531"/>
      <c r="E24" s="156"/>
      <c r="F24" s="130"/>
      <c r="G24" s="130"/>
      <c r="H24" s="204"/>
      <c r="I24" s="299"/>
      <c r="K24" s="190"/>
      <c r="L24" s="190"/>
      <c r="M24" s="190"/>
    </row>
    <row r="25" spans="1:13" ht="18" customHeight="1" x14ac:dyDescent="0.15">
      <c r="A25" s="184"/>
      <c r="B25" s="529"/>
      <c r="C25" s="530"/>
      <c r="D25" s="531"/>
      <c r="E25" s="94"/>
      <c r="F25" s="237" t="s">
        <v>4</v>
      </c>
      <c r="G25" s="92">
        <f>G18+G23</f>
        <v>840400</v>
      </c>
      <c r="H25" s="120"/>
      <c r="I25" s="299">
        <f>G25*0.9</f>
        <v>756360</v>
      </c>
      <c r="K25" s="190"/>
      <c r="L25" s="190"/>
      <c r="M25" s="190"/>
    </row>
    <row r="26" spans="1:13" s="36" customFormat="1" ht="18" customHeight="1" x14ac:dyDescent="0.15">
      <c r="A26" s="184"/>
      <c r="B26" s="529"/>
      <c r="C26" s="530"/>
      <c r="D26" s="531"/>
      <c r="E26" s="107"/>
      <c r="F26" s="150"/>
      <c r="G26" s="58"/>
      <c r="H26" s="48"/>
      <c r="I26" s="324"/>
      <c r="K26" s="193"/>
      <c r="L26" s="190"/>
      <c r="M26" s="190"/>
    </row>
    <row r="27" spans="1:13" ht="18" customHeight="1" x14ac:dyDescent="0.15">
      <c r="A27" s="297"/>
      <c r="B27" s="317"/>
      <c r="C27" s="318"/>
      <c r="D27" s="319"/>
      <c r="E27" s="107"/>
      <c r="F27" s="177" t="s">
        <v>2</v>
      </c>
      <c r="G27" s="153">
        <v>750000</v>
      </c>
      <c r="H27" s="98"/>
      <c r="I27" s="299">
        <f>G26*0.9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50"/>
      <c r="G28" s="58" t="s">
        <v>3</v>
      </c>
      <c r="H28" s="204"/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237"/>
      <c r="G29" s="92"/>
      <c r="H29" s="204"/>
      <c r="I29" s="47" t="e">
        <f>G28*0.9</f>
        <v>#VALUE!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77"/>
      <c r="G30" s="153"/>
      <c r="H30" s="48"/>
      <c r="I30" s="277">
        <f>I19+I20+I27</f>
        <v>370000</v>
      </c>
    </row>
    <row r="31" spans="1:13" ht="18" customHeight="1" x14ac:dyDescent="0.15">
      <c r="A31" s="297"/>
      <c r="B31" s="317"/>
      <c r="C31" s="318"/>
      <c r="D31" s="319"/>
      <c r="E31" s="34"/>
      <c r="F31" s="150"/>
      <c r="G31" s="5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9">
    <mergeCell ref="B33:D33"/>
    <mergeCell ref="B34:D34"/>
    <mergeCell ref="B35:D35"/>
    <mergeCell ref="A36:H36"/>
    <mergeCell ref="A40:D40"/>
    <mergeCell ref="B30:D30"/>
    <mergeCell ref="B17:D17"/>
    <mergeCell ref="B18:D18"/>
    <mergeCell ref="A19:D19"/>
    <mergeCell ref="A20:D20"/>
    <mergeCell ref="B21:D21"/>
    <mergeCell ref="B22:D22"/>
    <mergeCell ref="B23:D23"/>
    <mergeCell ref="B24:D24"/>
    <mergeCell ref="B25:D25"/>
    <mergeCell ref="B26:D26"/>
    <mergeCell ref="B29:D29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41"/>
  <sheetViews>
    <sheetView topLeftCell="A5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379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431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280000</v>
      </c>
      <c r="G15" s="38">
        <f t="shared" ref="G15:G22" si="0">F15*E15</f>
        <v>280000</v>
      </c>
      <c r="H15" s="48"/>
    </row>
    <row r="16" spans="1:13" ht="18" customHeight="1" x14ac:dyDescent="0.15">
      <c r="A16" s="46" t="s">
        <v>145</v>
      </c>
      <c r="B16" s="514" t="s">
        <v>146</v>
      </c>
      <c r="C16" s="515"/>
      <c r="D16" s="516"/>
      <c r="E16" s="45">
        <v>1</v>
      </c>
      <c r="F16" s="44">
        <v>84000</v>
      </c>
      <c r="G16" s="38">
        <f t="shared" si="0"/>
        <v>84000</v>
      </c>
      <c r="H16" s="52" t="s">
        <v>65</v>
      </c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42" t="s">
        <v>147</v>
      </c>
      <c r="B17" s="480" t="s">
        <v>148</v>
      </c>
      <c r="C17" s="481"/>
      <c r="D17" s="482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>
        <f>G17*0.9</f>
        <v>73800</v>
      </c>
      <c r="K17" s="193"/>
      <c r="L17" s="190"/>
      <c r="M17" s="190"/>
    </row>
    <row r="18" spans="1:13" s="36" customFormat="1" ht="18" customHeight="1" x14ac:dyDescent="0.15">
      <c r="A18" s="42" t="s">
        <v>15</v>
      </c>
      <c r="B18" s="480" t="s">
        <v>14</v>
      </c>
      <c r="C18" s="481"/>
      <c r="D18" s="482"/>
      <c r="E18" s="34">
        <v>1</v>
      </c>
      <c r="F18" s="44">
        <v>53300</v>
      </c>
      <c r="G18" s="58">
        <f t="shared" si="0"/>
        <v>53300</v>
      </c>
      <c r="H18" s="57"/>
      <c r="I18" s="324"/>
      <c r="K18" s="193"/>
      <c r="L18" s="190"/>
      <c r="M18" s="190"/>
    </row>
    <row r="19" spans="1:13" s="36" customFormat="1" ht="18" customHeight="1" x14ac:dyDescent="0.15">
      <c r="A19" s="35" t="s">
        <v>13</v>
      </c>
      <c r="B19" s="480" t="s">
        <v>12</v>
      </c>
      <c r="C19" s="481"/>
      <c r="D19" s="482"/>
      <c r="E19" s="34">
        <v>1</v>
      </c>
      <c r="F19" s="44">
        <v>45000</v>
      </c>
      <c r="G19" s="40">
        <f t="shared" si="0"/>
        <v>45000</v>
      </c>
      <c r="H19" s="57"/>
      <c r="I19" s="324"/>
      <c r="J19" s="324"/>
      <c r="K19" s="193"/>
      <c r="L19" s="190"/>
      <c r="M19" s="190"/>
    </row>
    <row r="20" spans="1:13" ht="18" customHeight="1" x14ac:dyDescent="0.15">
      <c r="A20" s="56" t="s">
        <v>8</v>
      </c>
      <c r="B20" s="480" t="s">
        <v>11</v>
      </c>
      <c r="C20" s="481"/>
      <c r="D20" s="482"/>
      <c r="E20" s="34">
        <v>1</v>
      </c>
      <c r="F20" s="55">
        <v>3300</v>
      </c>
      <c r="G20" s="38">
        <f t="shared" si="0"/>
        <v>3300</v>
      </c>
      <c r="H20" s="48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3" t="s">
        <v>10</v>
      </c>
      <c r="B21" s="526" t="s">
        <v>9</v>
      </c>
      <c r="C21" s="527"/>
      <c r="D21" s="528"/>
      <c r="E21" s="12">
        <v>1</v>
      </c>
      <c r="F21" s="44">
        <v>46700</v>
      </c>
      <c r="G21" s="38">
        <f t="shared" si="0"/>
        <v>46700</v>
      </c>
      <c r="H21" s="48"/>
      <c r="I21" s="299">
        <f>G21*0.9</f>
        <v>42030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46" t="s">
        <v>8</v>
      </c>
      <c r="B22" s="514" t="s">
        <v>7</v>
      </c>
      <c r="C22" s="515"/>
      <c r="D22" s="516"/>
      <c r="E22" s="45">
        <v>1</v>
      </c>
      <c r="F22" s="44">
        <v>3900</v>
      </c>
      <c r="G22" s="38">
        <f t="shared" si="0"/>
        <v>3900</v>
      </c>
      <c r="H22" s="52"/>
      <c r="I22" s="299">
        <f>G22*0.9</f>
        <v>3510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6"/>
      <c r="B23" s="480"/>
      <c r="C23" s="481"/>
      <c r="D23" s="482"/>
      <c r="E23" s="34"/>
      <c r="F23" s="58" t="s">
        <v>4</v>
      </c>
      <c r="G23" s="38">
        <f>SUM(G15:G22)</f>
        <v>598200</v>
      </c>
      <c r="H23" s="48"/>
      <c r="I23" s="299"/>
      <c r="K23" s="190"/>
      <c r="L23" s="190"/>
      <c r="M23" s="190"/>
    </row>
    <row r="24" spans="1:13" ht="18" customHeight="1" x14ac:dyDescent="0.15">
      <c r="A24" s="486" t="s">
        <v>380</v>
      </c>
      <c r="B24" s="487"/>
      <c r="C24" s="487"/>
      <c r="D24" s="488"/>
      <c r="E24" s="107"/>
      <c r="F24" s="130"/>
      <c r="G24" s="130"/>
      <c r="H24" s="325"/>
      <c r="I24" s="299"/>
      <c r="K24" s="190"/>
      <c r="L24" s="190"/>
      <c r="M24" s="190"/>
    </row>
    <row r="25" spans="1:13" s="36" customFormat="1" ht="18" customHeight="1" x14ac:dyDescent="0.15">
      <c r="A25" s="314" t="s">
        <v>43</v>
      </c>
      <c r="B25" s="315"/>
      <c r="C25" s="315"/>
      <c r="D25" s="316"/>
      <c r="E25" s="107">
        <v>1</v>
      </c>
      <c r="F25" s="172">
        <v>53000</v>
      </c>
      <c r="G25" s="172">
        <f>F25*E25</f>
        <v>53000</v>
      </c>
      <c r="H25" s="325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486" t="s">
        <v>381</v>
      </c>
      <c r="B26" s="487"/>
      <c r="C26" s="487"/>
      <c r="D26" s="488"/>
      <c r="E26" s="94"/>
      <c r="F26" s="100"/>
      <c r="G26" s="115"/>
      <c r="H26" s="120"/>
      <c r="I26" s="299">
        <f>G26*0.9</f>
        <v>0</v>
      </c>
      <c r="K26" s="190"/>
      <c r="L26" s="190"/>
      <c r="M26" s="190"/>
    </row>
    <row r="27" spans="1:13" ht="18" customHeight="1" x14ac:dyDescent="0.15">
      <c r="A27" s="483" t="s">
        <v>43</v>
      </c>
      <c r="B27" s="484"/>
      <c r="C27" s="484"/>
      <c r="D27" s="485"/>
      <c r="E27" s="156">
        <v>2</v>
      </c>
      <c r="F27" s="172">
        <v>53000</v>
      </c>
      <c r="G27" s="172">
        <f>F27*E27</f>
        <v>106000</v>
      </c>
      <c r="H27" s="117"/>
      <c r="K27" s="190"/>
      <c r="L27" s="190"/>
      <c r="M27" s="190"/>
    </row>
    <row r="28" spans="1:13" ht="18" customHeight="1" x14ac:dyDescent="0.15">
      <c r="A28" s="185" t="s">
        <v>75</v>
      </c>
      <c r="B28" s="481" t="s">
        <v>74</v>
      </c>
      <c r="C28" s="481"/>
      <c r="D28" s="482"/>
      <c r="E28" s="156">
        <v>2</v>
      </c>
      <c r="F28" s="172">
        <v>7400</v>
      </c>
      <c r="G28" s="172">
        <f>F28*E28</f>
        <v>14800</v>
      </c>
      <c r="H28" s="289"/>
      <c r="J28" s="1">
        <v>4400</v>
      </c>
      <c r="K28" s="190">
        <f>J28*1.3</f>
        <v>5720</v>
      </c>
      <c r="L28" s="190">
        <f>K28*1.12</f>
        <v>6406.4000000000005</v>
      </c>
      <c r="M28" s="190"/>
    </row>
    <row r="29" spans="1:13" ht="18" customHeight="1" x14ac:dyDescent="0.15">
      <c r="A29" s="184" t="s">
        <v>382</v>
      </c>
      <c r="B29" s="480" t="s">
        <v>383</v>
      </c>
      <c r="C29" s="481"/>
      <c r="D29" s="482"/>
      <c r="E29" s="151">
        <v>1</v>
      </c>
      <c r="F29" s="172">
        <v>6500</v>
      </c>
      <c r="G29" s="172">
        <f>F29*E29</f>
        <v>6500</v>
      </c>
      <c r="H29" s="98"/>
      <c r="J29" s="1">
        <v>4000</v>
      </c>
      <c r="K29" s="190">
        <f>J29*1.3</f>
        <v>5200</v>
      </c>
      <c r="L29" s="190">
        <f>K29*1.12</f>
        <v>5824.0000000000009</v>
      </c>
      <c r="M29" s="190"/>
    </row>
    <row r="30" spans="1:13" ht="18" customHeight="1" x14ac:dyDescent="0.15">
      <c r="A30" s="152"/>
      <c r="B30" s="480"/>
      <c r="C30" s="481"/>
      <c r="D30" s="482"/>
      <c r="E30" s="151"/>
      <c r="F30" s="183" t="s">
        <v>4</v>
      </c>
      <c r="G30" s="38">
        <f>SUM(G27:G29)</f>
        <v>127300</v>
      </c>
      <c r="H30" s="117"/>
      <c r="K30" s="190"/>
      <c r="L30" s="190"/>
      <c r="M30" s="190"/>
    </row>
    <row r="31" spans="1:13" ht="18" customHeight="1" x14ac:dyDescent="0.15">
      <c r="A31" s="523" t="s">
        <v>376</v>
      </c>
      <c r="B31" s="524"/>
      <c r="C31" s="524"/>
      <c r="D31" s="525"/>
      <c r="E31" s="156"/>
      <c r="F31" s="130"/>
      <c r="G31" s="130"/>
      <c r="H31" s="204"/>
      <c r="K31" s="190"/>
      <c r="L31" s="190"/>
      <c r="M31" s="190"/>
    </row>
    <row r="32" spans="1:13" ht="18" customHeight="1" x14ac:dyDescent="0.15">
      <c r="A32" s="508" t="s">
        <v>219</v>
      </c>
      <c r="B32" s="509"/>
      <c r="C32" s="509"/>
      <c r="D32" s="510"/>
      <c r="E32" s="94">
        <v>1</v>
      </c>
      <c r="F32" s="100">
        <v>0</v>
      </c>
      <c r="G32" s="115">
        <f>E32*F32</f>
        <v>0</v>
      </c>
      <c r="H32" s="120" t="s">
        <v>216</v>
      </c>
      <c r="K32" s="190"/>
      <c r="L32" s="190"/>
      <c r="M32" s="190"/>
    </row>
    <row r="33" spans="1:13" ht="18" customHeight="1" x14ac:dyDescent="0.15">
      <c r="A33" s="297"/>
      <c r="B33" s="317"/>
      <c r="C33" s="318"/>
      <c r="D33" s="319"/>
      <c r="E33" s="34"/>
      <c r="F33" s="58" t="s">
        <v>4</v>
      </c>
      <c r="G33" s="38">
        <f>G19+G23+G25</f>
        <v>696200</v>
      </c>
      <c r="H33" s="48"/>
      <c r="I33" s="359">
        <f>G27*0.9</f>
        <v>95400</v>
      </c>
      <c r="K33" s="190"/>
      <c r="L33" s="190"/>
      <c r="M33" s="190"/>
    </row>
    <row r="34" spans="1:13" ht="18" customHeight="1" x14ac:dyDescent="0.15">
      <c r="A34" s="297"/>
      <c r="B34" s="317"/>
      <c r="C34" s="318"/>
      <c r="D34" s="319"/>
      <c r="E34" s="107"/>
      <c r="F34" s="172"/>
      <c r="G34" s="172"/>
      <c r="H34" s="325"/>
      <c r="I34" s="277">
        <f>I19+I20+I26</f>
        <v>0</v>
      </c>
    </row>
    <row r="35" spans="1:13" ht="18" customHeight="1" x14ac:dyDescent="0.15">
      <c r="A35" s="297"/>
      <c r="B35" s="514"/>
      <c r="C35" s="515"/>
      <c r="D35" s="516"/>
      <c r="E35" s="156"/>
      <c r="F35" s="177" t="s">
        <v>2</v>
      </c>
      <c r="G35" s="153">
        <v>620000</v>
      </c>
      <c r="H35" s="204"/>
    </row>
    <row r="36" spans="1:13" ht="18" customHeight="1" x14ac:dyDescent="0.15">
      <c r="A36" s="297"/>
      <c r="B36" s="317"/>
      <c r="C36" s="318"/>
      <c r="D36" s="319"/>
      <c r="E36" s="94"/>
      <c r="F36" s="150"/>
      <c r="G36" s="58" t="s">
        <v>3</v>
      </c>
      <c r="H36" s="120"/>
      <c r="J36" s="47" t="e">
        <f>G36*0.9</f>
        <v>#VALUE!</v>
      </c>
    </row>
    <row r="37" spans="1:13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3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0">
    <mergeCell ref="B20:D20"/>
    <mergeCell ref="B21:D21"/>
    <mergeCell ref="A37:H37"/>
    <mergeCell ref="A41:D41"/>
    <mergeCell ref="B23:D23"/>
    <mergeCell ref="B35:D35"/>
    <mergeCell ref="A24:D24"/>
    <mergeCell ref="A26:D26"/>
    <mergeCell ref="A27:D27"/>
    <mergeCell ref="A2:H2"/>
    <mergeCell ref="B3:C3"/>
    <mergeCell ref="F3:H4"/>
    <mergeCell ref="A4:C4"/>
    <mergeCell ref="E5:H5"/>
    <mergeCell ref="E6:H6"/>
    <mergeCell ref="A31:D31"/>
    <mergeCell ref="A32:D32"/>
    <mergeCell ref="B28:D28"/>
    <mergeCell ref="B29:D29"/>
    <mergeCell ref="B30:D30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40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377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378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280000</v>
      </c>
      <c r="G15" s="38">
        <f t="shared" ref="G15:G22" si="0">F15*E15</f>
        <v>280000</v>
      </c>
      <c r="H15" s="48"/>
    </row>
    <row r="16" spans="1:13" ht="18" customHeight="1" x14ac:dyDescent="0.15">
      <c r="A16" s="46" t="s">
        <v>145</v>
      </c>
      <c r="B16" s="514" t="s">
        <v>146</v>
      </c>
      <c r="C16" s="515"/>
      <c r="D16" s="516"/>
      <c r="E16" s="45">
        <v>1</v>
      </c>
      <c r="F16" s="44">
        <v>84000</v>
      </c>
      <c r="G16" s="38">
        <f t="shared" si="0"/>
        <v>84000</v>
      </c>
      <c r="H16" s="52" t="s">
        <v>65</v>
      </c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42" t="s">
        <v>147</v>
      </c>
      <c r="B17" s="480" t="s">
        <v>148</v>
      </c>
      <c r="C17" s="481"/>
      <c r="D17" s="482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>
        <f>G17*0.9</f>
        <v>73800</v>
      </c>
      <c r="K17" s="193"/>
      <c r="L17" s="190"/>
      <c r="M17" s="190"/>
    </row>
    <row r="18" spans="1:13" s="36" customFormat="1" ht="18" customHeight="1" x14ac:dyDescent="0.15">
      <c r="A18" s="42" t="s">
        <v>15</v>
      </c>
      <c r="B18" s="480" t="s">
        <v>14</v>
      </c>
      <c r="C18" s="481"/>
      <c r="D18" s="482"/>
      <c r="E18" s="34">
        <v>1</v>
      </c>
      <c r="F18" s="44">
        <v>53300</v>
      </c>
      <c r="G18" s="58">
        <f t="shared" si="0"/>
        <v>53300</v>
      </c>
      <c r="H18" s="57"/>
      <c r="I18" s="324"/>
      <c r="K18" s="193"/>
      <c r="L18" s="190"/>
      <c r="M18" s="190"/>
    </row>
    <row r="19" spans="1:13" s="36" customFormat="1" ht="18" customHeight="1" x14ac:dyDescent="0.15">
      <c r="A19" s="35" t="s">
        <v>13</v>
      </c>
      <c r="B19" s="480" t="s">
        <v>12</v>
      </c>
      <c r="C19" s="481"/>
      <c r="D19" s="482"/>
      <c r="E19" s="34">
        <v>1</v>
      </c>
      <c r="F19" s="44">
        <v>45000</v>
      </c>
      <c r="G19" s="40">
        <f t="shared" si="0"/>
        <v>45000</v>
      </c>
      <c r="H19" s="57"/>
      <c r="I19" s="324"/>
      <c r="J19" s="324"/>
      <c r="K19" s="193"/>
      <c r="L19" s="190"/>
      <c r="M19" s="190"/>
    </row>
    <row r="20" spans="1:13" ht="18" customHeight="1" x14ac:dyDescent="0.15">
      <c r="A20" s="56" t="s">
        <v>8</v>
      </c>
      <c r="B20" s="480" t="s">
        <v>11</v>
      </c>
      <c r="C20" s="481"/>
      <c r="D20" s="482"/>
      <c r="E20" s="34">
        <v>1</v>
      </c>
      <c r="F20" s="55">
        <v>3300</v>
      </c>
      <c r="G20" s="38">
        <f t="shared" si="0"/>
        <v>3300</v>
      </c>
      <c r="H20" s="48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3" t="s">
        <v>10</v>
      </c>
      <c r="B21" s="526" t="s">
        <v>9</v>
      </c>
      <c r="C21" s="527"/>
      <c r="D21" s="528"/>
      <c r="E21" s="12">
        <v>1</v>
      </c>
      <c r="F21" s="44">
        <v>46700</v>
      </c>
      <c r="G21" s="38">
        <f t="shared" si="0"/>
        <v>46700</v>
      </c>
      <c r="H21" s="48"/>
      <c r="I21" s="299">
        <f>G21*0.9</f>
        <v>42030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46" t="s">
        <v>8</v>
      </c>
      <c r="B22" s="514" t="s">
        <v>7</v>
      </c>
      <c r="C22" s="515"/>
      <c r="D22" s="516"/>
      <c r="E22" s="45">
        <v>1</v>
      </c>
      <c r="F22" s="44">
        <v>3900</v>
      </c>
      <c r="G22" s="38">
        <f t="shared" si="0"/>
        <v>3900</v>
      </c>
      <c r="H22" s="52"/>
      <c r="I22" s="299">
        <f>G22*0.9</f>
        <v>3510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6"/>
      <c r="B23" s="480"/>
      <c r="C23" s="481"/>
      <c r="D23" s="482"/>
      <c r="E23" s="34"/>
      <c r="F23" s="58" t="s">
        <v>4</v>
      </c>
      <c r="G23" s="38">
        <f>SUM(G15:G22)</f>
        <v>598200</v>
      </c>
      <c r="H23" s="48"/>
      <c r="I23" s="299"/>
      <c r="K23" s="190"/>
      <c r="L23" s="190"/>
      <c r="M23" s="190"/>
    </row>
    <row r="24" spans="1:13" ht="18" customHeight="1" x14ac:dyDescent="0.15">
      <c r="A24" s="53"/>
      <c r="B24" s="526"/>
      <c r="C24" s="527"/>
      <c r="D24" s="528"/>
      <c r="E24" s="12"/>
      <c r="F24" s="33"/>
      <c r="G24" s="32"/>
      <c r="H24" s="48"/>
      <c r="I24" s="299"/>
      <c r="K24" s="190"/>
      <c r="L24" s="190"/>
      <c r="M24" s="190"/>
    </row>
    <row r="25" spans="1:13" s="36" customFormat="1" ht="18" customHeight="1" x14ac:dyDescent="0.15">
      <c r="A25" s="46"/>
      <c r="B25" s="514"/>
      <c r="C25" s="515"/>
      <c r="D25" s="516"/>
      <c r="E25" s="45"/>
      <c r="F25" s="33" t="s">
        <v>2</v>
      </c>
      <c r="G25" s="32">
        <v>530000</v>
      </c>
      <c r="H25" s="52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80"/>
      <c r="C26" s="481"/>
      <c r="D26" s="482"/>
      <c r="E26" s="34"/>
      <c r="F26" s="33"/>
      <c r="G26" s="40" t="s">
        <v>1</v>
      </c>
      <c r="H26" s="37"/>
      <c r="I26" s="299" t="e">
        <f>G26*0.9</f>
        <v>#VALUE!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177"/>
      <c r="G29" s="153"/>
      <c r="H29" s="48"/>
      <c r="I29" s="277" t="e">
        <f>I19+I20+I26</f>
        <v>#VALUE!</v>
      </c>
    </row>
    <row r="30" spans="1:13" ht="18" customHeight="1" x14ac:dyDescent="0.15">
      <c r="A30" s="184"/>
      <c r="B30" s="529"/>
      <c r="C30" s="530"/>
      <c r="D30" s="531"/>
      <c r="E30" s="97"/>
      <c r="F30" s="150"/>
      <c r="G30" s="58"/>
      <c r="H30" s="48"/>
    </row>
    <row r="31" spans="1:13" ht="18" customHeight="1" x14ac:dyDescent="0.15">
      <c r="A31" s="184"/>
      <c r="B31" s="529"/>
      <c r="C31" s="530"/>
      <c r="D31" s="531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0">
    <mergeCell ref="B33:D33"/>
    <mergeCell ref="B34:D34"/>
    <mergeCell ref="B35:D35"/>
    <mergeCell ref="A36:H36"/>
    <mergeCell ref="A40:D40"/>
    <mergeCell ref="B26:D26"/>
    <mergeCell ref="B29:D29"/>
    <mergeCell ref="B30:D30"/>
    <mergeCell ref="B31:D31"/>
    <mergeCell ref="B17:D17"/>
    <mergeCell ref="B20:D20"/>
    <mergeCell ref="B21:D21"/>
    <mergeCell ref="B22:D22"/>
    <mergeCell ref="B23:D23"/>
    <mergeCell ref="B18:D18"/>
    <mergeCell ref="B19:D19"/>
    <mergeCell ref="B24:D24"/>
    <mergeCell ref="B25:D25"/>
    <mergeCell ref="E7:H7"/>
    <mergeCell ref="E8:H8"/>
    <mergeCell ref="B13:D13"/>
    <mergeCell ref="A14:D14"/>
    <mergeCell ref="B16:D16"/>
    <mergeCell ref="B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39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1" width="11.44140625" style="1" bestFit="1" customWidth="1"/>
    <col min="12" max="12" width="9.44140625" style="1" bestFit="1" customWidth="1"/>
    <col min="13" max="13" width="11.44140625" style="1" bestFit="1" customWidth="1"/>
    <col min="14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61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374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375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  <c r="L13" s="299">
        <v>50000</v>
      </c>
      <c r="M13" s="299">
        <v>53000</v>
      </c>
    </row>
    <row r="14" spans="1:13" ht="18" customHeight="1" x14ac:dyDescent="0.15">
      <c r="A14" s="368" t="s">
        <v>373</v>
      </c>
      <c r="B14" s="641"/>
      <c r="C14" s="642"/>
      <c r="D14" s="643"/>
      <c r="E14" s="365">
        <v>1</v>
      </c>
      <c r="F14" s="366">
        <v>2200000</v>
      </c>
      <c r="G14" s="38">
        <f>F14*E14</f>
        <v>2200000</v>
      </c>
      <c r="H14" s="117"/>
      <c r="J14" s="1">
        <v>230000</v>
      </c>
      <c r="K14" s="1">
        <v>210000</v>
      </c>
      <c r="L14" s="1">
        <f>K14*2</f>
        <v>420000</v>
      </c>
      <c r="M14" s="299">
        <f>J14*2</f>
        <v>460000</v>
      </c>
    </row>
    <row r="15" spans="1:13" ht="18" customHeight="1" x14ac:dyDescent="0.15">
      <c r="A15" s="184" t="s">
        <v>373</v>
      </c>
      <c r="B15" s="317"/>
      <c r="C15" s="318"/>
      <c r="D15" s="319"/>
      <c r="E15" s="34">
        <v>1</v>
      </c>
      <c r="F15" s="180">
        <v>1500000</v>
      </c>
      <c r="G15" s="38">
        <f>F15*E15</f>
        <v>1500000</v>
      </c>
      <c r="H15" s="117"/>
      <c r="J15" s="1">
        <v>230000</v>
      </c>
      <c r="K15" s="1">
        <v>210000</v>
      </c>
      <c r="L15" s="1">
        <f>K15*3</f>
        <v>630000</v>
      </c>
      <c r="M15" s="299">
        <f>J15*3</f>
        <v>690000</v>
      </c>
    </row>
    <row r="16" spans="1:13" s="36" customFormat="1" ht="18" customHeight="1" x14ac:dyDescent="0.15">
      <c r="A16" s="297" t="s">
        <v>373</v>
      </c>
      <c r="B16" s="317"/>
      <c r="C16" s="318"/>
      <c r="D16" s="319"/>
      <c r="E16" s="156">
        <v>1</v>
      </c>
      <c r="F16" s="369">
        <v>1721000</v>
      </c>
      <c r="G16" s="38">
        <f>F16*E16</f>
        <v>1721000</v>
      </c>
      <c r="H16" s="98"/>
      <c r="I16" s="324"/>
      <c r="J16" s="324">
        <v>320000</v>
      </c>
      <c r="K16" s="367">
        <v>280000</v>
      </c>
      <c r="L16" s="1">
        <f>K16*3</f>
        <v>840000</v>
      </c>
      <c r="M16" s="299">
        <f>J16*3</f>
        <v>960000</v>
      </c>
    </row>
    <row r="17" spans="1:13" ht="18" customHeight="1" x14ac:dyDescent="0.15">
      <c r="A17" s="184"/>
      <c r="B17" s="529"/>
      <c r="C17" s="530"/>
      <c r="D17" s="531"/>
      <c r="E17" s="156"/>
      <c r="F17" s="369" t="s">
        <v>4</v>
      </c>
      <c r="G17" s="38">
        <v>5421000</v>
      </c>
      <c r="H17" s="117"/>
      <c r="I17" s="299"/>
      <c r="J17" s="299">
        <v>446000</v>
      </c>
      <c r="K17" s="190">
        <v>400000</v>
      </c>
      <c r="L17" s="1">
        <f>K17*1</f>
        <v>400000</v>
      </c>
      <c r="M17" s="299">
        <f>J17*1</f>
        <v>446000</v>
      </c>
    </row>
    <row r="18" spans="1:13" ht="18" customHeight="1" x14ac:dyDescent="0.15">
      <c r="A18" s="184"/>
      <c r="B18" s="529"/>
      <c r="C18" s="530"/>
      <c r="D18" s="531"/>
      <c r="E18" s="34"/>
      <c r="F18" s="150"/>
      <c r="G18" s="58"/>
      <c r="H18" s="98"/>
      <c r="I18" s="299">
        <f>G18*0.9</f>
        <v>0</v>
      </c>
      <c r="J18" s="299">
        <v>450000</v>
      </c>
      <c r="K18" s="190">
        <v>360000</v>
      </c>
      <c r="L18" s="1">
        <f>K18*1</f>
        <v>360000</v>
      </c>
      <c r="M18" s="299">
        <f>J18*1</f>
        <v>450000</v>
      </c>
    </row>
    <row r="19" spans="1:13" ht="18" customHeight="1" x14ac:dyDescent="0.15">
      <c r="A19" s="184"/>
      <c r="B19" s="529"/>
      <c r="C19" s="530"/>
      <c r="D19" s="531"/>
      <c r="E19" s="34"/>
      <c r="F19" s="177" t="s">
        <v>2</v>
      </c>
      <c r="G19" s="153">
        <v>4760000</v>
      </c>
      <c r="H19" s="204"/>
      <c r="I19" s="299">
        <f>G19*0.9</f>
        <v>4284000</v>
      </c>
      <c r="J19" s="277">
        <v>450000</v>
      </c>
      <c r="K19" s="190">
        <v>360000</v>
      </c>
      <c r="L19" s="1">
        <f>K19*2</f>
        <v>720000</v>
      </c>
      <c r="M19" s="299">
        <f>J19*2</f>
        <v>900000</v>
      </c>
    </row>
    <row r="20" spans="1:13" ht="18" customHeight="1" x14ac:dyDescent="0.15">
      <c r="A20" s="185"/>
      <c r="B20" s="481"/>
      <c r="C20" s="481"/>
      <c r="D20" s="482"/>
      <c r="E20" s="156"/>
      <c r="F20" s="150"/>
      <c r="G20" s="58" t="s">
        <v>3</v>
      </c>
      <c r="H20" s="204"/>
      <c r="I20" s="299"/>
      <c r="J20" s="1">
        <v>2358000</v>
      </c>
      <c r="K20" s="190">
        <v>2100000</v>
      </c>
      <c r="L20" s="1">
        <f>K20*1</f>
        <v>2100000</v>
      </c>
      <c r="M20" s="299">
        <f>J20*1</f>
        <v>2358000</v>
      </c>
    </row>
    <row r="21" spans="1:13" ht="18" customHeight="1" x14ac:dyDescent="0.15">
      <c r="A21" s="360"/>
      <c r="B21" s="511"/>
      <c r="C21" s="512"/>
      <c r="D21" s="513"/>
      <c r="E21" s="34"/>
      <c r="F21" s="164"/>
      <c r="G21" s="168"/>
      <c r="H21" s="48"/>
      <c r="I21" s="299"/>
      <c r="K21" s="190">
        <f>SUM(K14:K20)</f>
        <v>3920000</v>
      </c>
      <c r="L21" s="190">
        <f>L13+L14+L15+L16+L19+L20</f>
        <v>4760000</v>
      </c>
      <c r="M21" s="299">
        <f>M13+M14+M15+M16+M19+M20</f>
        <v>5421000</v>
      </c>
    </row>
    <row r="22" spans="1:13" s="36" customFormat="1" ht="18" customHeight="1" x14ac:dyDescent="0.15">
      <c r="A22" s="184"/>
      <c r="B22" s="529"/>
      <c r="C22" s="530"/>
      <c r="D22" s="531"/>
      <c r="E22" s="34"/>
      <c r="F22" s="177"/>
      <c r="G22" s="153"/>
      <c r="H22" s="48"/>
      <c r="I22" s="324"/>
      <c r="J22" s="324">
        <v>16000</v>
      </c>
      <c r="K22" s="193">
        <f>J22*1.3</f>
        <v>20800</v>
      </c>
      <c r="L22" s="190">
        <f>K22*1.12</f>
        <v>23296.000000000004</v>
      </c>
      <c r="M22" s="190"/>
    </row>
    <row r="23" spans="1:13" ht="18" customHeight="1" x14ac:dyDescent="0.15">
      <c r="A23" s="184"/>
      <c r="B23" s="529"/>
      <c r="C23" s="530"/>
      <c r="D23" s="531"/>
      <c r="E23" s="97"/>
      <c r="F23" s="150"/>
      <c r="G23" s="58"/>
      <c r="H23" s="98"/>
      <c r="I23" s="299">
        <f>G23*0.9</f>
        <v>0</v>
      </c>
      <c r="K23" s="190"/>
      <c r="L23" s="190"/>
      <c r="M23" s="190"/>
    </row>
    <row r="24" spans="1:13" ht="18" customHeight="1" x14ac:dyDescent="0.15">
      <c r="A24" s="184"/>
      <c r="B24" s="317"/>
      <c r="C24" s="318"/>
      <c r="D24" s="319"/>
      <c r="E24" s="34"/>
      <c r="F24" s="150"/>
      <c r="G24" s="58"/>
      <c r="H24" s="204"/>
      <c r="K24" s="190"/>
      <c r="L24" s="190"/>
      <c r="M24" s="190"/>
    </row>
    <row r="25" spans="1:13" ht="18" customHeight="1" x14ac:dyDescent="0.15">
      <c r="A25" s="297"/>
      <c r="B25" s="317"/>
      <c r="C25" s="318"/>
      <c r="D25" s="319"/>
      <c r="E25" s="97"/>
      <c r="F25" s="177"/>
      <c r="G25" s="153"/>
      <c r="H25" s="204"/>
      <c r="I25" s="359">
        <f>G24*0.9</f>
        <v>0</v>
      </c>
      <c r="K25" s="190"/>
      <c r="L25" s="190"/>
      <c r="M25" s="190"/>
    </row>
    <row r="26" spans="1:13" ht="18" customHeight="1" x14ac:dyDescent="0.15">
      <c r="A26" s="184"/>
      <c r="B26" s="529"/>
      <c r="C26" s="530"/>
      <c r="D26" s="531"/>
      <c r="E26" s="34"/>
      <c r="F26" s="150"/>
      <c r="G26" s="58"/>
      <c r="H26" s="48"/>
      <c r="I26" s="277">
        <f>I16+I17+I23</f>
        <v>0</v>
      </c>
      <c r="L26" s="1">
        <v>126000</v>
      </c>
    </row>
    <row r="27" spans="1:13" ht="18" customHeight="1" x14ac:dyDescent="0.15">
      <c r="A27" s="184"/>
      <c r="B27" s="529"/>
      <c r="C27" s="530"/>
      <c r="D27" s="531"/>
      <c r="E27" s="97"/>
      <c r="F27" s="150"/>
      <c r="G27" s="38"/>
      <c r="H27" s="48"/>
      <c r="L27" s="277" t="e">
        <f>SUM(F14+#REF!+#REF!)</f>
        <v>#REF!</v>
      </c>
    </row>
    <row r="28" spans="1:13" ht="18" customHeight="1" x14ac:dyDescent="0.15">
      <c r="A28" s="184"/>
      <c r="B28" s="529"/>
      <c r="C28" s="530"/>
      <c r="D28" s="531"/>
      <c r="E28" s="97"/>
      <c r="F28" s="164"/>
      <c r="G28" s="38"/>
      <c r="H28" s="48"/>
      <c r="L28" s="277"/>
    </row>
    <row r="29" spans="1:13" ht="18" customHeight="1" x14ac:dyDescent="0.15">
      <c r="A29" s="184"/>
      <c r="B29" s="529"/>
      <c r="C29" s="530"/>
      <c r="D29" s="531"/>
      <c r="E29" s="97"/>
      <c r="F29" s="150"/>
      <c r="G29" s="58"/>
      <c r="H29" s="48"/>
      <c r="L29" s="277"/>
    </row>
    <row r="30" spans="1:13" ht="18" customHeight="1" x14ac:dyDescent="0.15">
      <c r="A30" s="184"/>
      <c r="B30" s="529"/>
      <c r="C30" s="530"/>
      <c r="D30" s="531"/>
      <c r="E30" s="34"/>
      <c r="F30" s="150"/>
      <c r="G30" s="58"/>
      <c r="H30" s="48"/>
      <c r="J30" s="50">
        <v>5421000</v>
      </c>
    </row>
    <row r="31" spans="1:13" ht="18" customHeight="1" x14ac:dyDescent="0.15">
      <c r="A31" s="297"/>
      <c r="B31" s="317"/>
      <c r="C31" s="318"/>
      <c r="D31" s="319"/>
      <c r="E31" s="34"/>
      <c r="F31" s="183"/>
      <c r="G31" s="38"/>
      <c r="H31" s="48"/>
      <c r="J31" s="47">
        <f>J30/3</f>
        <v>1807000</v>
      </c>
      <c r="K31" s="299">
        <v>2200000</v>
      </c>
    </row>
    <row r="32" spans="1:13" ht="18" customHeight="1" x14ac:dyDescent="0.15">
      <c r="A32" s="297"/>
      <c r="B32" s="514"/>
      <c r="C32" s="515"/>
      <c r="D32" s="516"/>
      <c r="E32" s="34"/>
      <c r="F32" s="150"/>
      <c r="G32" s="58"/>
      <c r="H32" s="48"/>
      <c r="K32" s="299">
        <v>1500000</v>
      </c>
    </row>
    <row r="33" spans="1:11" ht="18" customHeight="1" x14ac:dyDescent="0.15">
      <c r="A33" s="188"/>
      <c r="B33" s="480"/>
      <c r="C33" s="481"/>
      <c r="D33" s="482"/>
      <c r="E33" s="34"/>
      <c r="F33" s="150"/>
      <c r="G33" s="58"/>
      <c r="H33" s="31"/>
      <c r="K33" s="299">
        <v>1721000</v>
      </c>
    </row>
    <row r="34" spans="1:11" ht="18" customHeight="1" x14ac:dyDescent="0.15">
      <c r="A34" s="30"/>
      <c r="B34" s="505"/>
      <c r="C34" s="506"/>
      <c r="D34" s="507"/>
      <c r="E34" s="29"/>
      <c r="F34" s="28"/>
      <c r="G34" s="27"/>
      <c r="H34" s="26"/>
      <c r="K34" s="299">
        <f>SUM(K31:K33)</f>
        <v>5421000</v>
      </c>
    </row>
    <row r="35" spans="1:11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11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11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1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1" ht="18" customHeight="1" x14ac:dyDescent="0.15">
      <c r="A39" s="498"/>
      <c r="B39" s="499"/>
      <c r="C39" s="499"/>
      <c r="D39" s="499"/>
      <c r="E39" s="3"/>
      <c r="F39" s="3"/>
      <c r="G39" s="3"/>
      <c r="H39" s="2"/>
    </row>
  </sheetData>
  <mergeCells count="27">
    <mergeCell ref="B34:D34"/>
    <mergeCell ref="A35:H35"/>
    <mergeCell ref="A39:D39"/>
    <mergeCell ref="B14:D14"/>
    <mergeCell ref="B27:D27"/>
    <mergeCell ref="B28:D28"/>
    <mergeCell ref="B29:D29"/>
    <mergeCell ref="B30:D30"/>
    <mergeCell ref="B32:D32"/>
    <mergeCell ref="B33:D33"/>
    <mergeCell ref="B19:D19"/>
    <mergeCell ref="B20:D20"/>
    <mergeCell ref="B21:D21"/>
    <mergeCell ref="B22:D22"/>
    <mergeCell ref="B23:D23"/>
    <mergeCell ref="B26:D26"/>
    <mergeCell ref="E7:H7"/>
    <mergeCell ref="E8:H8"/>
    <mergeCell ref="B13:D13"/>
    <mergeCell ref="B17:D17"/>
    <mergeCell ref="B18:D18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M39"/>
  <sheetViews>
    <sheetView topLeftCell="A5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2" width="9.44140625" style="1" bestFit="1" customWidth="1"/>
    <col min="13" max="13" width="11.44140625" style="1" bestFit="1" customWidth="1"/>
    <col min="14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61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374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375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  <c r="L13" s="299">
        <v>50000</v>
      </c>
      <c r="M13" s="299">
        <v>53000</v>
      </c>
    </row>
    <row r="14" spans="1:13" ht="18" customHeight="1" x14ac:dyDescent="0.15">
      <c r="A14" s="629" t="s">
        <v>373</v>
      </c>
      <c r="B14" s="630"/>
      <c r="C14" s="630"/>
      <c r="D14" s="631"/>
      <c r="E14" s="365">
        <v>1</v>
      </c>
      <c r="F14" s="366">
        <v>5421000</v>
      </c>
      <c r="G14" s="38">
        <f>F14*E14</f>
        <v>5421000</v>
      </c>
      <c r="H14" s="117"/>
      <c r="J14" s="1">
        <v>230000</v>
      </c>
      <c r="K14" s="1">
        <v>210000</v>
      </c>
      <c r="L14" s="1">
        <f>K14*2</f>
        <v>420000</v>
      </c>
      <c r="M14" s="299">
        <f>J14*2</f>
        <v>460000</v>
      </c>
    </row>
    <row r="15" spans="1:13" ht="18" customHeight="1" x14ac:dyDescent="0.15">
      <c r="A15" s="184"/>
      <c r="B15" s="317"/>
      <c r="C15" s="318"/>
      <c r="D15" s="319"/>
      <c r="E15" s="34"/>
      <c r="F15" s="180"/>
      <c r="G15" s="38"/>
      <c r="H15" s="117"/>
      <c r="J15" s="1">
        <v>230000</v>
      </c>
      <c r="K15" s="1">
        <v>210000</v>
      </c>
      <c r="L15" s="1">
        <f>K15*3</f>
        <v>630000</v>
      </c>
      <c r="M15" s="299">
        <f>J15*3</f>
        <v>690000</v>
      </c>
    </row>
    <row r="16" spans="1:13" s="36" customFormat="1" ht="18" customHeight="1" x14ac:dyDescent="0.15">
      <c r="A16" s="297"/>
      <c r="B16" s="317"/>
      <c r="C16" s="318"/>
      <c r="D16" s="319"/>
      <c r="E16" s="156"/>
      <c r="F16" s="177" t="s">
        <v>2</v>
      </c>
      <c r="G16" s="153">
        <v>4760000</v>
      </c>
      <c r="H16" s="98"/>
      <c r="I16" s="324"/>
      <c r="J16" s="324">
        <v>320000</v>
      </c>
      <c r="K16" s="367">
        <v>280000</v>
      </c>
      <c r="L16" s="1">
        <f>K16*3</f>
        <v>840000</v>
      </c>
      <c r="M16" s="299">
        <f>J16*3</f>
        <v>960000</v>
      </c>
    </row>
    <row r="17" spans="1:13" ht="18" customHeight="1" x14ac:dyDescent="0.15">
      <c r="A17" s="184"/>
      <c r="B17" s="529"/>
      <c r="C17" s="530"/>
      <c r="D17" s="531"/>
      <c r="E17" s="156"/>
      <c r="F17" s="150"/>
      <c r="G17" s="58" t="s">
        <v>3</v>
      </c>
      <c r="H17" s="117"/>
      <c r="I17" s="299"/>
      <c r="J17" s="299">
        <v>446000</v>
      </c>
      <c r="K17" s="190">
        <v>400000</v>
      </c>
      <c r="L17" s="1">
        <f>K17*1</f>
        <v>400000</v>
      </c>
      <c r="M17" s="299">
        <f>J17*1</f>
        <v>446000</v>
      </c>
    </row>
    <row r="18" spans="1:13" ht="18" customHeight="1" x14ac:dyDescent="0.15">
      <c r="A18" s="184"/>
      <c r="B18" s="529"/>
      <c r="C18" s="530"/>
      <c r="D18" s="531"/>
      <c r="E18" s="34"/>
      <c r="F18" s="150"/>
      <c r="G18" s="38"/>
      <c r="H18" s="98"/>
      <c r="I18" s="299">
        <f>G18*0.9</f>
        <v>0</v>
      </c>
      <c r="J18" s="299">
        <v>450000</v>
      </c>
      <c r="K18" s="190">
        <v>360000</v>
      </c>
      <c r="L18" s="1">
        <f>K18*1</f>
        <v>360000</v>
      </c>
      <c r="M18" s="299">
        <f>J18*1</f>
        <v>450000</v>
      </c>
    </row>
    <row r="19" spans="1:13" ht="18" customHeight="1" x14ac:dyDescent="0.15">
      <c r="A19" s="184"/>
      <c r="B19" s="529"/>
      <c r="C19" s="530"/>
      <c r="D19" s="531"/>
      <c r="E19" s="34"/>
      <c r="F19" s="164"/>
      <c r="G19" s="38"/>
      <c r="H19" s="204"/>
      <c r="I19" s="299">
        <f>G19*0.9</f>
        <v>0</v>
      </c>
      <c r="J19" s="277">
        <v>450000</v>
      </c>
      <c r="K19" s="190">
        <v>360000</v>
      </c>
      <c r="L19" s="1">
        <f>K19*2</f>
        <v>720000</v>
      </c>
      <c r="M19" s="299">
        <f>J19*2</f>
        <v>900000</v>
      </c>
    </row>
    <row r="20" spans="1:13" ht="18" customHeight="1" x14ac:dyDescent="0.15">
      <c r="A20" s="185"/>
      <c r="B20" s="481"/>
      <c r="C20" s="481"/>
      <c r="D20" s="482"/>
      <c r="E20" s="156"/>
      <c r="F20" s="150"/>
      <c r="G20" s="38"/>
      <c r="H20" s="204"/>
      <c r="I20" s="299"/>
      <c r="J20" s="1">
        <v>2358000</v>
      </c>
      <c r="K20" s="190">
        <v>2100000</v>
      </c>
      <c r="L20" s="1">
        <f>K20*1</f>
        <v>2100000</v>
      </c>
      <c r="M20" s="299">
        <f>J20*1</f>
        <v>2358000</v>
      </c>
    </row>
    <row r="21" spans="1:13" ht="18" customHeight="1" x14ac:dyDescent="0.15">
      <c r="A21" s="360"/>
      <c r="B21" s="511"/>
      <c r="C21" s="512"/>
      <c r="D21" s="513"/>
      <c r="E21" s="34"/>
      <c r="F21" s="164"/>
      <c r="G21" s="168"/>
      <c r="H21" s="48"/>
      <c r="I21" s="299"/>
      <c r="K21" s="190">
        <f>SUM(K14:K20)</f>
        <v>3920000</v>
      </c>
      <c r="L21" s="190">
        <f>L13+L14+L15+L16+L19+L20</f>
        <v>4760000</v>
      </c>
      <c r="M21" s="299">
        <f>M13+M14+M15+M16+M19+M20</f>
        <v>5421000</v>
      </c>
    </row>
    <row r="22" spans="1:13" s="36" customFormat="1" ht="18" customHeight="1" x14ac:dyDescent="0.15">
      <c r="A22" s="184"/>
      <c r="B22" s="529"/>
      <c r="C22" s="530"/>
      <c r="D22" s="531"/>
      <c r="E22" s="34"/>
      <c r="F22" s="177"/>
      <c r="G22" s="153"/>
      <c r="H22" s="48"/>
      <c r="I22" s="324"/>
      <c r="J22" s="324">
        <v>16000</v>
      </c>
      <c r="K22" s="193">
        <f>J22*1.3</f>
        <v>20800</v>
      </c>
      <c r="L22" s="190">
        <f>K22*1.12</f>
        <v>23296.000000000004</v>
      </c>
      <c r="M22" s="190"/>
    </row>
    <row r="23" spans="1:13" ht="18" customHeight="1" x14ac:dyDescent="0.15">
      <c r="A23" s="184"/>
      <c r="B23" s="529"/>
      <c r="C23" s="530"/>
      <c r="D23" s="531"/>
      <c r="E23" s="97"/>
      <c r="F23" s="150"/>
      <c r="G23" s="58"/>
      <c r="H23" s="98"/>
      <c r="I23" s="299">
        <f>G23*0.9</f>
        <v>0</v>
      </c>
      <c r="K23" s="190"/>
      <c r="L23" s="190"/>
      <c r="M23" s="190"/>
    </row>
    <row r="24" spans="1:13" ht="18" customHeight="1" x14ac:dyDescent="0.15">
      <c r="A24" s="184"/>
      <c r="B24" s="317"/>
      <c r="C24" s="318"/>
      <c r="D24" s="319"/>
      <c r="E24" s="34"/>
      <c r="F24" s="150"/>
      <c r="G24" s="58"/>
      <c r="H24" s="204"/>
      <c r="K24" s="190"/>
      <c r="L24" s="190"/>
      <c r="M24" s="190"/>
    </row>
    <row r="25" spans="1:13" ht="18" customHeight="1" x14ac:dyDescent="0.15">
      <c r="A25" s="297"/>
      <c r="B25" s="317"/>
      <c r="C25" s="318"/>
      <c r="D25" s="319"/>
      <c r="E25" s="97"/>
      <c r="F25" s="183"/>
      <c r="G25" s="38"/>
      <c r="H25" s="204"/>
      <c r="I25" s="359">
        <f>G24*0.9</f>
        <v>0</v>
      </c>
      <c r="K25" s="190"/>
      <c r="L25" s="190"/>
      <c r="M25" s="190"/>
    </row>
    <row r="26" spans="1:13" ht="18" customHeight="1" x14ac:dyDescent="0.15">
      <c r="A26" s="184"/>
      <c r="B26" s="529"/>
      <c r="C26" s="530"/>
      <c r="D26" s="531"/>
      <c r="E26" s="34"/>
      <c r="F26" s="177"/>
      <c r="G26" s="153"/>
      <c r="H26" s="48"/>
      <c r="I26" s="277">
        <f>I16+I17+I23</f>
        <v>0</v>
      </c>
      <c r="L26" s="1">
        <v>126000</v>
      </c>
    </row>
    <row r="27" spans="1:13" ht="18" customHeight="1" x14ac:dyDescent="0.15">
      <c r="A27" s="184"/>
      <c r="B27" s="529"/>
      <c r="C27" s="530"/>
      <c r="D27" s="531"/>
      <c r="E27" s="97"/>
      <c r="F27" s="150"/>
      <c r="G27" s="58"/>
      <c r="H27" s="48"/>
      <c r="L27" s="277" t="e">
        <f>SUM(F14+#REF!+#REF!)</f>
        <v>#REF!</v>
      </c>
    </row>
    <row r="28" spans="1:13" ht="18" customHeight="1" x14ac:dyDescent="0.15">
      <c r="A28" s="184"/>
      <c r="B28" s="529"/>
      <c r="C28" s="530"/>
      <c r="D28" s="531"/>
      <c r="E28" s="97"/>
      <c r="F28" s="150"/>
      <c r="G28" s="58"/>
      <c r="H28" s="48"/>
      <c r="L28" s="277"/>
    </row>
    <row r="29" spans="1:13" ht="18" customHeight="1" x14ac:dyDescent="0.15">
      <c r="A29" s="184"/>
      <c r="B29" s="529"/>
      <c r="C29" s="530"/>
      <c r="D29" s="531"/>
      <c r="E29" s="97"/>
      <c r="F29" s="150"/>
      <c r="G29" s="58"/>
      <c r="H29" s="48"/>
      <c r="L29" s="277"/>
    </row>
    <row r="30" spans="1:13" ht="18" customHeight="1" x14ac:dyDescent="0.15">
      <c r="A30" s="184"/>
      <c r="B30" s="529"/>
      <c r="C30" s="530"/>
      <c r="D30" s="531"/>
      <c r="E30" s="34"/>
      <c r="F30" s="150"/>
      <c r="G30" s="58"/>
      <c r="H30" s="48"/>
      <c r="J30" s="47">
        <f>G30*0.9</f>
        <v>0</v>
      </c>
    </row>
    <row r="31" spans="1:13" ht="18" customHeight="1" x14ac:dyDescent="0.15">
      <c r="A31" s="297"/>
      <c r="B31" s="317"/>
      <c r="C31" s="318"/>
      <c r="D31" s="319"/>
      <c r="E31" s="34"/>
      <c r="F31" s="183"/>
      <c r="G31" s="38"/>
      <c r="H31" s="48"/>
      <c r="J31" s="47"/>
    </row>
    <row r="32" spans="1:13" ht="18" customHeight="1" x14ac:dyDescent="0.15">
      <c r="A32" s="297"/>
      <c r="B32" s="514"/>
      <c r="C32" s="515"/>
      <c r="D32" s="516"/>
      <c r="E32" s="34"/>
      <c r="F32" s="150"/>
      <c r="G32" s="58"/>
      <c r="H32" s="48"/>
    </row>
    <row r="33" spans="1:8" ht="18" customHeight="1" x14ac:dyDescent="0.15">
      <c r="A33" s="188"/>
      <c r="B33" s="480"/>
      <c r="C33" s="481"/>
      <c r="D33" s="482"/>
      <c r="E33" s="34"/>
      <c r="F33" s="150"/>
      <c r="G33" s="58"/>
      <c r="H33" s="31"/>
    </row>
    <row r="34" spans="1:8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8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98"/>
      <c r="B39" s="499"/>
      <c r="C39" s="499"/>
      <c r="D39" s="499"/>
      <c r="E39" s="3"/>
      <c r="F39" s="3"/>
      <c r="G39" s="3"/>
      <c r="H39" s="2"/>
    </row>
  </sheetData>
  <mergeCells count="27">
    <mergeCell ref="E7:H7"/>
    <mergeCell ref="E8:H8"/>
    <mergeCell ref="B13:D13"/>
    <mergeCell ref="A14:D14"/>
    <mergeCell ref="A2:H2"/>
    <mergeCell ref="B3:C3"/>
    <mergeCell ref="F3:H4"/>
    <mergeCell ref="A4:C4"/>
    <mergeCell ref="E5:H5"/>
    <mergeCell ref="E6:H6"/>
    <mergeCell ref="B27:D27"/>
    <mergeCell ref="B28:D28"/>
    <mergeCell ref="B29:D29"/>
    <mergeCell ref="B30:D30"/>
    <mergeCell ref="B20:D20"/>
    <mergeCell ref="B21:D21"/>
    <mergeCell ref="B22:D22"/>
    <mergeCell ref="B17:D17"/>
    <mergeCell ref="B18:D18"/>
    <mergeCell ref="B19:D19"/>
    <mergeCell ref="B23:D23"/>
    <mergeCell ref="B26:D26"/>
    <mergeCell ref="B32:D32"/>
    <mergeCell ref="B33:D33"/>
    <mergeCell ref="B34:D34"/>
    <mergeCell ref="A35:H35"/>
    <mergeCell ref="A39:D39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M39"/>
  <sheetViews>
    <sheetView topLeftCell="A11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1" width="8.77734375" style="1"/>
    <col min="12" max="12" width="9.44140625" style="1" bestFit="1" customWidth="1"/>
    <col min="13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366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629" t="s">
        <v>367</v>
      </c>
      <c r="B14" s="630"/>
      <c r="C14" s="630"/>
      <c r="D14" s="631"/>
      <c r="E14" s="365">
        <v>1</v>
      </c>
      <c r="F14" s="366">
        <v>522000</v>
      </c>
      <c r="G14" s="38">
        <f t="shared" ref="G14:G19" si="0">F14*E14</f>
        <v>522000</v>
      </c>
      <c r="H14" s="117"/>
    </row>
    <row r="15" spans="1:13" ht="18" customHeight="1" x14ac:dyDescent="0.15">
      <c r="A15" s="632" t="s">
        <v>368</v>
      </c>
      <c r="B15" s="633"/>
      <c r="C15" s="633"/>
      <c r="D15" s="634"/>
      <c r="E15" s="34">
        <v>1</v>
      </c>
      <c r="F15" s="180">
        <v>930000</v>
      </c>
      <c r="G15" s="38">
        <f t="shared" si="0"/>
        <v>930000</v>
      </c>
      <c r="H15" s="117"/>
    </row>
    <row r="16" spans="1:13" s="36" customFormat="1" ht="18" customHeight="1" x14ac:dyDescent="0.15">
      <c r="A16" s="483" t="s">
        <v>369</v>
      </c>
      <c r="B16" s="484"/>
      <c r="C16" s="484"/>
      <c r="D16" s="485"/>
      <c r="E16" s="156">
        <v>1</v>
      </c>
      <c r="F16" s="172">
        <v>300000</v>
      </c>
      <c r="G16" s="38">
        <f t="shared" si="0"/>
        <v>300000</v>
      </c>
      <c r="H16" s="98"/>
      <c r="I16" s="324"/>
      <c r="J16" s="324"/>
      <c r="K16" s="193"/>
      <c r="L16" s="190"/>
      <c r="M16" s="190"/>
    </row>
    <row r="17" spans="1:13" ht="18" customHeight="1" x14ac:dyDescent="0.15">
      <c r="A17" s="635" t="s">
        <v>370</v>
      </c>
      <c r="B17" s="636"/>
      <c r="C17" s="636"/>
      <c r="D17" s="637"/>
      <c r="E17" s="156">
        <v>1</v>
      </c>
      <c r="F17" s="172">
        <v>126000</v>
      </c>
      <c r="G17" s="38">
        <f t="shared" si="0"/>
        <v>126000</v>
      </c>
      <c r="H17" s="117"/>
      <c r="I17" s="299"/>
      <c r="J17" s="299">
        <v>1500</v>
      </c>
      <c r="K17" s="190">
        <f>J17*1.3</f>
        <v>1950</v>
      </c>
      <c r="L17" s="190">
        <f>K17*1.12</f>
        <v>2184</v>
      </c>
      <c r="M17" s="190"/>
    </row>
    <row r="18" spans="1:13" ht="18" customHeight="1" x14ac:dyDescent="0.15">
      <c r="A18" s="635" t="s">
        <v>371</v>
      </c>
      <c r="B18" s="636"/>
      <c r="C18" s="636"/>
      <c r="D18" s="637"/>
      <c r="E18" s="34">
        <v>1</v>
      </c>
      <c r="F18" s="150">
        <v>2100000</v>
      </c>
      <c r="G18" s="38">
        <f t="shared" si="0"/>
        <v>2100000</v>
      </c>
      <c r="H18" s="98"/>
      <c r="I18" s="299">
        <f>G18*0.9</f>
        <v>1890000</v>
      </c>
      <c r="J18" s="299">
        <v>7500</v>
      </c>
      <c r="K18" s="190">
        <f>J18*1.3</f>
        <v>9750</v>
      </c>
      <c r="L18" s="190">
        <f>K18*1.12</f>
        <v>10920.000000000002</v>
      </c>
      <c r="M18" s="190"/>
    </row>
    <row r="19" spans="1:13" ht="18" customHeight="1" x14ac:dyDescent="0.15">
      <c r="A19" s="635" t="s">
        <v>372</v>
      </c>
      <c r="B19" s="636"/>
      <c r="C19" s="636"/>
      <c r="D19" s="637"/>
      <c r="E19" s="34">
        <v>1</v>
      </c>
      <c r="F19" s="164">
        <v>126000</v>
      </c>
      <c r="G19" s="38">
        <f t="shared" si="0"/>
        <v>126000</v>
      </c>
      <c r="H19" s="204"/>
      <c r="I19" s="299">
        <f>G19*0.9</f>
        <v>113400</v>
      </c>
      <c r="J19" s="277">
        <v>6800</v>
      </c>
      <c r="K19" s="190">
        <f>J19*1.3</f>
        <v>8840</v>
      </c>
      <c r="L19" s="190">
        <f>K19*1.12</f>
        <v>9900.8000000000011</v>
      </c>
      <c r="M19" s="190"/>
    </row>
    <row r="20" spans="1:13" ht="18" customHeight="1" x14ac:dyDescent="0.15">
      <c r="A20" s="185"/>
      <c r="B20" s="481"/>
      <c r="C20" s="481"/>
      <c r="D20" s="482"/>
      <c r="E20" s="156"/>
      <c r="F20" s="150" t="s">
        <v>4</v>
      </c>
      <c r="G20" s="38">
        <f>SUM(G14:G19)</f>
        <v>4104000</v>
      </c>
      <c r="H20" s="204"/>
      <c r="I20" s="299"/>
      <c r="K20" s="190"/>
      <c r="L20" s="190"/>
      <c r="M20" s="190"/>
    </row>
    <row r="21" spans="1:13" ht="18" customHeight="1" x14ac:dyDescent="0.15">
      <c r="A21" s="360"/>
      <c r="B21" s="511"/>
      <c r="C21" s="512"/>
      <c r="D21" s="513"/>
      <c r="E21" s="34"/>
      <c r="F21" s="164"/>
      <c r="G21" s="168"/>
      <c r="H21" s="48"/>
      <c r="I21" s="299"/>
      <c r="K21" s="190"/>
      <c r="L21" s="190"/>
      <c r="M21" s="190"/>
    </row>
    <row r="22" spans="1:13" s="36" customFormat="1" ht="18" customHeight="1" x14ac:dyDescent="0.15">
      <c r="A22" s="184"/>
      <c r="B22" s="529"/>
      <c r="C22" s="530"/>
      <c r="D22" s="531"/>
      <c r="E22" s="34"/>
      <c r="F22" s="177" t="s">
        <v>2</v>
      </c>
      <c r="G22" s="153">
        <v>3600000</v>
      </c>
      <c r="H22" s="48"/>
      <c r="I22" s="324"/>
      <c r="J22" s="324">
        <v>16000</v>
      </c>
      <c r="K22" s="193">
        <f>J22*1.3</f>
        <v>20800</v>
      </c>
      <c r="L22" s="190">
        <f>K22*1.12</f>
        <v>23296.000000000004</v>
      </c>
      <c r="M22" s="190"/>
    </row>
    <row r="23" spans="1:13" ht="18" customHeight="1" x14ac:dyDescent="0.15">
      <c r="A23" s="184"/>
      <c r="B23" s="529"/>
      <c r="C23" s="530"/>
      <c r="D23" s="531"/>
      <c r="E23" s="97"/>
      <c r="F23" s="150"/>
      <c r="G23" s="58" t="s">
        <v>3</v>
      </c>
      <c r="H23" s="98"/>
      <c r="I23" s="299" t="e">
        <f>G23*0.9</f>
        <v>#VALUE!</v>
      </c>
      <c r="K23" s="190"/>
      <c r="L23" s="190"/>
      <c r="M23" s="190"/>
    </row>
    <row r="24" spans="1:13" ht="18" customHeight="1" x14ac:dyDescent="0.15">
      <c r="A24" s="184"/>
      <c r="B24" s="317"/>
      <c r="C24" s="318"/>
      <c r="D24" s="319"/>
      <c r="E24" s="34"/>
      <c r="F24" s="150"/>
      <c r="G24" s="58"/>
      <c r="H24" s="204"/>
      <c r="K24" s="190"/>
      <c r="L24" s="190"/>
      <c r="M24" s="190"/>
    </row>
    <row r="25" spans="1:13" ht="18" customHeight="1" x14ac:dyDescent="0.15">
      <c r="A25" s="297"/>
      <c r="B25" s="317"/>
      <c r="C25" s="318"/>
      <c r="D25" s="319"/>
      <c r="E25" s="97"/>
      <c r="F25" s="183"/>
      <c r="G25" s="38"/>
      <c r="H25" s="204"/>
      <c r="I25" s="359">
        <f>G24*0.9</f>
        <v>0</v>
      </c>
      <c r="K25" s="190"/>
      <c r="L25" s="190"/>
      <c r="M25" s="190"/>
    </row>
    <row r="26" spans="1:13" ht="18" customHeight="1" x14ac:dyDescent="0.15">
      <c r="A26" s="184"/>
      <c r="B26" s="529"/>
      <c r="C26" s="530"/>
      <c r="D26" s="531"/>
      <c r="E26" s="34"/>
      <c r="F26" s="177"/>
      <c r="G26" s="153"/>
      <c r="H26" s="48"/>
      <c r="I26" s="277" t="e">
        <f>I16+I17+I23</f>
        <v>#VALUE!</v>
      </c>
      <c r="L26" s="1">
        <v>126000</v>
      </c>
    </row>
    <row r="27" spans="1:13" ht="18" customHeight="1" x14ac:dyDescent="0.15">
      <c r="A27" s="184"/>
      <c r="B27" s="529"/>
      <c r="C27" s="530"/>
      <c r="D27" s="531"/>
      <c r="E27" s="97"/>
      <c r="F27" s="150"/>
      <c r="G27" s="58"/>
      <c r="H27" s="48"/>
      <c r="L27" s="277" t="e">
        <f>SUM(F14+#REF!+#REF!)</f>
        <v>#REF!</v>
      </c>
    </row>
    <row r="28" spans="1:13" ht="18" customHeight="1" x14ac:dyDescent="0.15">
      <c r="A28" s="184"/>
      <c r="B28" s="529"/>
      <c r="C28" s="530"/>
      <c r="D28" s="531"/>
      <c r="E28" s="97"/>
      <c r="F28" s="150"/>
      <c r="G28" s="58"/>
      <c r="H28" s="48"/>
      <c r="L28" s="277"/>
    </row>
    <row r="29" spans="1:13" ht="18" customHeight="1" x14ac:dyDescent="0.15">
      <c r="A29" s="184"/>
      <c r="B29" s="529"/>
      <c r="C29" s="530"/>
      <c r="D29" s="531"/>
      <c r="E29" s="97"/>
      <c r="F29" s="150"/>
      <c r="G29" s="58"/>
      <c r="H29" s="48"/>
      <c r="L29" s="277"/>
    </row>
    <row r="30" spans="1:13" ht="18" customHeight="1" x14ac:dyDescent="0.15">
      <c r="A30" s="184"/>
      <c r="B30" s="529"/>
      <c r="C30" s="530"/>
      <c r="D30" s="531"/>
      <c r="E30" s="34"/>
      <c r="F30" s="150"/>
      <c r="G30" s="58"/>
      <c r="H30" s="48"/>
      <c r="J30" s="47">
        <f>G30*0.9</f>
        <v>0</v>
      </c>
    </row>
    <row r="31" spans="1:13" ht="18" customHeight="1" x14ac:dyDescent="0.15">
      <c r="A31" s="297"/>
      <c r="B31" s="317"/>
      <c r="C31" s="318"/>
      <c r="D31" s="319"/>
      <c r="E31" s="34"/>
      <c r="F31" s="183"/>
      <c r="G31" s="38"/>
      <c r="H31" s="48"/>
      <c r="J31" s="47"/>
    </row>
    <row r="32" spans="1:13" ht="18" customHeight="1" x14ac:dyDescent="0.15">
      <c r="A32" s="297"/>
      <c r="B32" s="514"/>
      <c r="C32" s="515"/>
      <c r="D32" s="516"/>
      <c r="E32" s="34"/>
      <c r="F32" s="150"/>
      <c r="G32" s="58"/>
      <c r="H32" s="48"/>
    </row>
    <row r="33" spans="1:8" ht="18" customHeight="1" x14ac:dyDescent="0.15">
      <c r="A33" s="188"/>
      <c r="B33" s="480"/>
      <c r="C33" s="481"/>
      <c r="D33" s="482"/>
      <c r="E33" s="34"/>
      <c r="F33" s="150"/>
      <c r="G33" s="58"/>
      <c r="H33" s="31"/>
    </row>
    <row r="34" spans="1:8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8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98"/>
      <c r="B39" s="499"/>
      <c r="C39" s="499"/>
      <c r="D39" s="499"/>
      <c r="E39" s="3"/>
      <c r="F39" s="3"/>
      <c r="G39" s="3"/>
      <c r="H39" s="2"/>
    </row>
  </sheetData>
  <mergeCells count="29">
    <mergeCell ref="E6:H6"/>
    <mergeCell ref="B28:D28"/>
    <mergeCell ref="B29:D29"/>
    <mergeCell ref="A2:H2"/>
    <mergeCell ref="B3:C3"/>
    <mergeCell ref="F3:H4"/>
    <mergeCell ref="A4:C4"/>
    <mergeCell ref="E5:H5"/>
    <mergeCell ref="B30:D30"/>
    <mergeCell ref="B20:D20"/>
    <mergeCell ref="A19:D19"/>
    <mergeCell ref="E7:H7"/>
    <mergeCell ref="E8:H8"/>
    <mergeCell ref="B13:D13"/>
    <mergeCell ref="A14:D14"/>
    <mergeCell ref="A15:D15"/>
    <mergeCell ref="B21:D21"/>
    <mergeCell ref="B22:D22"/>
    <mergeCell ref="B23:D23"/>
    <mergeCell ref="B26:D26"/>
    <mergeCell ref="B27:D27"/>
    <mergeCell ref="A16:D16"/>
    <mergeCell ref="A17:D17"/>
    <mergeCell ref="A18:D18"/>
    <mergeCell ref="B32:D32"/>
    <mergeCell ref="B33:D33"/>
    <mergeCell ref="B34:D34"/>
    <mergeCell ref="A35:H35"/>
    <mergeCell ref="A39:D39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M40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364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32" t="s">
        <v>360</v>
      </c>
      <c r="B14" s="533"/>
      <c r="C14" s="533"/>
      <c r="D14" s="534"/>
      <c r="E14" s="361"/>
      <c r="F14" s="362"/>
      <c r="G14" s="92"/>
      <c r="H14" s="117"/>
    </row>
    <row r="15" spans="1:13" ht="18" customHeight="1" x14ac:dyDescent="0.15">
      <c r="A15" s="632" t="s">
        <v>361</v>
      </c>
      <c r="B15" s="633"/>
      <c r="C15" s="633"/>
      <c r="D15" s="634"/>
      <c r="E15" s="34">
        <v>1</v>
      </c>
      <c r="F15" s="180">
        <v>140000</v>
      </c>
      <c r="G15" s="38">
        <f>F15*E15</f>
        <v>140000</v>
      </c>
      <c r="H15" s="117"/>
    </row>
    <row r="16" spans="1:13" ht="18" customHeight="1" x14ac:dyDescent="0.15">
      <c r="A16" s="363" t="s">
        <v>362</v>
      </c>
      <c r="B16" s="595" t="s">
        <v>213</v>
      </c>
      <c r="C16" s="596"/>
      <c r="D16" s="597"/>
      <c r="E16" s="34">
        <v>1</v>
      </c>
      <c r="F16" s="164">
        <v>277000</v>
      </c>
      <c r="G16" s="310">
        <v>277000</v>
      </c>
      <c r="H16" s="117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335"/>
      <c r="B17" s="535"/>
      <c r="C17" s="536"/>
      <c r="D17" s="537"/>
      <c r="E17" s="34"/>
      <c r="F17" s="58" t="s">
        <v>4</v>
      </c>
      <c r="G17" s="364">
        <f>SUM(G9:G16)</f>
        <v>417000</v>
      </c>
      <c r="H17" s="117"/>
      <c r="I17" s="323">
        <f>G17*0.9</f>
        <v>375300</v>
      </c>
      <c r="K17" s="193"/>
      <c r="L17" s="190"/>
      <c r="M17" s="190"/>
    </row>
    <row r="18" spans="1:13" s="36" customFormat="1" ht="18" customHeight="1" x14ac:dyDescent="0.15">
      <c r="A18" s="486" t="s">
        <v>363</v>
      </c>
      <c r="B18" s="487"/>
      <c r="C18" s="487"/>
      <c r="D18" s="488"/>
      <c r="E18" s="107"/>
      <c r="F18" s="130"/>
      <c r="G18" s="130"/>
      <c r="H18" s="48"/>
      <c r="I18" s="324"/>
      <c r="K18" s="193"/>
      <c r="L18" s="190"/>
      <c r="M18" s="190"/>
    </row>
    <row r="19" spans="1:13" s="36" customFormat="1" ht="18" customHeight="1" x14ac:dyDescent="0.15">
      <c r="A19" s="314" t="s">
        <v>43</v>
      </c>
      <c r="B19" s="315"/>
      <c r="C19" s="315"/>
      <c r="D19" s="316"/>
      <c r="E19" s="107">
        <v>1</v>
      </c>
      <c r="F19" s="172">
        <v>131000</v>
      </c>
      <c r="G19" s="172">
        <f>F19*E19</f>
        <v>131000</v>
      </c>
      <c r="H19" s="98"/>
      <c r="I19" s="324"/>
      <c r="J19" s="324"/>
      <c r="K19" s="193"/>
      <c r="L19" s="190"/>
      <c r="M19" s="190"/>
    </row>
    <row r="20" spans="1:13" ht="18" customHeight="1" x14ac:dyDescent="0.15">
      <c r="A20" s="184"/>
      <c r="B20" s="529"/>
      <c r="C20" s="530"/>
      <c r="D20" s="531"/>
      <c r="E20" s="107"/>
      <c r="F20" s="172"/>
      <c r="G20" s="172"/>
      <c r="H20" s="117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184"/>
      <c r="B21" s="529"/>
      <c r="C21" s="530"/>
      <c r="D21" s="531"/>
      <c r="E21" s="34"/>
      <c r="F21" s="150" t="s">
        <v>4</v>
      </c>
      <c r="G21" s="38">
        <f>SUM(G17+G19)</f>
        <v>548000</v>
      </c>
      <c r="H21" s="98"/>
      <c r="I21" s="299">
        <f>G21*0.9</f>
        <v>493200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184"/>
      <c r="B22" s="529"/>
      <c r="C22" s="530"/>
      <c r="D22" s="531"/>
      <c r="E22" s="97"/>
      <c r="F22" s="164"/>
      <c r="G22" s="168"/>
      <c r="H22" s="204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185"/>
      <c r="B23" s="481"/>
      <c r="C23" s="481"/>
      <c r="D23" s="482"/>
      <c r="E23" s="156"/>
      <c r="F23" s="177" t="s">
        <v>2</v>
      </c>
      <c r="G23" s="153">
        <v>490000</v>
      </c>
      <c r="H23" s="204"/>
      <c r="I23" s="299"/>
      <c r="K23" s="190"/>
      <c r="L23" s="190"/>
      <c r="M23" s="190"/>
    </row>
    <row r="24" spans="1:13" ht="18" customHeight="1" x14ac:dyDescent="0.15">
      <c r="A24" s="360"/>
      <c r="B24" s="511"/>
      <c r="C24" s="512"/>
      <c r="D24" s="513"/>
      <c r="E24" s="34"/>
      <c r="F24" s="150"/>
      <c r="G24" s="58" t="s">
        <v>3</v>
      </c>
      <c r="H24" s="48"/>
      <c r="I24" s="299"/>
      <c r="K24" s="190"/>
      <c r="L24" s="190"/>
      <c r="M24" s="190"/>
    </row>
    <row r="25" spans="1:13" s="36" customFormat="1" ht="18" customHeight="1" x14ac:dyDescent="0.15">
      <c r="A25" s="184"/>
      <c r="B25" s="529"/>
      <c r="C25" s="530"/>
      <c r="D25" s="531"/>
      <c r="E25" s="34"/>
      <c r="F25" s="150"/>
      <c r="G25" s="58"/>
      <c r="H25" s="48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84"/>
      <c r="B26" s="529"/>
      <c r="C26" s="530"/>
      <c r="D26" s="531"/>
      <c r="E26" s="97"/>
      <c r="F26" s="177"/>
      <c r="G26" s="153"/>
      <c r="H26" s="98"/>
      <c r="I26" s="299">
        <f>G26*0.9</f>
        <v>0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177"/>
      <c r="G29" s="153"/>
      <c r="H29" s="48"/>
      <c r="I29" s="277">
        <f>I19+I20+I26</f>
        <v>0</v>
      </c>
    </row>
    <row r="30" spans="1:13" ht="18" customHeight="1" x14ac:dyDescent="0.15">
      <c r="A30" s="184"/>
      <c r="B30" s="529"/>
      <c r="C30" s="530"/>
      <c r="D30" s="531"/>
      <c r="E30" s="97"/>
      <c r="F30" s="150"/>
      <c r="G30" s="58"/>
      <c r="H30" s="48"/>
    </row>
    <row r="31" spans="1:13" ht="18" customHeight="1" x14ac:dyDescent="0.15">
      <c r="A31" s="184"/>
      <c r="B31" s="529"/>
      <c r="C31" s="530"/>
      <c r="D31" s="531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9">
    <mergeCell ref="B34:D34"/>
    <mergeCell ref="B35:D35"/>
    <mergeCell ref="A36:H36"/>
    <mergeCell ref="A40:D40"/>
    <mergeCell ref="A15:D15"/>
    <mergeCell ref="B17:D17"/>
    <mergeCell ref="A18:D18"/>
    <mergeCell ref="B20:D20"/>
    <mergeCell ref="B25:D25"/>
    <mergeCell ref="B26:D26"/>
    <mergeCell ref="B29:D29"/>
    <mergeCell ref="B30:D30"/>
    <mergeCell ref="B31:D31"/>
    <mergeCell ref="B33:D33"/>
    <mergeCell ref="B21:D21"/>
    <mergeCell ref="B22:D22"/>
    <mergeCell ref="B23:D23"/>
    <mergeCell ref="B24:D24"/>
    <mergeCell ref="E7:H7"/>
    <mergeCell ref="E8:H8"/>
    <mergeCell ref="B13:D13"/>
    <mergeCell ref="A14:D14"/>
    <mergeCell ref="B16:D16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359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346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356</v>
      </c>
      <c r="B14" s="487"/>
      <c r="C14" s="487"/>
      <c r="D14" s="488"/>
      <c r="E14" s="107"/>
      <c r="F14" s="130"/>
      <c r="G14" s="130"/>
      <c r="H14" s="48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131000</v>
      </c>
      <c r="G15" s="172">
        <f>F15*E15</f>
        <v>131000</v>
      </c>
      <c r="H15" s="98"/>
      <c r="I15" s="47">
        <f>F15*0.9</f>
        <v>117900</v>
      </c>
    </row>
    <row r="16" spans="1:13" ht="18" customHeight="1" x14ac:dyDescent="0.15">
      <c r="A16" s="185"/>
      <c r="B16" s="481"/>
      <c r="C16" s="481"/>
      <c r="D16" s="482"/>
      <c r="E16" s="156"/>
      <c r="F16" s="164"/>
      <c r="G16" s="168"/>
      <c r="H16" s="204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523" t="s">
        <v>357</v>
      </c>
      <c r="B17" s="524"/>
      <c r="C17" s="524"/>
      <c r="D17" s="525"/>
      <c r="E17" s="156"/>
      <c r="F17" s="130"/>
      <c r="G17" s="130"/>
      <c r="H17" s="204"/>
      <c r="I17" s="36">
        <v>430000</v>
      </c>
      <c r="K17" s="193"/>
      <c r="L17" s="190"/>
      <c r="M17" s="190"/>
    </row>
    <row r="18" spans="1:13" s="36" customFormat="1" ht="18" customHeight="1" x14ac:dyDescent="0.15">
      <c r="A18" s="508" t="s">
        <v>219</v>
      </c>
      <c r="B18" s="509"/>
      <c r="C18" s="509"/>
      <c r="D18" s="510"/>
      <c r="E18" s="94">
        <v>4</v>
      </c>
      <c r="F18" s="100">
        <v>0</v>
      </c>
      <c r="G18" s="115">
        <f>E18*F18</f>
        <v>0</v>
      </c>
      <c r="H18" s="120" t="s">
        <v>216</v>
      </c>
      <c r="I18" s="324"/>
      <c r="K18" s="193"/>
      <c r="L18" s="190"/>
      <c r="M18" s="190"/>
    </row>
    <row r="19" spans="1:13" s="36" customFormat="1" ht="18" customHeight="1" x14ac:dyDescent="0.15">
      <c r="A19" s="360"/>
      <c r="B19" s="511"/>
      <c r="C19" s="512"/>
      <c r="D19" s="513"/>
      <c r="E19" s="107"/>
      <c r="F19" s="172"/>
      <c r="G19" s="172"/>
      <c r="H19" s="325"/>
      <c r="I19" s="324"/>
      <c r="K19" s="193"/>
      <c r="L19" s="190"/>
      <c r="M19" s="190"/>
    </row>
    <row r="20" spans="1:13" s="36" customFormat="1" ht="18" customHeight="1" x14ac:dyDescent="0.15">
      <c r="A20" s="486" t="s">
        <v>358</v>
      </c>
      <c r="B20" s="487"/>
      <c r="C20" s="487"/>
      <c r="D20" s="488"/>
      <c r="E20" s="107"/>
      <c r="F20" s="130"/>
      <c r="G20" s="130"/>
      <c r="H20" s="204"/>
      <c r="I20" s="324"/>
      <c r="J20" s="324"/>
      <c r="K20" s="193"/>
      <c r="L20" s="190"/>
      <c r="M20" s="190"/>
    </row>
    <row r="21" spans="1:13" ht="18" customHeight="1" x14ac:dyDescent="0.15">
      <c r="A21" s="314" t="s">
        <v>43</v>
      </c>
      <c r="B21" s="315"/>
      <c r="C21" s="315"/>
      <c r="D21" s="316"/>
      <c r="E21" s="107">
        <v>1</v>
      </c>
      <c r="F21" s="172">
        <v>53000</v>
      </c>
      <c r="G21" s="172">
        <f>F21*E21</f>
        <v>53000</v>
      </c>
      <c r="H21" s="117"/>
      <c r="I21" s="299">
        <f>F21*0.9</f>
        <v>47700</v>
      </c>
      <c r="J21" s="299">
        <v>1500</v>
      </c>
      <c r="K21" s="190">
        <f>J21*1.3</f>
        <v>1950</v>
      </c>
      <c r="L21" s="190">
        <f>K21*1.12</f>
        <v>2184</v>
      </c>
      <c r="M21" s="190"/>
    </row>
    <row r="22" spans="1:13" ht="18" customHeight="1" x14ac:dyDescent="0.15">
      <c r="A22" s="184"/>
      <c r="B22" s="529"/>
      <c r="C22" s="530"/>
      <c r="D22" s="531"/>
      <c r="E22" s="34"/>
      <c r="F22" s="183"/>
      <c r="G22" s="172"/>
      <c r="H22" s="98"/>
      <c r="I22" s="299"/>
      <c r="J22" s="299">
        <v>7500</v>
      </c>
      <c r="K22" s="190">
        <f>J22*1.3</f>
        <v>9750</v>
      </c>
      <c r="L22" s="190">
        <f>K22*1.12</f>
        <v>10920.000000000002</v>
      </c>
      <c r="M22" s="190"/>
    </row>
    <row r="23" spans="1:13" ht="18" customHeight="1" x14ac:dyDescent="0.15">
      <c r="A23" s="184"/>
      <c r="B23" s="529"/>
      <c r="C23" s="530"/>
      <c r="D23" s="531"/>
      <c r="E23" s="97"/>
      <c r="F23" s="150" t="s">
        <v>4</v>
      </c>
      <c r="G23" s="38">
        <f>SUM(G15:G22)</f>
        <v>184000</v>
      </c>
      <c r="H23" s="204"/>
      <c r="I23" s="299">
        <f>G23*0.9</f>
        <v>165600</v>
      </c>
      <c r="J23" s="277">
        <v>6800</v>
      </c>
      <c r="K23" s="190">
        <f>J23*1.3</f>
        <v>8840</v>
      </c>
      <c r="L23" s="190">
        <f>K23*1.12</f>
        <v>9900.8000000000011</v>
      </c>
      <c r="M23" s="190"/>
    </row>
    <row r="24" spans="1:13" ht="18" customHeight="1" x14ac:dyDescent="0.15">
      <c r="A24" s="185"/>
      <c r="B24" s="481"/>
      <c r="C24" s="481"/>
      <c r="D24" s="482"/>
      <c r="E24" s="156"/>
      <c r="F24" s="164"/>
      <c r="G24" s="168"/>
      <c r="H24" s="204"/>
      <c r="I24" s="299"/>
      <c r="K24" s="190"/>
      <c r="L24" s="190"/>
      <c r="M24" s="190"/>
    </row>
    <row r="25" spans="1:13" ht="18" customHeight="1" x14ac:dyDescent="0.15">
      <c r="A25" s="360"/>
      <c r="B25" s="511"/>
      <c r="C25" s="512"/>
      <c r="D25" s="513"/>
      <c r="E25" s="34"/>
      <c r="F25" s="177" t="s">
        <v>2</v>
      </c>
      <c r="G25" s="153">
        <v>165000</v>
      </c>
      <c r="H25" s="48"/>
      <c r="I25" s="299"/>
      <c r="K25" s="190"/>
      <c r="L25" s="190"/>
      <c r="M25" s="190"/>
    </row>
    <row r="26" spans="1:13" s="36" customFormat="1" ht="18" customHeight="1" x14ac:dyDescent="0.15">
      <c r="A26" s="184"/>
      <c r="B26" s="529"/>
      <c r="C26" s="530"/>
      <c r="D26" s="531"/>
      <c r="E26" s="34"/>
      <c r="F26" s="150"/>
      <c r="G26" s="58" t="s">
        <v>3</v>
      </c>
      <c r="H26" s="48"/>
      <c r="I26" s="324"/>
      <c r="J26" s="324">
        <v>16000</v>
      </c>
      <c r="K26" s="193">
        <f>J26*1.3</f>
        <v>20800</v>
      </c>
      <c r="L26" s="190">
        <f>K26*1.12</f>
        <v>23296.000000000004</v>
      </c>
      <c r="M26" s="190"/>
    </row>
    <row r="27" spans="1:13" ht="18" customHeight="1" x14ac:dyDescent="0.15">
      <c r="A27" s="184"/>
      <c r="B27" s="529"/>
      <c r="C27" s="530"/>
      <c r="D27" s="531"/>
      <c r="E27" s="97"/>
      <c r="F27" s="177"/>
      <c r="G27" s="153"/>
      <c r="H27" s="98"/>
      <c r="I27" s="299">
        <f>G27*0.9</f>
        <v>0</v>
      </c>
      <c r="K27" s="190"/>
      <c r="L27" s="190"/>
      <c r="M27" s="190"/>
    </row>
    <row r="28" spans="1:13" ht="18" customHeight="1" x14ac:dyDescent="0.15">
      <c r="A28" s="184"/>
      <c r="B28" s="317"/>
      <c r="C28" s="318"/>
      <c r="D28" s="319"/>
      <c r="E28" s="34"/>
      <c r="F28" s="150"/>
      <c r="G28" s="58"/>
      <c r="H28" s="204"/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97"/>
      <c r="F29" s="183"/>
      <c r="G29" s="38"/>
      <c r="H29" s="204"/>
      <c r="I29" s="359">
        <f>G28*0.9</f>
        <v>0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77"/>
      <c r="G30" s="153"/>
      <c r="H30" s="48"/>
      <c r="I30" s="277">
        <f>I20+I21+I27</f>
        <v>47700</v>
      </c>
    </row>
    <row r="31" spans="1:13" ht="18" customHeight="1" x14ac:dyDescent="0.15">
      <c r="A31" s="184"/>
      <c r="B31" s="529"/>
      <c r="C31" s="530"/>
      <c r="D31" s="531"/>
      <c r="E31" s="97"/>
      <c r="F31" s="150"/>
      <c r="G31" s="58"/>
      <c r="H31" s="48"/>
    </row>
    <row r="32" spans="1:13" ht="18" customHeight="1" x14ac:dyDescent="0.15">
      <c r="A32" s="184"/>
      <c r="B32" s="529"/>
      <c r="C32" s="530"/>
      <c r="D32" s="531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83"/>
      <c r="G33" s="3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29">
    <mergeCell ref="B35:D35"/>
    <mergeCell ref="B36:D36"/>
    <mergeCell ref="A37:H37"/>
    <mergeCell ref="A41:D41"/>
    <mergeCell ref="A17:D17"/>
    <mergeCell ref="A20:D20"/>
    <mergeCell ref="B22:D22"/>
    <mergeCell ref="B23:D23"/>
    <mergeCell ref="B26:D26"/>
    <mergeCell ref="B27:D27"/>
    <mergeCell ref="B30:D30"/>
    <mergeCell ref="B31:D31"/>
    <mergeCell ref="B32:D32"/>
    <mergeCell ref="B34:D34"/>
    <mergeCell ref="A18:D18"/>
    <mergeCell ref="B24:D24"/>
    <mergeCell ref="B25:D25"/>
    <mergeCell ref="E7:H7"/>
    <mergeCell ref="E8:H8"/>
    <mergeCell ref="B13:D13"/>
    <mergeCell ref="A14:D14"/>
    <mergeCell ref="B16:D16"/>
    <mergeCell ref="B19:D19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40"/>
  <sheetViews>
    <sheetView topLeftCell="A8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355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77" t="s">
        <v>353</v>
      </c>
      <c r="B14" s="545"/>
      <c r="C14" s="545"/>
      <c r="D14" s="545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5" t="s">
        <v>86</v>
      </c>
      <c r="B16" s="535" t="s">
        <v>85</v>
      </c>
      <c r="C16" s="536"/>
      <c r="D16" s="537"/>
      <c r="E16" s="94">
        <v>1</v>
      </c>
      <c r="F16" s="100">
        <v>254200</v>
      </c>
      <c r="G16" s="115">
        <f>E16*F16</f>
        <v>254200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01" t="s">
        <v>84</v>
      </c>
      <c r="B17" s="535" t="s">
        <v>83</v>
      </c>
      <c r="C17" s="536"/>
      <c r="D17" s="536"/>
      <c r="E17" s="94">
        <v>1</v>
      </c>
      <c r="F17" s="238">
        <v>26000</v>
      </c>
      <c r="G17" s="115">
        <f>E17*F17</f>
        <v>26000</v>
      </c>
      <c r="H17" s="98"/>
      <c r="I17" s="323">
        <f>G17*0.9</f>
        <v>23400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84"/>
      <c r="B18" s="480"/>
      <c r="C18" s="481"/>
      <c r="D18" s="482"/>
      <c r="E18" s="151"/>
      <c r="F18" s="237" t="s">
        <v>4</v>
      </c>
      <c r="G18" s="92">
        <f>SUM(G15:G17)</f>
        <v>420200</v>
      </c>
      <c r="H18" s="294"/>
      <c r="I18" s="299">
        <f>G18*0.9</f>
        <v>378180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638" t="s">
        <v>354</v>
      </c>
      <c r="B19" s="639"/>
      <c r="C19" s="639"/>
      <c r="D19" s="640"/>
      <c r="E19" s="107"/>
      <c r="F19" s="177"/>
      <c r="G19" s="153"/>
      <c r="H19" s="204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574" t="s">
        <v>43</v>
      </c>
      <c r="B20" s="575"/>
      <c r="C20" s="575"/>
      <c r="D20" s="576"/>
      <c r="E20" s="156">
        <v>1</v>
      </c>
      <c r="F20" s="130">
        <v>140000</v>
      </c>
      <c r="G20" s="130">
        <f>F20*E20</f>
        <v>140000</v>
      </c>
      <c r="H20" s="31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105" t="s">
        <v>86</v>
      </c>
      <c r="B21" s="535" t="s">
        <v>85</v>
      </c>
      <c r="C21" s="536"/>
      <c r="D21" s="537"/>
      <c r="E21" s="94">
        <v>1</v>
      </c>
      <c r="F21" s="100">
        <v>254200</v>
      </c>
      <c r="G21" s="115">
        <f>E21*F21</f>
        <v>254200</v>
      </c>
      <c r="H21" s="114" t="s">
        <v>236</v>
      </c>
      <c r="I21" s="299"/>
      <c r="J21" s="299">
        <v>126000</v>
      </c>
      <c r="K21" s="190"/>
      <c r="L21" s="190"/>
      <c r="M21" s="190"/>
    </row>
    <row r="22" spans="1:13" ht="18" customHeight="1" x14ac:dyDescent="0.15">
      <c r="A22" s="101" t="s">
        <v>84</v>
      </c>
      <c r="B22" s="535" t="s">
        <v>83</v>
      </c>
      <c r="C22" s="536"/>
      <c r="D22" s="536"/>
      <c r="E22" s="94">
        <v>1</v>
      </c>
      <c r="F22" s="238">
        <v>26000</v>
      </c>
      <c r="G22" s="115">
        <f>E22*F22</f>
        <v>26000</v>
      </c>
      <c r="H22" s="98"/>
      <c r="I22" s="299"/>
      <c r="J22" s="299"/>
      <c r="K22" s="190"/>
      <c r="L22" s="190"/>
      <c r="M22" s="190"/>
    </row>
    <row r="23" spans="1:13" ht="18" customHeight="1" x14ac:dyDescent="0.15">
      <c r="A23" s="184"/>
      <c r="B23" s="480"/>
      <c r="C23" s="481"/>
      <c r="D23" s="482"/>
      <c r="E23" s="151"/>
      <c r="F23" s="237" t="s">
        <v>4</v>
      </c>
      <c r="G23" s="92">
        <f>SUM(G20:G22)</f>
        <v>420200</v>
      </c>
      <c r="H23" s="294"/>
      <c r="I23" s="299">
        <f>G23*0.9</f>
        <v>378180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184"/>
      <c r="B24" s="529"/>
      <c r="C24" s="530"/>
      <c r="D24" s="531"/>
      <c r="E24" s="156"/>
      <c r="F24" s="130"/>
      <c r="G24" s="130"/>
      <c r="H24" s="204"/>
      <c r="I24" s="299"/>
      <c r="K24" s="190"/>
      <c r="L24" s="190"/>
      <c r="M24" s="190"/>
    </row>
    <row r="25" spans="1:13" ht="18" customHeight="1" x14ac:dyDescent="0.15">
      <c r="A25" s="184"/>
      <c r="B25" s="529"/>
      <c r="C25" s="530"/>
      <c r="D25" s="531"/>
      <c r="E25" s="94"/>
      <c r="F25" s="237" t="s">
        <v>4</v>
      </c>
      <c r="G25" s="92">
        <f>G18+G23</f>
        <v>840400</v>
      </c>
      <c r="H25" s="120"/>
      <c r="I25" s="299">
        <f>G25*0.9</f>
        <v>756360</v>
      </c>
      <c r="K25" s="190"/>
      <c r="L25" s="190"/>
      <c r="M25" s="190"/>
    </row>
    <row r="26" spans="1:13" s="36" customFormat="1" ht="18" customHeight="1" x14ac:dyDescent="0.15">
      <c r="A26" s="184"/>
      <c r="B26" s="529"/>
      <c r="C26" s="530"/>
      <c r="D26" s="531"/>
      <c r="E26" s="107"/>
      <c r="F26" s="150"/>
      <c r="G26" s="58"/>
      <c r="H26" s="48"/>
      <c r="I26" s="324"/>
      <c r="K26" s="193"/>
      <c r="L26" s="190"/>
      <c r="M26" s="190"/>
    </row>
    <row r="27" spans="1:13" ht="18" customHeight="1" x14ac:dyDescent="0.15">
      <c r="A27" s="297"/>
      <c r="B27" s="317"/>
      <c r="C27" s="318"/>
      <c r="D27" s="319"/>
      <c r="E27" s="107"/>
      <c r="F27" s="177" t="s">
        <v>2</v>
      </c>
      <c r="G27" s="153">
        <v>750000</v>
      </c>
      <c r="H27" s="98"/>
      <c r="I27" s="299">
        <f>G26*0.9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50"/>
      <c r="G28" s="58" t="s">
        <v>3</v>
      </c>
      <c r="H28" s="204"/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237"/>
      <c r="G29" s="92"/>
      <c r="H29" s="204"/>
      <c r="I29" s="47" t="e">
        <f>G28*0.9</f>
        <v>#VALUE!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77"/>
      <c r="G30" s="153"/>
      <c r="H30" s="48"/>
      <c r="I30" s="277">
        <f>I19+I20+I27</f>
        <v>370000</v>
      </c>
    </row>
    <row r="31" spans="1:13" ht="18" customHeight="1" x14ac:dyDescent="0.15">
      <c r="A31" s="297"/>
      <c r="B31" s="317"/>
      <c r="C31" s="318"/>
      <c r="D31" s="319"/>
      <c r="E31" s="34"/>
      <c r="F31" s="150"/>
      <c r="G31" s="5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514"/>
      <c r="C33" s="515"/>
      <c r="D33" s="516"/>
      <c r="E33" s="34"/>
      <c r="F33" s="150"/>
      <c r="G33" s="58"/>
      <c r="H33" s="48"/>
    </row>
    <row r="34" spans="1:8" ht="18" customHeight="1" x14ac:dyDescent="0.15">
      <c r="A34" s="188"/>
      <c r="B34" s="480"/>
      <c r="C34" s="481"/>
      <c r="D34" s="482"/>
      <c r="E34" s="34"/>
      <c r="F34" s="150"/>
      <c r="G34" s="58"/>
      <c r="H34" s="31"/>
    </row>
    <row r="35" spans="1:8" ht="18" customHeight="1" x14ac:dyDescent="0.15">
      <c r="A35" s="30"/>
      <c r="B35" s="505"/>
      <c r="C35" s="506"/>
      <c r="D35" s="507"/>
      <c r="E35" s="29"/>
      <c r="F35" s="28"/>
      <c r="G35" s="27"/>
      <c r="H35" s="26"/>
    </row>
    <row r="36" spans="1:8" ht="18" customHeight="1" x14ac:dyDescent="0.15">
      <c r="A36" s="495" t="s">
        <v>64</v>
      </c>
      <c r="B36" s="496"/>
      <c r="C36" s="496"/>
      <c r="D36" s="496"/>
      <c r="E36" s="496"/>
      <c r="F36" s="496"/>
      <c r="G36" s="496"/>
      <c r="H36" s="497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29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B17:D17"/>
    <mergeCell ref="B18:D18"/>
    <mergeCell ref="A19:D19"/>
    <mergeCell ref="A20:D20"/>
    <mergeCell ref="B21:D21"/>
    <mergeCell ref="A40:D40"/>
    <mergeCell ref="B22:D22"/>
    <mergeCell ref="B24:D24"/>
    <mergeCell ref="B25:D25"/>
    <mergeCell ref="B26:D26"/>
    <mergeCell ref="B33:D33"/>
    <mergeCell ref="B34:D34"/>
    <mergeCell ref="B35:D35"/>
    <mergeCell ref="A36:H36"/>
    <mergeCell ref="B29:D29"/>
    <mergeCell ref="B30:D30"/>
    <mergeCell ref="B23:D23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1"/>
  <dimension ref="A1:M41"/>
  <sheetViews>
    <sheetView topLeftCell="A5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352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347</v>
      </c>
      <c r="B14" s="487"/>
      <c r="C14" s="487"/>
      <c r="D14" s="488"/>
      <c r="E14" s="107"/>
      <c r="F14" s="130"/>
      <c r="G14" s="130"/>
      <c r="H14" s="48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131000</v>
      </c>
      <c r="G15" s="172">
        <f>F15*E15</f>
        <v>131000</v>
      </c>
      <c r="H15" s="98"/>
    </row>
    <row r="16" spans="1:13" ht="18" customHeight="1" x14ac:dyDescent="0.15">
      <c r="A16" s="185" t="s">
        <v>42</v>
      </c>
      <c r="B16" s="481" t="s">
        <v>41</v>
      </c>
      <c r="C16" s="481"/>
      <c r="D16" s="482"/>
      <c r="E16" s="156">
        <v>1</v>
      </c>
      <c r="F16" s="164">
        <v>349000</v>
      </c>
      <c r="G16" s="168">
        <f>E16*F16</f>
        <v>349000</v>
      </c>
      <c r="H16" s="204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360"/>
      <c r="B17" s="511"/>
      <c r="C17" s="512"/>
      <c r="D17" s="513"/>
      <c r="E17" s="34"/>
      <c r="F17" s="150" t="s">
        <v>4</v>
      </c>
      <c r="G17" s="38">
        <f>SUM(G15:G16)</f>
        <v>480000</v>
      </c>
      <c r="H17" s="215" t="s">
        <v>235</v>
      </c>
      <c r="I17" s="323">
        <f>G17*0.9</f>
        <v>432000</v>
      </c>
      <c r="K17" s="193"/>
      <c r="L17" s="190"/>
      <c r="M17" s="190"/>
    </row>
    <row r="18" spans="1:13" s="36" customFormat="1" ht="18" customHeight="1" x14ac:dyDescent="0.15">
      <c r="A18" s="486" t="s">
        <v>348</v>
      </c>
      <c r="B18" s="487"/>
      <c r="C18" s="487"/>
      <c r="D18" s="488"/>
      <c r="E18" s="107"/>
      <c r="F18" s="130"/>
      <c r="G18" s="130"/>
      <c r="H18" s="325"/>
      <c r="I18" s="324"/>
      <c r="K18" s="193"/>
      <c r="L18" s="190"/>
      <c r="M18" s="190"/>
    </row>
    <row r="19" spans="1:13" s="36" customFormat="1" ht="18" customHeight="1" x14ac:dyDescent="0.15">
      <c r="A19" s="314" t="s">
        <v>43</v>
      </c>
      <c r="B19" s="315"/>
      <c r="C19" s="315"/>
      <c r="D19" s="316"/>
      <c r="E19" s="107">
        <v>1</v>
      </c>
      <c r="F19" s="172">
        <v>131000</v>
      </c>
      <c r="G19" s="172">
        <f>F19*E19</f>
        <v>131000</v>
      </c>
      <c r="H19" s="325"/>
      <c r="I19" s="324"/>
      <c r="K19" s="193"/>
      <c r="L19" s="190"/>
      <c r="M19" s="190"/>
    </row>
    <row r="20" spans="1:13" s="36" customFormat="1" ht="18" customHeight="1" x14ac:dyDescent="0.15">
      <c r="A20" s="185" t="s">
        <v>42</v>
      </c>
      <c r="B20" s="481" t="s">
        <v>41</v>
      </c>
      <c r="C20" s="481"/>
      <c r="D20" s="482"/>
      <c r="E20" s="156">
        <v>1</v>
      </c>
      <c r="F20" s="164">
        <v>349000</v>
      </c>
      <c r="G20" s="168">
        <f>E20*F20</f>
        <v>349000</v>
      </c>
      <c r="H20" s="204"/>
      <c r="I20" s="324"/>
      <c r="J20" s="324"/>
      <c r="K20" s="193"/>
      <c r="L20" s="190"/>
      <c r="M20" s="190"/>
    </row>
    <row r="21" spans="1:13" ht="18" customHeight="1" x14ac:dyDescent="0.15">
      <c r="A21" s="360"/>
      <c r="B21" s="511"/>
      <c r="C21" s="512"/>
      <c r="D21" s="513"/>
      <c r="E21" s="34"/>
      <c r="F21" s="150" t="s">
        <v>4</v>
      </c>
      <c r="G21" s="38">
        <f>SUM(G19:G20)</f>
        <v>480000</v>
      </c>
      <c r="H21" s="117"/>
      <c r="I21" s="299"/>
      <c r="J21" s="299">
        <v>1500</v>
      </c>
      <c r="K21" s="190">
        <f>J21*1.3</f>
        <v>1950</v>
      </c>
      <c r="L21" s="190">
        <f>K21*1.12</f>
        <v>2184</v>
      </c>
      <c r="M21" s="190"/>
    </row>
    <row r="22" spans="1:13" ht="18" customHeight="1" x14ac:dyDescent="0.15">
      <c r="A22" s="486" t="s">
        <v>349</v>
      </c>
      <c r="B22" s="487"/>
      <c r="C22" s="487"/>
      <c r="D22" s="488"/>
      <c r="E22" s="107"/>
      <c r="F22" s="130"/>
      <c r="G22" s="130"/>
      <c r="H22" s="98"/>
      <c r="I22" s="299"/>
      <c r="J22" s="299">
        <v>7500</v>
      </c>
      <c r="K22" s="190">
        <f>J22*1.3</f>
        <v>9750</v>
      </c>
      <c r="L22" s="190">
        <f>K22*1.12</f>
        <v>10920.000000000002</v>
      </c>
      <c r="M22" s="190"/>
    </row>
    <row r="23" spans="1:13" ht="18" customHeight="1" x14ac:dyDescent="0.15">
      <c r="A23" s="314" t="s">
        <v>43</v>
      </c>
      <c r="B23" s="315"/>
      <c r="C23" s="315"/>
      <c r="D23" s="316"/>
      <c r="E23" s="107">
        <v>1</v>
      </c>
      <c r="F23" s="172">
        <v>131000</v>
      </c>
      <c r="G23" s="172">
        <f>F23*E23</f>
        <v>131000</v>
      </c>
      <c r="H23" s="204"/>
      <c r="I23" s="299">
        <f>G23*0.9</f>
        <v>117900</v>
      </c>
      <c r="J23" s="277">
        <v>6800</v>
      </c>
      <c r="K23" s="190">
        <f>J23*1.3</f>
        <v>8840</v>
      </c>
      <c r="L23" s="190">
        <f>K23*1.12</f>
        <v>9900.8000000000011</v>
      </c>
      <c r="M23" s="190"/>
    </row>
    <row r="24" spans="1:13" ht="18" customHeight="1" x14ac:dyDescent="0.15">
      <c r="A24" s="185" t="s">
        <v>42</v>
      </c>
      <c r="B24" s="481" t="s">
        <v>41</v>
      </c>
      <c r="C24" s="481"/>
      <c r="D24" s="482"/>
      <c r="E24" s="156">
        <v>1</v>
      </c>
      <c r="F24" s="164">
        <v>349000</v>
      </c>
      <c r="G24" s="168">
        <f>E24*F24</f>
        <v>349000</v>
      </c>
      <c r="H24" s="204"/>
      <c r="I24" s="299"/>
      <c r="K24" s="190"/>
      <c r="L24" s="190"/>
      <c r="M24" s="190"/>
    </row>
    <row r="25" spans="1:13" ht="18" customHeight="1" x14ac:dyDescent="0.15">
      <c r="A25" s="360" t="s">
        <v>350</v>
      </c>
      <c r="B25" s="511" t="s">
        <v>351</v>
      </c>
      <c r="C25" s="512"/>
      <c r="D25" s="513"/>
      <c r="E25" s="34">
        <v>1</v>
      </c>
      <c r="F25" s="150">
        <v>5000</v>
      </c>
      <c r="G25" s="168">
        <f>E25*F25</f>
        <v>5000</v>
      </c>
      <c r="H25" s="48"/>
      <c r="I25" s="299"/>
      <c r="K25" s="190"/>
      <c r="L25" s="190"/>
      <c r="M25" s="190"/>
    </row>
    <row r="26" spans="1:13" s="36" customFormat="1" ht="18" customHeight="1" x14ac:dyDescent="0.15">
      <c r="A26" s="184"/>
      <c r="B26" s="529"/>
      <c r="C26" s="530"/>
      <c r="D26" s="531"/>
      <c r="E26" s="34"/>
      <c r="F26" s="150" t="s">
        <v>4</v>
      </c>
      <c r="G26" s="38">
        <f>SUM(G23:G25)</f>
        <v>485000</v>
      </c>
      <c r="H26" s="48"/>
      <c r="I26" s="324">
        <f>G26*0.9</f>
        <v>436500</v>
      </c>
      <c r="J26" s="324">
        <v>16000</v>
      </c>
      <c r="K26" s="193">
        <f>J26*1.3</f>
        <v>20800</v>
      </c>
      <c r="L26" s="190">
        <f>K26*1.12</f>
        <v>23296.000000000004</v>
      </c>
      <c r="M26" s="190"/>
    </row>
    <row r="27" spans="1:13" ht="18" customHeight="1" x14ac:dyDescent="0.15">
      <c r="A27" s="184"/>
      <c r="B27" s="529"/>
      <c r="C27" s="530"/>
      <c r="D27" s="531"/>
      <c r="E27" s="97"/>
      <c r="F27" s="112"/>
      <c r="G27" s="92"/>
      <c r="H27" s="98"/>
      <c r="I27" s="299">
        <f>G27*0.9</f>
        <v>0</v>
      </c>
      <c r="K27" s="190"/>
      <c r="L27" s="190"/>
      <c r="M27" s="190"/>
    </row>
    <row r="28" spans="1:13" ht="18" customHeight="1" x14ac:dyDescent="0.15">
      <c r="A28" s="184"/>
      <c r="B28" s="317"/>
      <c r="C28" s="318"/>
      <c r="D28" s="319"/>
      <c r="E28" s="34"/>
      <c r="F28" s="183" t="s">
        <v>4</v>
      </c>
      <c r="G28" s="38">
        <f>G17+G21+G26</f>
        <v>1445000</v>
      </c>
      <c r="H28" s="204"/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97"/>
      <c r="F29" s="183"/>
      <c r="G29" s="38"/>
      <c r="H29" s="204"/>
      <c r="I29" s="359">
        <f>G28*0.9</f>
        <v>1300500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77" t="s">
        <v>2</v>
      </c>
      <c r="G30" s="153">
        <v>1300000</v>
      </c>
      <c r="H30" s="48"/>
      <c r="I30" s="277">
        <f>I20+I21+I27</f>
        <v>0</v>
      </c>
    </row>
    <row r="31" spans="1:13" ht="18" customHeight="1" x14ac:dyDescent="0.15">
      <c r="A31" s="184"/>
      <c r="B31" s="529"/>
      <c r="C31" s="530"/>
      <c r="D31" s="531"/>
      <c r="E31" s="97"/>
      <c r="F31" s="150"/>
      <c r="G31" s="58" t="s">
        <v>3</v>
      </c>
      <c r="H31" s="48"/>
    </row>
    <row r="32" spans="1:13" ht="18" customHeight="1" x14ac:dyDescent="0.15">
      <c r="A32" s="184"/>
      <c r="B32" s="529"/>
      <c r="C32" s="530"/>
      <c r="D32" s="531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83"/>
      <c r="G33" s="3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28">
    <mergeCell ref="E6:H6"/>
    <mergeCell ref="A2:H2"/>
    <mergeCell ref="B3:C3"/>
    <mergeCell ref="F3:H4"/>
    <mergeCell ref="A4:C4"/>
    <mergeCell ref="E5:H5"/>
    <mergeCell ref="A18:D18"/>
    <mergeCell ref="B20:D20"/>
    <mergeCell ref="B21:D21"/>
    <mergeCell ref="B26:D26"/>
    <mergeCell ref="E7:H7"/>
    <mergeCell ref="E8:H8"/>
    <mergeCell ref="B13:D13"/>
    <mergeCell ref="A14:D14"/>
    <mergeCell ref="B16:D16"/>
    <mergeCell ref="B17:D17"/>
    <mergeCell ref="B36:D36"/>
    <mergeCell ref="A37:H37"/>
    <mergeCell ref="A41:D41"/>
    <mergeCell ref="A22:D22"/>
    <mergeCell ref="B24:D24"/>
    <mergeCell ref="B25:D25"/>
    <mergeCell ref="B27:D27"/>
    <mergeCell ref="B30:D30"/>
    <mergeCell ref="B31:D31"/>
    <mergeCell ref="B32:D32"/>
    <mergeCell ref="B34:D34"/>
    <mergeCell ref="B35:D3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2"/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345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346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333</v>
      </c>
      <c r="B14" s="487"/>
      <c r="C14" s="487"/>
      <c r="D14" s="488"/>
      <c r="E14" s="107"/>
      <c r="F14" s="130"/>
      <c r="G14" s="130"/>
      <c r="H14" s="48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131000</v>
      </c>
      <c r="G15" s="172">
        <f>F15*E15</f>
        <v>131000</v>
      </c>
      <c r="H15" s="98"/>
    </row>
    <row r="16" spans="1:13" ht="18" customHeight="1" x14ac:dyDescent="0.15">
      <c r="A16" s="185" t="s">
        <v>42</v>
      </c>
      <c r="B16" s="481" t="s">
        <v>41</v>
      </c>
      <c r="C16" s="481"/>
      <c r="D16" s="482"/>
      <c r="E16" s="156">
        <v>1</v>
      </c>
      <c r="F16" s="164">
        <v>349000</v>
      </c>
      <c r="G16" s="168">
        <f>E16*F16</f>
        <v>349000</v>
      </c>
      <c r="H16" s="204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360"/>
      <c r="B17" s="511"/>
      <c r="C17" s="512"/>
      <c r="D17" s="513"/>
      <c r="E17" s="34"/>
      <c r="F17" s="150" t="s">
        <v>4</v>
      </c>
      <c r="G17" s="38">
        <f>SUM(G15:G16)</f>
        <v>480000</v>
      </c>
      <c r="H17" s="215" t="s">
        <v>235</v>
      </c>
      <c r="I17" s="36">
        <v>430000</v>
      </c>
      <c r="K17" s="193"/>
      <c r="L17" s="190"/>
      <c r="M17" s="190"/>
    </row>
    <row r="18" spans="1:13" s="36" customFormat="1" ht="18" customHeight="1" x14ac:dyDescent="0.15">
      <c r="A18" s="486" t="s">
        <v>334</v>
      </c>
      <c r="B18" s="487"/>
      <c r="C18" s="487"/>
      <c r="D18" s="488"/>
      <c r="E18" s="107"/>
      <c r="F18" s="130"/>
      <c r="G18" s="130"/>
      <c r="H18" s="325"/>
      <c r="I18" s="324"/>
      <c r="K18" s="193"/>
      <c r="L18" s="190"/>
      <c r="M18" s="190"/>
    </row>
    <row r="19" spans="1:13" s="36" customFormat="1" ht="18" customHeight="1" x14ac:dyDescent="0.15">
      <c r="A19" s="314" t="s">
        <v>43</v>
      </c>
      <c r="B19" s="315"/>
      <c r="C19" s="315"/>
      <c r="D19" s="316"/>
      <c r="E19" s="107">
        <v>1</v>
      </c>
      <c r="F19" s="172">
        <v>53000</v>
      </c>
      <c r="G19" s="172">
        <f>F19*E19</f>
        <v>53000</v>
      </c>
      <c r="H19" s="325"/>
      <c r="I19" s="324"/>
      <c r="K19" s="193"/>
      <c r="L19" s="190"/>
      <c r="M19" s="190"/>
    </row>
    <row r="20" spans="1:13" s="36" customFormat="1" ht="18" customHeight="1" x14ac:dyDescent="0.15">
      <c r="A20" s="108" t="s">
        <v>335</v>
      </c>
      <c r="B20" s="615" t="s">
        <v>336</v>
      </c>
      <c r="C20" s="604"/>
      <c r="D20" s="605"/>
      <c r="E20" s="107">
        <v>1</v>
      </c>
      <c r="F20" s="172">
        <v>2200</v>
      </c>
      <c r="G20" s="172">
        <f>F20*E20</f>
        <v>2200</v>
      </c>
      <c r="H20" s="204"/>
      <c r="I20" s="324"/>
      <c r="J20" s="324"/>
      <c r="K20" s="193"/>
      <c r="L20" s="190"/>
      <c r="M20" s="190"/>
    </row>
    <row r="21" spans="1:13" ht="18" customHeight="1" x14ac:dyDescent="0.15">
      <c r="A21" s="314" t="s">
        <v>337</v>
      </c>
      <c r="B21" s="615" t="s">
        <v>338</v>
      </c>
      <c r="C21" s="604"/>
      <c r="D21" s="605"/>
      <c r="E21" s="107">
        <v>1</v>
      </c>
      <c r="F21" s="172">
        <v>10900</v>
      </c>
      <c r="G21" s="172">
        <f>F21*E21</f>
        <v>10900</v>
      </c>
      <c r="H21" s="117"/>
      <c r="I21" s="299"/>
      <c r="J21" s="299">
        <v>1500</v>
      </c>
      <c r="K21" s="190">
        <f>J21*1.3</f>
        <v>1950</v>
      </c>
      <c r="L21" s="190">
        <f>K21*1.12</f>
        <v>2184</v>
      </c>
      <c r="M21" s="190"/>
    </row>
    <row r="22" spans="1:13" ht="18" customHeight="1" x14ac:dyDescent="0.15">
      <c r="A22" s="184" t="s">
        <v>339</v>
      </c>
      <c r="B22" s="529" t="s">
        <v>340</v>
      </c>
      <c r="C22" s="530"/>
      <c r="D22" s="531"/>
      <c r="E22" s="107">
        <v>1</v>
      </c>
      <c r="F22" s="172">
        <v>9900</v>
      </c>
      <c r="G22" s="172">
        <f>F22*E22</f>
        <v>9900</v>
      </c>
      <c r="H22" s="98"/>
      <c r="I22" s="299"/>
      <c r="J22" s="299">
        <v>7500</v>
      </c>
      <c r="K22" s="190">
        <f>J22*1.3</f>
        <v>9750</v>
      </c>
      <c r="L22" s="190">
        <f>K22*1.12</f>
        <v>10920.000000000002</v>
      </c>
      <c r="M22" s="190"/>
    </row>
    <row r="23" spans="1:13" ht="18" customHeight="1" x14ac:dyDescent="0.15">
      <c r="A23" s="184"/>
      <c r="B23" s="317"/>
      <c r="C23" s="318"/>
      <c r="D23" s="319"/>
      <c r="E23" s="107"/>
      <c r="F23" s="112" t="s">
        <v>4</v>
      </c>
      <c r="G23" s="92">
        <f>SUM(G19:G22)</f>
        <v>76000</v>
      </c>
      <c r="H23" s="204"/>
      <c r="I23" s="299">
        <f>G23*0.9</f>
        <v>68400</v>
      </c>
      <c r="J23" s="277">
        <v>6800</v>
      </c>
      <c r="K23" s="190">
        <f>J23*1.3</f>
        <v>8840</v>
      </c>
      <c r="L23" s="190">
        <f>K23*1.12</f>
        <v>9900.8000000000011</v>
      </c>
      <c r="M23" s="190"/>
    </row>
    <row r="24" spans="1:13" ht="18" customHeight="1" x14ac:dyDescent="0.15">
      <c r="A24" s="486" t="s">
        <v>342</v>
      </c>
      <c r="B24" s="487"/>
      <c r="C24" s="487"/>
      <c r="D24" s="488"/>
      <c r="E24" s="107"/>
      <c r="F24" s="130"/>
      <c r="G24" s="130"/>
      <c r="H24" s="204"/>
      <c r="I24" s="299"/>
      <c r="K24" s="190"/>
      <c r="L24" s="190"/>
      <c r="M24" s="190"/>
    </row>
    <row r="25" spans="1:13" ht="18" customHeight="1" x14ac:dyDescent="0.15">
      <c r="A25" s="314" t="s">
        <v>43</v>
      </c>
      <c r="B25" s="315"/>
      <c r="C25" s="315"/>
      <c r="D25" s="316"/>
      <c r="E25" s="107">
        <v>1</v>
      </c>
      <c r="F25" s="172">
        <v>53000</v>
      </c>
      <c r="G25" s="172">
        <f>F25*E25</f>
        <v>53000</v>
      </c>
      <c r="H25" s="48"/>
      <c r="I25" s="299"/>
      <c r="K25" s="190"/>
      <c r="L25" s="190"/>
      <c r="M25" s="190"/>
    </row>
    <row r="26" spans="1:13" s="36" customFormat="1" ht="18" customHeight="1" x14ac:dyDescent="0.15">
      <c r="A26" s="184" t="s">
        <v>343</v>
      </c>
      <c r="B26" s="529" t="s">
        <v>341</v>
      </c>
      <c r="C26" s="530"/>
      <c r="D26" s="531"/>
      <c r="E26" s="34">
        <v>1</v>
      </c>
      <c r="F26" s="183">
        <v>23200</v>
      </c>
      <c r="G26" s="172">
        <f>F26*E26</f>
        <v>23200</v>
      </c>
      <c r="H26" s="48"/>
      <c r="I26" s="324"/>
      <c r="J26" s="324">
        <v>16000</v>
      </c>
      <c r="K26" s="193">
        <f>J26*1.3</f>
        <v>20800</v>
      </c>
      <c r="L26" s="190">
        <f>K26*1.12</f>
        <v>23296.000000000004</v>
      </c>
      <c r="M26" s="190"/>
    </row>
    <row r="27" spans="1:13" ht="18" customHeight="1" x14ac:dyDescent="0.15">
      <c r="A27" s="184"/>
      <c r="B27" s="529"/>
      <c r="C27" s="530"/>
      <c r="D27" s="531"/>
      <c r="E27" s="97"/>
      <c r="F27" s="112" t="s">
        <v>4</v>
      </c>
      <c r="G27" s="92">
        <f>SUM(G25:G26)</f>
        <v>76200</v>
      </c>
      <c r="H27" s="98"/>
      <c r="I27" s="299">
        <f>G27*0.9</f>
        <v>68580</v>
      </c>
      <c r="K27" s="190"/>
      <c r="L27" s="190"/>
      <c r="M27" s="190"/>
    </row>
    <row r="28" spans="1:13" ht="18" customHeight="1" x14ac:dyDescent="0.15">
      <c r="A28" s="184"/>
      <c r="B28" s="317"/>
      <c r="C28" s="318"/>
      <c r="D28" s="319"/>
      <c r="E28" s="34"/>
      <c r="F28" s="177"/>
      <c r="G28" s="153"/>
      <c r="H28" s="204"/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97"/>
      <c r="F29" s="183" t="s">
        <v>4</v>
      </c>
      <c r="G29" s="38">
        <f>G17+G23+G27</f>
        <v>632200</v>
      </c>
      <c r="H29" s="204"/>
      <c r="I29" s="359">
        <f>G29*0.9</f>
        <v>568980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58"/>
      <c r="G30" s="38"/>
      <c r="H30" s="48"/>
      <c r="I30" s="277">
        <f>I20+I21+I27</f>
        <v>68580</v>
      </c>
    </row>
    <row r="31" spans="1:13" ht="18" customHeight="1" x14ac:dyDescent="0.15">
      <c r="A31" s="184"/>
      <c r="B31" s="529"/>
      <c r="C31" s="530"/>
      <c r="D31" s="531"/>
      <c r="E31" s="97"/>
      <c r="F31" s="177" t="s">
        <v>2</v>
      </c>
      <c r="G31" s="153">
        <v>595000</v>
      </c>
      <c r="H31" s="48"/>
    </row>
    <row r="32" spans="1:13" ht="18" customHeight="1" x14ac:dyDescent="0.15">
      <c r="A32" s="184"/>
      <c r="B32" s="529"/>
      <c r="C32" s="530"/>
      <c r="D32" s="531"/>
      <c r="E32" s="34"/>
      <c r="F32" s="150"/>
      <c r="G32" s="58" t="s">
        <v>3</v>
      </c>
      <c r="H32" s="48"/>
      <c r="J32" s="47" t="e">
        <f>G32*0.9</f>
        <v>#VALUE!</v>
      </c>
    </row>
    <row r="33" spans="1:10" ht="18" customHeight="1" x14ac:dyDescent="0.15">
      <c r="A33" s="297"/>
      <c r="B33" s="317"/>
      <c r="C33" s="318"/>
      <c r="D33" s="319"/>
      <c r="E33" s="34"/>
      <c r="F33" s="183"/>
      <c r="G33" s="38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27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B16:D16"/>
    <mergeCell ref="B27:D27"/>
    <mergeCell ref="B30:D30"/>
    <mergeCell ref="B31:D31"/>
    <mergeCell ref="B32:D32"/>
    <mergeCell ref="B17:D17"/>
    <mergeCell ref="B22:D22"/>
    <mergeCell ref="B20:D20"/>
    <mergeCell ref="A18:D18"/>
    <mergeCell ref="B21:D21"/>
    <mergeCell ref="A24:D24"/>
    <mergeCell ref="B26:D26"/>
    <mergeCell ref="B34:D34"/>
    <mergeCell ref="B35:D35"/>
    <mergeCell ref="B36:D36"/>
    <mergeCell ref="A37:H37"/>
    <mergeCell ref="A41:D41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3"/>
  <dimension ref="A1:M41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327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86" t="s">
        <v>304</v>
      </c>
      <c r="B14" s="487"/>
      <c r="C14" s="487"/>
      <c r="D14" s="488"/>
      <c r="E14" s="107"/>
      <c r="F14" s="130"/>
      <c r="G14" s="130"/>
      <c r="H14" s="31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53000</v>
      </c>
      <c r="G15" s="172">
        <f>F15*E15</f>
        <v>53000</v>
      </c>
      <c r="H15" s="31"/>
    </row>
    <row r="16" spans="1:13" ht="18" customHeight="1" x14ac:dyDescent="0.15">
      <c r="A16" s="108"/>
      <c r="B16" s="615"/>
      <c r="C16" s="604"/>
      <c r="D16" s="605"/>
      <c r="E16" s="97"/>
      <c r="F16" s="93"/>
      <c r="G16" s="115"/>
      <c r="H16" s="114"/>
      <c r="J16" s="1">
        <v>46000</v>
      </c>
      <c r="K16" s="190"/>
      <c r="L16" s="190"/>
      <c r="M16" s="190"/>
    </row>
    <row r="17" spans="1:13" s="36" customFormat="1" ht="18" customHeight="1" x14ac:dyDescent="0.15">
      <c r="A17" s="486" t="s">
        <v>304</v>
      </c>
      <c r="B17" s="487"/>
      <c r="C17" s="487"/>
      <c r="D17" s="488"/>
      <c r="E17" s="107"/>
      <c r="F17" s="130"/>
      <c r="G17" s="130"/>
      <c r="H17" s="215"/>
      <c r="J17" s="36">
        <v>45000</v>
      </c>
      <c r="K17" s="193"/>
      <c r="L17" s="190"/>
      <c r="M17" s="190"/>
    </row>
    <row r="18" spans="1:13" s="36" customFormat="1" ht="18" customHeight="1" x14ac:dyDescent="0.15">
      <c r="A18" s="314" t="s">
        <v>43</v>
      </c>
      <c r="B18" s="315"/>
      <c r="C18" s="315"/>
      <c r="D18" s="316"/>
      <c r="E18" s="107">
        <v>1</v>
      </c>
      <c r="F18" s="172">
        <v>53000</v>
      </c>
      <c r="G18" s="172">
        <f>F18*E18</f>
        <v>53000</v>
      </c>
      <c r="H18" s="325"/>
      <c r="I18" s="324"/>
      <c r="J18" s="36">
        <v>35000</v>
      </c>
      <c r="K18" s="193"/>
      <c r="L18" s="190"/>
      <c r="M18" s="190"/>
    </row>
    <row r="19" spans="1:13" s="36" customFormat="1" ht="18" customHeight="1" x14ac:dyDescent="0.15">
      <c r="A19" s="184"/>
      <c r="B19" s="529"/>
      <c r="C19" s="530"/>
      <c r="D19" s="531"/>
      <c r="E19" s="97"/>
      <c r="F19" s="44"/>
      <c r="G19" s="38"/>
      <c r="H19" s="325"/>
      <c r="I19" s="324"/>
      <c r="K19" s="193"/>
      <c r="L19" s="190"/>
      <c r="M19" s="190"/>
    </row>
    <row r="20" spans="1:13" s="36" customFormat="1" ht="18" customHeight="1" x14ac:dyDescent="0.15">
      <c r="A20" s="184"/>
      <c r="B20" s="529"/>
      <c r="C20" s="530"/>
      <c r="D20" s="531"/>
      <c r="E20" s="34"/>
      <c r="F20" s="183" t="s">
        <v>4</v>
      </c>
      <c r="G20" s="38">
        <f>SUM(G15:G19)</f>
        <v>106000</v>
      </c>
      <c r="H20" s="204"/>
      <c r="I20" s="324">
        <v>320000</v>
      </c>
      <c r="J20" s="36">
        <v>272000</v>
      </c>
      <c r="K20" s="193"/>
      <c r="L20" s="190"/>
      <c r="M20" s="190"/>
    </row>
    <row r="21" spans="1:13" ht="18" customHeight="1" x14ac:dyDescent="0.15">
      <c r="A21" s="184"/>
      <c r="B21" s="529"/>
      <c r="C21" s="530"/>
      <c r="D21" s="531"/>
      <c r="E21" s="12"/>
      <c r="F21" s="58"/>
      <c r="G21" s="58"/>
      <c r="H21" s="117"/>
      <c r="I21" s="299">
        <v>50000</v>
      </c>
      <c r="J21" s="299">
        <f>SUM(J16:J20)</f>
        <v>398000</v>
      </c>
      <c r="K21" s="190"/>
      <c r="L21" s="190"/>
      <c r="M21" s="190"/>
    </row>
    <row r="22" spans="1:13" ht="18" customHeight="1" x14ac:dyDescent="0.15">
      <c r="A22" s="184"/>
      <c r="B22" s="529"/>
      <c r="C22" s="530"/>
      <c r="D22" s="531"/>
      <c r="E22" s="34"/>
      <c r="F22" s="177" t="s">
        <v>2</v>
      </c>
      <c r="G22" s="153">
        <v>0</v>
      </c>
      <c r="H22" s="98" t="s">
        <v>328</v>
      </c>
      <c r="I22" s="299"/>
      <c r="J22" s="299">
        <v>126000</v>
      </c>
      <c r="K22" s="190"/>
      <c r="L22" s="190"/>
      <c r="M22" s="190"/>
    </row>
    <row r="23" spans="1:13" ht="18" customHeight="1" x14ac:dyDescent="0.15">
      <c r="A23" s="184"/>
      <c r="B23" s="529"/>
      <c r="C23" s="530"/>
      <c r="D23" s="531"/>
      <c r="E23" s="97"/>
      <c r="F23" s="150"/>
      <c r="G23" s="58" t="s">
        <v>3</v>
      </c>
      <c r="H23" s="204"/>
      <c r="I23" s="299" t="e">
        <f>G23*0.9</f>
        <v>#VALUE!</v>
      </c>
      <c r="J23" s="277">
        <f>SUM(J21:J22)</f>
        <v>524000</v>
      </c>
      <c r="K23" s="190"/>
      <c r="L23" s="190"/>
      <c r="M23" s="190"/>
    </row>
    <row r="24" spans="1:13" ht="18" customHeight="1" x14ac:dyDescent="0.15">
      <c r="A24" s="184"/>
      <c r="B24" s="529"/>
      <c r="C24" s="530"/>
      <c r="D24" s="531"/>
      <c r="E24" s="107"/>
      <c r="F24" s="172"/>
      <c r="G24" s="172"/>
      <c r="H24" s="204"/>
      <c r="I24" s="299"/>
      <c r="K24" s="190"/>
      <c r="L24" s="190"/>
      <c r="M24" s="190"/>
    </row>
    <row r="25" spans="1:13" ht="18" customHeight="1" x14ac:dyDescent="0.15">
      <c r="A25" s="297"/>
      <c r="B25" s="317"/>
      <c r="C25" s="318"/>
      <c r="D25" s="319"/>
      <c r="E25" s="34"/>
      <c r="F25" s="177"/>
      <c r="G25" s="153"/>
      <c r="H25" s="48"/>
      <c r="I25" s="299" t="e">
        <f>G23*0.9</f>
        <v>#VALUE!</v>
      </c>
      <c r="K25" s="190"/>
      <c r="L25" s="190"/>
      <c r="M25" s="190"/>
    </row>
    <row r="26" spans="1:13" s="36" customFormat="1" ht="18" customHeight="1" x14ac:dyDescent="0.15">
      <c r="A26" s="184"/>
      <c r="B26" s="529"/>
      <c r="C26" s="530"/>
      <c r="D26" s="531"/>
      <c r="E26" s="97"/>
      <c r="F26" s="150"/>
      <c r="G26" s="58"/>
      <c r="H26" s="48"/>
      <c r="I26" s="324"/>
      <c r="K26" s="193"/>
      <c r="L26" s="190"/>
      <c r="M26" s="190"/>
    </row>
    <row r="27" spans="1:13" ht="18" customHeight="1" x14ac:dyDescent="0.15">
      <c r="A27" s="184"/>
      <c r="B27" s="529"/>
      <c r="C27" s="530"/>
      <c r="D27" s="531"/>
      <c r="E27" s="107"/>
      <c r="F27" s="172"/>
      <c r="G27" s="172"/>
      <c r="H27" s="98"/>
      <c r="I27" s="299">
        <v>500000</v>
      </c>
      <c r="K27" s="190"/>
      <c r="L27" s="190"/>
      <c r="M27" s="190"/>
    </row>
    <row r="28" spans="1:13" ht="18" customHeight="1" x14ac:dyDescent="0.15">
      <c r="A28" s="184"/>
      <c r="B28" s="529"/>
      <c r="C28" s="530"/>
      <c r="D28" s="531"/>
      <c r="E28" s="34"/>
      <c r="F28" s="183"/>
      <c r="G28" s="38"/>
      <c r="H28" s="204"/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12"/>
      <c r="F29" s="58"/>
      <c r="G29" s="38"/>
      <c r="H29" s="204"/>
      <c r="I29" s="47">
        <f>G28*0.9</f>
        <v>0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77"/>
      <c r="G30" s="153"/>
      <c r="H30" s="48"/>
      <c r="I30" s="277">
        <f>I20+I21+I27</f>
        <v>870000</v>
      </c>
    </row>
    <row r="31" spans="1:13" ht="18" customHeight="1" x14ac:dyDescent="0.15">
      <c r="A31" s="297"/>
      <c r="B31" s="317"/>
      <c r="C31" s="318"/>
      <c r="D31" s="319"/>
      <c r="E31" s="34"/>
      <c r="F31" s="183"/>
      <c r="G31" s="3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58"/>
      <c r="G32" s="38"/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177"/>
      <c r="G33" s="153"/>
      <c r="H33" s="48"/>
      <c r="J33" s="47"/>
    </row>
    <row r="34" spans="1:10" ht="18" customHeight="1" x14ac:dyDescent="0.15">
      <c r="A34" s="297"/>
      <c r="B34" s="514"/>
      <c r="C34" s="515"/>
      <c r="D34" s="516"/>
      <c r="E34" s="34"/>
      <c r="F34" s="150"/>
      <c r="G34" s="58"/>
      <c r="H34" s="48"/>
    </row>
    <row r="35" spans="1:10" ht="18" customHeight="1" x14ac:dyDescent="0.15">
      <c r="A35" s="188"/>
      <c r="B35" s="480"/>
      <c r="C35" s="481"/>
      <c r="D35" s="482"/>
      <c r="E35" s="34"/>
      <c r="F35" s="150"/>
      <c r="G35" s="58"/>
      <c r="H35" s="31"/>
    </row>
    <row r="36" spans="1:10" ht="18" customHeight="1" x14ac:dyDescent="0.15">
      <c r="A36" s="30"/>
      <c r="B36" s="505"/>
      <c r="C36" s="506"/>
      <c r="D36" s="507"/>
      <c r="E36" s="29"/>
      <c r="F36" s="28"/>
      <c r="G36" s="27"/>
      <c r="H36" s="26"/>
    </row>
    <row r="37" spans="1:10" ht="18" customHeight="1" x14ac:dyDescent="0.15">
      <c r="A37" s="495" t="s">
        <v>64</v>
      </c>
      <c r="B37" s="496"/>
      <c r="C37" s="496"/>
      <c r="D37" s="496"/>
      <c r="E37" s="496"/>
      <c r="F37" s="496"/>
      <c r="G37" s="496"/>
      <c r="H37" s="497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28">
    <mergeCell ref="E6:H6"/>
    <mergeCell ref="A2:H2"/>
    <mergeCell ref="B3:C3"/>
    <mergeCell ref="F3:H4"/>
    <mergeCell ref="A4:C4"/>
    <mergeCell ref="E5:H5"/>
    <mergeCell ref="B23:D23"/>
    <mergeCell ref="E7:H7"/>
    <mergeCell ref="E8:H8"/>
    <mergeCell ref="B13:D13"/>
    <mergeCell ref="A14:D14"/>
    <mergeCell ref="B16:D16"/>
    <mergeCell ref="A37:H37"/>
    <mergeCell ref="A41:D41"/>
    <mergeCell ref="A17:D17"/>
    <mergeCell ref="B20:D20"/>
    <mergeCell ref="B21:D21"/>
    <mergeCell ref="B30:D30"/>
    <mergeCell ref="B34:D34"/>
    <mergeCell ref="B35:D35"/>
    <mergeCell ref="B36:D36"/>
    <mergeCell ref="B24:D24"/>
    <mergeCell ref="B26:D26"/>
    <mergeCell ref="B27:D27"/>
    <mergeCell ref="B28:D28"/>
    <mergeCell ref="B29:D29"/>
    <mergeCell ref="B19:D19"/>
    <mergeCell ref="B22:D22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5"/>
  <dimension ref="A1:M42"/>
  <sheetViews>
    <sheetView topLeftCell="A8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277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239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77" t="s">
        <v>323</v>
      </c>
      <c r="B14" s="545"/>
      <c r="C14" s="545"/>
      <c r="D14" s="545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5" t="s">
        <v>86</v>
      </c>
      <c r="B16" s="535" t="s">
        <v>85</v>
      </c>
      <c r="C16" s="536"/>
      <c r="D16" s="537"/>
      <c r="E16" s="94">
        <v>1</v>
      </c>
      <c r="F16" s="100">
        <v>254200</v>
      </c>
      <c r="G16" s="115">
        <f>E16*F16</f>
        <v>254200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01" t="s">
        <v>84</v>
      </c>
      <c r="B17" s="535" t="s">
        <v>83</v>
      </c>
      <c r="C17" s="536"/>
      <c r="D17" s="536"/>
      <c r="E17" s="94">
        <v>1</v>
      </c>
      <c r="F17" s="238">
        <v>26000</v>
      </c>
      <c r="G17" s="115">
        <f>E17*F17</f>
        <v>26000</v>
      </c>
      <c r="H17" s="98"/>
      <c r="I17" s="323">
        <f>G17*0.9</f>
        <v>23400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84"/>
      <c r="B18" s="480"/>
      <c r="C18" s="481"/>
      <c r="D18" s="482"/>
      <c r="E18" s="151"/>
      <c r="F18" s="237" t="s">
        <v>4</v>
      </c>
      <c r="G18" s="92">
        <f>SUM(G15:G17)</f>
        <v>420200</v>
      </c>
      <c r="H18" s="294"/>
      <c r="I18" s="299">
        <f>G18*0.9</f>
        <v>378180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638" t="s">
        <v>305</v>
      </c>
      <c r="B19" s="639"/>
      <c r="C19" s="639"/>
      <c r="D19" s="640"/>
      <c r="E19" s="107"/>
      <c r="F19" s="177"/>
      <c r="G19" s="153"/>
      <c r="H19" s="204" t="s">
        <v>324</v>
      </c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574" t="s">
        <v>43</v>
      </c>
      <c r="B20" s="575"/>
      <c r="C20" s="575"/>
      <c r="D20" s="576"/>
      <c r="E20" s="156">
        <v>1</v>
      </c>
      <c r="F20" s="130">
        <v>140000</v>
      </c>
      <c r="G20" s="130">
        <f>F20*E20</f>
        <v>140000</v>
      </c>
      <c r="H20" s="31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101" t="s">
        <v>84</v>
      </c>
      <c r="B21" s="535" t="s">
        <v>83</v>
      </c>
      <c r="C21" s="536"/>
      <c r="D21" s="536"/>
      <c r="E21" s="94">
        <v>1</v>
      </c>
      <c r="F21" s="238">
        <v>26000</v>
      </c>
      <c r="G21" s="115">
        <f>E21*F21</f>
        <v>26000</v>
      </c>
      <c r="H21" s="98"/>
      <c r="I21" s="299"/>
      <c r="J21" s="299">
        <v>126000</v>
      </c>
      <c r="K21" s="190"/>
      <c r="L21" s="190"/>
      <c r="M21" s="190"/>
    </row>
    <row r="22" spans="1:13" ht="18" customHeight="1" x14ac:dyDescent="0.15">
      <c r="A22" s="184"/>
      <c r="B22" s="529"/>
      <c r="C22" s="530"/>
      <c r="D22" s="531"/>
      <c r="E22" s="34"/>
      <c r="F22" s="237" t="s">
        <v>4</v>
      </c>
      <c r="G22" s="92">
        <f>SUM(G19:G21)</f>
        <v>166000</v>
      </c>
      <c r="H22" s="204"/>
      <c r="I22" s="299">
        <f>G22*0.9</f>
        <v>149400</v>
      </c>
      <c r="J22" s="277">
        <f>SUM(J20:J21)</f>
        <v>524000</v>
      </c>
      <c r="K22" s="190"/>
      <c r="L22" s="190"/>
      <c r="M22" s="190"/>
    </row>
    <row r="23" spans="1:13" ht="18" customHeight="1" x14ac:dyDescent="0.15">
      <c r="A23" s="523" t="s">
        <v>278</v>
      </c>
      <c r="B23" s="524"/>
      <c r="C23" s="524"/>
      <c r="D23" s="525"/>
      <c r="E23" s="156"/>
      <c r="F23" s="130"/>
      <c r="G23" s="130"/>
      <c r="H23" s="204"/>
      <c r="I23" s="299"/>
      <c r="K23" s="190"/>
      <c r="L23" s="190"/>
      <c r="M23" s="190"/>
    </row>
    <row r="24" spans="1:13" ht="18" customHeight="1" x14ac:dyDescent="0.15">
      <c r="A24" s="508" t="s">
        <v>219</v>
      </c>
      <c r="B24" s="509"/>
      <c r="C24" s="509"/>
      <c r="D24" s="510"/>
      <c r="E24" s="94">
        <v>4</v>
      </c>
      <c r="F24" s="100">
        <v>0</v>
      </c>
      <c r="G24" s="115">
        <f>E24*F24</f>
        <v>0</v>
      </c>
      <c r="H24" s="120" t="s">
        <v>216</v>
      </c>
      <c r="I24" s="299"/>
      <c r="K24" s="190"/>
      <c r="L24" s="190"/>
      <c r="M24" s="190"/>
    </row>
    <row r="25" spans="1:13" s="36" customFormat="1" ht="18" customHeight="1" x14ac:dyDescent="0.15">
      <c r="A25" s="486" t="s">
        <v>325</v>
      </c>
      <c r="B25" s="487"/>
      <c r="C25" s="487"/>
      <c r="D25" s="488"/>
      <c r="E25" s="107"/>
      <c r="F25" s="130"/>
      <c r="G25" s="130"/>
      <c r="H25" s="48"/>
      <c r="I25" s="324"/>
      <c r="K25" s="193"/>
      <c r="L25" s="190"/>
      <c r="M25" s="190"/>
    </row>
    <row r="26" spans="1:13" ht="18" customHeight="1" x14ac:dyDescent="0.15">
      <c r="A26" s="314" t="s">
        <v>43</v>
      </c>
      <c r="B26" s="315"/>
      <c r="C26" s="315"/>
      <c r="D26" s="316"/>
      <c r="E26" s="107">
        <v>1</v>
      </c>
      <c r="F26" s="172">
        <v>131000</v>
      </c>
      <c r="G26" s="172">
        <f>F26*E26</f>
        <v>131000</v>
      </c>
      <c r="H26" s="98"/>
      <c r="I26" s="299">
        <f>G25*0.9</f>
        <v>0</v>
      </c>
      <c r="K26" s="190"/>
      <c r="L26" s="190"/>
      <c r="M26" s="190"/>
    </row>
    <row r="27" spans="1:13" ht="18" customHeight="1" x14ac:dyDescent="0.15">
      <c r="A27" s="632" t="s">
        <v>326</v>
      </c>
      <c r="B27" s="633"/>
      <c r="C27" s="633"/>
      <c r="D27" s="634"/>
      <c r="E27" s="34">
        <v>1</v>
      </c>
      <c r="F27" s="100">
        <v>0</v>
      </c>
      <c r="G27" s="115">
        <f>E27*F27</f>
        <v>0</v>
      </c>
      <c r="H27" s="204"/>
      <c r="K27" s="190"/>
      <c r="L27" s="190"/>
      <c r="M27" s="190"/>
    </row>
    <row r="28" spans="1:13" ht="18" customHeight="1" x14ac:dyDescent="0.15">
      <c r="A28" s="184"/>
      <c r="B28" s="529"/>
      <c r="C28" s="530"/>
      <c r="D28" s="531"/>
      <c r="E28" s="34"/>
      <c r="F28" s="237" t="s">
        <v>4</v>
      </c>
      <c r="G28" s="92">
        <f>SUM(G25:G27)</f>
        <v>131000</v>
      </c>
      <c r="H28" s="204"/>
      <c r="I28" s="47">
        <f>G27*0.9</f>
        <v>0</v>
      </c>
      <c r="K28" s="190"/>
      <c r="L28" s="190"/>
      <c r="M28" s="190"/>
    </row>
    <row r="29" spans="1:13" ht="18" customHeight="1" x14ac:dyDescent="0.15">
      <c r="A29" s="184"/>
      <c r="B29" s="529"/>
      <c r="C29" s="530"/>
      <c r="D29" s="531"/>
      <c r="E29" s="34"/>
      <c r="F29" s="177"/>
      <c r="G29" s="153"/>
      <c r="H29" s="48"/>
      <c r="I29" s="277">
        <f>I19+I20+I26</f>
        <v>370000</v>
      </c>
    </row>
    <row r="30" spans="1:13" ht="18" customHeight="1" x14ac:dyDescent="0.15">
      <c r="A30" s="184"/>
      <c r="B30" s="529"/>
      <c r="C30" s="530"/>
      <c r="D30" s="531"/>
      <c r="E30" s="97"/>
      <c r="F30" s="237" t="s">
        <v>4</v>
      </c>
      <c r="G30" s="92">
        <f>G18+G22+G28</f>
        <v>717200</v>
      </c>
      <c r="H30" s="48"/>
      <c r="I30" s="47">
        <f>G30*0.9</f>
        <v>645480</v>
      </c>
    </row>
    <row r="31" spans="1:13" ht="18" customHeight="1" x14ac:dyDescent="0.15">
      <c r="A31" s="184"/>
      <c r="B31" s="529"/>
      <c r="C31" s="530"/>
      <c r="D31" s="531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77" t="s">
        <v>2</v>
      </c>
      <c r="G32" s="153">
        <v>640000</v>
      </c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150"/>
      <c r="G33" s="58" t="s">
        <v>3</v>
      </c>
      <c r="H33" s="48"/>
      <c r="J33" s="47"/>
    </row>
    <row r="34" spans="1:10" ht="18" customHeight="1" x14ac:dyDescent="0.15">
      <c r="A34" s="297"/>
      <c r="B34" s="317"/>
      <c r="C34" s="318"/>
      <c r="D34" s="319"/>
      <c r="E34" s="34"/>
      <c r="F34" s="177"/>
      <c r="G34" s="153"/>
      <c r="H34" s="48"/>
      <c r="J34" s="47"/>
    </row>
    <row r="35" spans="1:10" ht="18" customHeight="1" x14ac:dyDescent="0.15">
      <c r="A35" s="297"/>
      <c r="B35" s="514"/>
      <c r="C35" s="515"/>
      <c r="D35" s="516"/>
      <c r="E35" s="34"/>
      <c r="F35" s="150"/>
      <c r="G35" s="58"/>
      <c r="H35" s="48"/>
    </row>
    <row r="36" spans="1:10" ht="18" customHeight="1" x14ac:dyDescent="0.15">
      <c r="A36" s="188"/>
      <c r="B36" s="480"/>
      <c r="C36" s="481"/>
      <c r="D36" s="482"/>
      <c r="E36" s="34"/>
      <c r="F36" s="150"/>
      <c r="G36" s="58"/>
      <c r="H36" s="31"/>
    </row>
    <row r="37" spans="1:10" ht="18" customHeight="1" x14ac:dyDescent="0.15">
      <c r="A37" s="30"/>
      <c r="B37" s="505"/>
      <c r="C37" s="506"/>
      <c r="D37" s="507"/>
      <c r="E37" s="29"/>
      <c r="F37" s="28"/>
      <c r="G37" s="27"/>
      <c r="H37" s="26"/>
    </row>
    <row r="38" spans="1:10" ht="18" customHeight="1" x14ac:dyDescent="0.15">
      <c r="A38" s="495" t="s">
        <v>64</v>
      </c>
      <c r="B38" s="496"/>
      <c r="C38" s="496"/>
      <c r="D38" s="496"/>
      <c r="E38" s="496"/>
      <c r="F38" s="496"/>
      <c r="G38" s="496"/>
      <c r="H38" s="497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31">
    <mergeCell ref="A24:D24"/>
    <mergeCell ref="A42:D42"/>
    <mergeCell ref="B22:D22"/>
    <mergeCell ref="B30:D30"/>
    <mergeCell ref="B31:D31"/>
    <mergeCell ref="B35:D35"/>
    <mergeCell ref="B36:D36"/>
    <mergeCell ref="B37:D37"/>
    <mergeCell ref="A38:H38"/>
    <mergeCell ref="B28:D28"/>
    <mergeCell ref="B29:D29"/>
    <mergeCell ref="A23:D23"/>
    <mergeCell ref="A25:D25"/>
    <mergeCell ref="A27:D27"/>
    <mergeCell ref="E6:H6"/>
    <mergeCell ref="A2:H2"/>
    <mergeCell ref="B3:C3"/>
    <mergeCell ref="F3:H4"/>
    <mergeCell ref="A4:C4"/>
    <mergeCell ref="E5:H5"/>
    <mergeCell ref="B17:D17"/>
    <mergeCell ref="B18:D18"/>
    <mergeCell ref="B21:D21"/>
    <mergeCell ref="E7:H7"/>
    <mergeCell ref="E8:H8"/>
    <mergeCell ref="B13:D13"/>
    <mergeCell ref="A14:D14"/>
    <mergeCell ref="A15:D15"/>
    <mergeCell ref="B16:D16"/>
    <mergeCell ref="A19:D19"/>
    <mergeCell ref="A20:D20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"/>
  <dimension ref="A1:M43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244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239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92" t="s">
        <v>240</v>
      </c>
      <c r="B14" s="493"/>
      <c r="C14" s="493"/>
      <c r="D14" s="493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8" t="s">
        <v>241</v>
      </c>
      <c r="B16" s="615">
        <v>26989</v>
      </c>
      <c r="C16" s="604"/>
      <c r="D16" s="605"/>
      <c r="E16" s="97">
        <v>1</v>
      </c>
      <c r="F16" s="93">
        <v>18500</v>
      </c>
      <c r="G16" s="115">
        <f>E16*F16</f>
        <v>18500</v>
      </c>
      <c r="H16" s="114" t="s">
        <v>233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08" t="s">
        <v>229</v>
      </c>
      <c r="B17" s="615" t="s">
        <v>242</v>
      </c>
      <c r="C17" s="604"/>
      <c r="D17" s="605"/>
      <c r="E17" s="97">
        <v>1</v>
      </c>
      <c r="F17" s="130">
        <v>1000</v>
      </c>
      <c r="G17" s="115">
        <f>E17*F17</f>
        <v>1000</v>
      </c>
      <c r="H17" s="215" t="s">
        <v>235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05" t="s">
        <v>237</v>
      </c>
      <c r="B18" s="535">
        <v>24499</v>
      </c>
      <c r="C18" s="536"/>
      <c r="D18" s="537"/>
      <c r="E18" s="97">
        <v>1</v>
      </c>
      <c r="F18" s="100">
        <v>17500</v>
      </c>
      <c r="G18" s="115">
        <f>E18*F18</f>
        <v>17500</v>
      </c>
      <c r="H18" s="325"/>
      <c r="I18" s="324"/>
      <c r="J18" s="36">
        <v>35000</v>
      </c>
      <c r="K18" s="193"/>
      <c r="L18" s="190"/>
      <c r="M18" s="190"/>
    </row>
    <row r="19" spans="1:13" s="36" customFormat="1" ht="18" customHeight="1" x14ac:dyDescent="0.15">
      <c r="A19" s="184"/>
      <c r="B19" s="529"/>
      <c r="C19" s="530"/>
      <c r="D19" s="531"/>
      <c r="E19" s="97"/>
      <c r="F19" s="44" t="s">
        <v>4</v>
      </c>
      <c r="G19" s="38">
        <f>SUM(G15:G18)</f>
        <v>177000</v>
      </c>
      <c r="H19" s="325"/>
      <c r="I19" s="324"/>
      <c r="K19" s="193"/>
      <c r="L19" s="190"/>
      <c r="M19" s="190"/>
    </row>
    <row r="20" spans="1:13" s="36" customFormat="1" ht="18" customHeight="1" x14ac:dyDescent="0.15">
      <c r="A20" s="486" t="s">
        <v>304</v>
      </c>
      <c r="B20" s="487"/>
      <c r="C20" s="487"/>
      <c r="D20" s="488"/>
      <c r="E20" s="107"/>
      <c r="F20" s="130"/>
      <c r="G20" s="130"/>
      <c r="H20" s="204"/>
      <c r="I20" s="324">
        <v>320000</v>
      </c>
      <c r="J20" s="36">
        <v>272000</v>
      </c>
      <c r="K20" s="193"/>
      <c r="L20" s="190"/>
      <c r="M20" s="190"/>
    </row>
    <row r="21" spans="1:13" ht="18" customHeight="1" x14ac:dyDescent="0.15">
      <c r="A21" s="314" t="s">
        <v>43</v>
      </c>
      <c r="B21" s="315"/>
      <c r="C21" s="315"/>
      <c r="D21" s="316"/>
      <c r="E21" s="107">
        <v>2</v>
      </c>
      <c r="F21" s="172">
        <v>53000</v>
      </c>
      <c r="G21" s="172">
        <f>F21*E21</f>
        <v>106000</v>
      </c>
      <c r="H21" s="117"/>
      <c r="I21" s="299">
        <v>50000</v>
      </c>
      <c r="J21" s="299">
        <f>SUM(J16:J20)</f>
        <v>398000</v>
      </c>
      <c r="K21" s="190"/>
      <c r="L21" s="190"/>
      <c r="M21" s="190"/>
    </row>
    <row r="22" spans="1:13" ht="18" customHeight="1" x14ac:dyDescent="0.15">
      <c r="A22" s="184"/>
      <c r="B22" s="529"/>
      <c r="C22" s="530"/>
      <c r="D22" s="531"/>
      <c r="E22" s="107"/>
      <c r="F22" s="172"/>
      <c r="G22" s="172"/>
      <c r="H22" s="98"/>
      <c r="I22" s="299"/>
      <c r="J22" s="299">
        <v>126000</v>
      </c>
      <c r="K22" s="190"/>
      <c r="L22" s="190"/>
      <c r="M22" s="190"/>
    </row>
    <row r="23" spans="1:13" ht="18" customHeight="1" x14ac:dyDescent="0.15">
      <c r="A23" s="486" t="s">
        <v>304</v>
      </c>
      <c r="B23" s="487"/>
      <c r="C23" s="487"/>
      <c r="D23" s="488"/>
      <c r="E23" s="107"/>
      <c r="F23" s="130"/>
      <c r="G23" s="130"/>
      <c r="H23" s="204"/>
      <c r="I23" s="299">
        <f>G23*0.9</f>
        <v>0</v>
      </c>
      <c r="J23" s="277">
        <f>SUM(J21:J22)</f>
        <v>524000</v>
      </c>
      <c r="K23" s="190"/>
      <c r="L23" s="190"/>
      <c r="M23" s="190"/>
    </row>
    <row r="24" spans="1:13" ht="18" customHeight="1" x14ac:dyDescent="0.15">
      <c r="A24" s="314" t="s">
        <v>43</v>
      </c>
      <c r="B24" s="315"/>
      <c r="C24" s="315"/>
      <c r="D24" s="316"/>
      <c r="E24" s="107">
        <v>2</v>
      </c>
      <c r="F24" s="172">
        <v>53000</v>
      </c>
      <c r="G24" s="172">
        <f>F24*E24</f>
        <v>106000</v>
      </c>
      <c r="H24" s="204"/>
      <c r="I24" s="299"/>
      <c r="K24" s="190"/>
      <c r="L24" s="190"/>
      <c r="M24" s="190"/>
    </row>
    <row r="25" spans="1:13" ht="18" customHeight="1" x14ac:dyDescent="0.15">
      <c r="A25" s="184"/>
      <c r="B25" s="529"/>
      <c r="C25" s="530"/>
      <c r="D25" s="531"/>
      <c r="E25" s="107"/>
      <c r="F25" s="172"/>
      <c r="G25" s="172"/>
      <c r="H25" s="48"/>
      <c r="I25" s="299">
        <f>G23*0.9</f>
        <v>0</v>
      </c>
      <c r="K25" s="190"/>
      <c r="L25" s="190"/>
      <c r="M25" s="190"/>
    </row>
    <row r="26" spans="1:13" s="36" customFormat="1" ht="18" customHeight="1" x14ac:dyDescent="0.15">
      <c r="A26" s="184"/>
      <c r="B26" s="529"/>
      <c r="C26" s="530"/>
      <c r="D26" s="531"/>
      <c r="E26" s="34"/>
      <c r="F26" s="183" t="s">
        <v>4</v>
      </c>
      <c r="G26" s="38">
        <f>SUM(G19+G21+G24)</f>
        <v>389000</v>
      </c>
      <c r="H26" s="48"/>
      <c r="I26" s="324">
        <f>G26*0.9</f>
        <v>350100</v>
      </c>
      <c r="K26" s="193"/>
      <c r="L26" s="190"/>
      <c r="M26" s="190"/>
    </row>
    <row r="27" spans="1:13" ht="18" customHeight="1" x14ac:dyDescent="0.15">
      <c r="A27" s="184"/>
      <c r="B27" s="529"/>
      <c r="C27" s="530"/>
      <c r="D27" s="531"/>
      <c r="E27" s="12"/>
      <c r="F27" s="58"/>
      <c r="G27" s="38"/>
      <c r="H27" s="98"/>
      <c r="I27" s="299">
        <v>500000</v>
      </c>
      <c r="K27" s="190"/>
      <c r="L27" s="190"/>
      <c r="M27" s="190"/>
    </row>
    <row r="28" spans="1:13" ht="18" customHeight="1" x14ac:dyDescent="0.15">
      <c r="A28" s="184"/>
      <c r="B28" s="317"/>
      <c r="C28" s="318"/>
      <c r="D28" s="319"/>
      <c r="E28" s="34"/>
      <c r="F28" s="177" t="s">
        <v>2</v>
      </c>
      <c r="G28" s="153">
        <v>350000</v>
      </c>
      <c r="H28" s="204"/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97"/>
      <c r="F29" s="150"/>
      <c r="G29" s="58" t="s">
        <v>3</v>
      </c>
      <c r="H29" s="204"/>
      <c r="I29" s="47">
        <f>G28*0.9</f>
        <v>315000</v>
      </c>
      <c r="K29" s="190"/>
      <c r="L29" s="190"/>
      <c r="M29" s="190"/>
    </row>
    <row r="30" spans="1:13" ht="18" customHeight="1" x14ac:dyDescent="0.15">
      <c r="A30" s="184"/>
      <c r="B30" s="529"/>
      <c r="C30" s="530"/>
      <c r="D30" s="531"/>
      <c r="E30" s="34"/>
      <c r="F30" s="177"/>
      <c r="G30" s="153"/>
      <c r="H30" s="48"/>
      <c r="I30" s="277">
        <f>I20+I21+I27</f>
        <v>870000</v>
      </c>
    </row>
    <row r="31" spans="1:13" ht="18" customHeight="1" x14ac:dyDescent="0.15">
      <c r="A31" s="184"/>
      <c r="B31" s="529"/>
      <c r="C31" s="530"/>
      <c r="D31" s="531"/>
      <c r="E31" s="97"/>
      <c r="F31" s="150"/>
      <c r="G31" s="58"/>
      <c r="H31" s="48"/>
    </row>
    <row r="32" spans="1:13" ht="18" customHeight="1" x14ac:dyDescent="0.15">
      <c r="A32" s="184"/>
      <c r="B32" s="529"/>
      <c r="C32" s="530"/>
      <c r="D32" s="531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83"/>
      <c r="G33" s="38"/>
      <c r="H33" s="48"/>
      <c r="J33" s="47"/>
    </row>
    <row r="34" spans="1:10" ht="18" customHeight="1" x14ac:dyDescent="0.15">
      <c r="A34" s="297"/>
      <c r="B34" s="317"/>
      <c r="C34" s="318"/>
      <c r="D34" s="319"/>
      <c r="E34" s="34"/>
      <c r="F34" s="58"/>
      <c r="G34" s="38"/>
      <c r="H34" s="48"/>
      <c r="J34" s="47"/>
    </row>
    <row r="35" spans="1:10" ht="18" customHeight="1" x14ac:dyDescent="0.15">
      <c r="A35" s="297"/>
      <c r="B35" s="317"/>
      <c r="C35" s="318"/>
      <c r="D35" s="319"/>
      <c r="E35" s="34"/>
      <c r="F35" s="177"/>
      <c r="G35" s="153"/>
      <c r="H35" s="48"/>
      <c r="J35" s="47"/>
    </row>
    <row r="36" spans="1:10" ht="18" customHeight="1" x14ac:dyDescent="0.15">
      <c r="A36" s="297"/>
      <c r="B36" s="514"/>
      <c r="C36" s="515"/>
      <c r="D36" s="516"/>
      <c r="E36" s="34"/>
      <c r="F36" s="150"/>
      <c r="G36" s="58"/>
      <c r="H36" s="48"/>
    </row>
    <row r="37" spans="1:10" ht="18" customHeight="1" x14ac:dyDescent="0.15">
      <c r="A37" s="188"/>
      <c r="B37" s="480"/>
      <c r="C37" s="481"/>
      <c r="D37" s="482"/>
      <c r="E37" s="34"/>
      <c r="F37" s="150"/>
      <c r="G37" s="58"/>
      <c r="H37" s="31"/>
    </row>
    <row r="38" spans="1:10" ht="18" customHeight="1" x14ac:dyDescent="0.15">
      <c r="A38" s="30"/>
      <c r="B38" s="505"/>
      <c r="C38" s="506"/>
      <c r="D38" s="507"/>
      <c r="E38" s="29"/>
      <c r="F38" s="28"/>
      <c r="G38" s="27"/>
      <c r="H38" s="26"/>
    </row>
    <row r="39" spans="1:10" ht="18" customHeight="1" x14ac:dyDescent="0.15">
      <c r="A39" s="495" t="s">
        <v>64</v>
      </c>
      <c r="B39" s="496"/>
      <c r="C39" s="496"/>
      <c r="D39" s="496"/>
      <c r="E39" s="496"/>
      <c r="F39" s="496"/>
      <c r="G39" s="496"/>
      <c r="H39" s="497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0" ht="18" customHeight="1" x14ac:dyDescent="0.15">
      <c r="A43" s="498"/>
      <c r="B43" s="499"/>
      <c r="C43" s="499"/>
      <c r="D43" s="499"/>
      <c r="E43" s="3"/>
      <c r="F43" s="3"/>
      <c r="G43" s="3"/>
      <c r="H43" s="2"/>
    </row>
  </sheetData>
  <mergeCells count="29">
    <mergeCell ref="B36:D36"/>
    <mergeCell ref="B37:D37"/>
    <mergeCell ref="B38:D38"/>
    <mergeCell ref="A39:H39"/>
    <mergeCell ref="A43:D43"/>
    <mergeCell ref="B32:D32"/>
    <mergeCell ref="B26:D26"/>
    <mergeCell ref="B17:D17"/>
    <mergeCell ref="B18:D18"/>
    <mergeCell ref="A20:D20"/>
    <mergeCell ref="B22:D22"/>
    <mergeCell ref="B19:D19"/>
    <mergeCell ref="B27:D27"/>
    <mergeCell ref="B31:D31"/>
    <mergeCell ref="B25:D25"/>
    <mergeCell ref="B30:D30"/>
    <mergeCell ref="A23:D23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34"/>
  <dimension ref="A1:M42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245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239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92" t="s">
        <v>238</v>
      </c>
      <c r="B14" s="493"/>
      <c r="C14" s="493"/>
      <c r="D14" s="493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5" t="s">
        <v>86</v>
      </c>
      <c r="B16" s="535" t="s">
        <v>85</v>
      </c>
      <c r="C16" s="536"/>
      <c r="D16" s="537"/>
      <c r="E16" s="94">
        <v>1</v>
      </c>
      <c r="F16" s="100">
        <v>254200</v>
      </c>
      <c r="G16" s="115">
        <f>E16*F16</f>
        <v>254200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01" t="s">
        <v>234</v>
      </c>
      <c r="B17" s="535">
        <v>266255</v>
      </c>
      <c r="C17" s="536"/>
      <c r="D17" s="537"/>
      <c r="E17" s="97">
        <v>5</v>
      </c>
      <c r="F17" s="313">
        <v>2460</v>
      </c>
      <c r="G17" s="115">
        <f>E17*F17</f>
        <v>12300</v>
      </c>
      <c r="H17" s="98" t="s">
        <v>235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84"/>
      <c r="B18" s="529"/>
      <c r="C18" s="530"/>
      <c r="D18" s="531"/>
      <c r="E18" s="151"/>
      <c r="F18" s="237" t="s">
        <v>4</v>
      </c>
      <c r="G18" s="322">
        <f>SUM(G15:G17)</f>
        <v>406500</v>
      </c>
      <c r="H18" s="294"/>
      <c r="I18" s="324"/>
      <c r="J18" s="36">
        <v>35000</v>
      </c>
      <c r="K18" s="193"/>
      <c r="L18" s="190"/>
      <c r="M18" s="190"/>
    </row>
    <row r="19" spans="1:13" s="36" customFormat="1" ht="18" customHeight="1" x14ac:dyDescent="0.15">
      <c r="A19" s="486" t="s">
        <v>302</v>
      </c>
      <c r="B19" s="487"/>
      <c r="C19" s="487"/>
      <c r="D19" s="488"/>
      <c r="E19" s="107"/>
      <c r="F19" s="130"/>
      <c r="G19" s="130"/>
      <c r="H19" s="204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314" t="s">
        <v>43</v>
      </c>
      <c r="B20" s="315"/>
      <c r="C20" s="315"/>
      <c r="D20" s="316"/>
      <c r="E20" s="107">
        <v>1</v>
      </c>
      <c r="F20" s="172">
        <v>53000</v>
      </c>
      <c r="G20" s="172">
        <f>F20*E20</f>
        <v>53000</v>
      </c>
      <c r="H20" s="117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574"/>
      <c r="B21" s="575"/>
      <c r="C21" s="575"/>
      <c r="D21" s="576"/>
      <c r="E21" s="107"/>
      <c r="F21" s="172"/>
      <c r="G21" s="172"/>
      <c r="H21" s="98"/>
      <c r="I21" s="299"/>
      <c r="J21" s="299">
        <v>126000</v>
      </c>
      <c r="K21" s="190"/>
      <c r="L21" s="190"/>
      <c r="M21" s="190"/>
    </row>
    <row r="22" spans="1:13" ht="18" customHeight="1" x14ac:dyDescent="0.15">
      <c r="A22" s="638" t="s">
        <v>303</v>
      </c>
      <c r="B22" s="639"/>
      <c r="C22" s="639"/>
      <c r="D22" s="640"/>
      <c r="E22" s="34"/>
      <c r="F22" s="281"/>
      <c r="G22" s="221"/>
      <c r="H22" s="204"/>
      <c r="I22" s="299"/>
      <c r="J22" s="277">
        <f>SUM(J20:J21)</f>
        <v>524000</v>
      </c>
      <c r="K22" s="190"/>
      <c r="L22" s="190"/>
      <c r="M22" s="190"/>
    </row>
    <row r="23" spans="1:13" ht="18" customHeight="1" x14ac:dyDescent="0.15">
      <c r="A23" s="53" t="s">
        <v>17</v>
      </c>
      <c r="B23" s="644" t="s">
        <v>151</v>
      </c>
      <c r="C23" s="645"/>
      <c r="D23" s="646"/>
      <c r="E23" s="12">
        <v>1</v>
      </c>
      <c r="F23" s="44">
        <v>140000</v>
      </c>
      <c r="G23" s="38">
        <f>F23*E23</f>
        <v>140000</v>
      </c>
      <c r="H23" s="204"/>
      <c r="I23" s="299"/>
      <c r="K23" s="190"/>
      <c r="L23" s="190"/>
      <c r="M23" s="190"/>
    </row>
    <row r="24" spans="1:13" ht="18" customHeight="1" x14ac:dyDescent="0.15">
      <c r="A24" s="309" t="s">
        <v>231</v>
      </c>
      <c r="B24" s="592" t="s">
        <v>232</v>
      </c>
      <c r="C24" s="593"/>
      <c r="D24" s="594"/>
      <c r="E24" s="34">
        <v>1</v>
      </c>
      <c r="F24" s="180">
        <v>420000</v>
      </c>
      <c r="G24" s="310">
        <f>E24*F24</f>
        <v>420000</v>
      </c>
      <c r="H24" s="48"/>
      <c r="I24" s="299"/>
      <c r="K24" s="190"/>
      <c r="L24" s="190"/>
      <c r="M24" s="190"/>
    </row>
    <row r="25" spans="1:13" s="36" customFormat="1" ht="18" customHeight="1" x14ac:dyDescent="0.15">
      <c r="A25" s="220"/>
      <c r="B25" s="260"/>
      <c r="C25" s="261"/>
      <c r="D25" s="262"/>
      <c r="E25" s="97"/>
      <c r="F25" s="44" t="s">
        <v>4</v>
      </c>
      <c r="G25" s="38">
        <f>SUM(G23:G24)</f>
        <v>560000</v>
      </c>
      <c r="H25" s="48"/>
      <c r="I25" s="324"/>
      <c r="K25" s="193"/>
      <c r="L25" s="190"/>
      <c r="M25" s="190"/>
    </row>
    <row r="26" spans="1:13" ht="18" customHeight="1" x14ac:dyDescent="0.15">
      <c r="A26" s="297"/>
      <c r="B26" s="526"/>
      <c r="C26" s="527"/>
      <c r="D26" s="528"/>
      <c r="E26" s="107"/>
      <c r="F26" s="172"/>
      <c r="G26" s="172"/>
      <c r="H26" s="98"/>
      <c r="I26" s="299">
        <v>500000</v>
      </c>
      <c r="K26" s="190"/>
      <c r="L26" s="190"/>
      <c r="M26" s="190"/>
    </row>
    <row r="27" spans="1:13" ht="18" customHeight="1" x14ac:dyDescent="0.15">
      <c r="A27" s="297"/>
      <c r="B27" s="317"/>
      <c r="C27" s="318"/>
      <c r="D27" s="319"/>
      <c r="E27" s="34"/>
      <c r="F27" s="183" t="s">
        <v>4</v>
      </c>
      <c r="G27" s="38">
        <f>G18+G20+G25</f>
        <v>1019500</v>
      </c>
      <c r="H27" s="204"/>
      <c r="K27" s="190"/>
      <c r="L27" s="190"/>
      <c r="M27" s="190"/>
    </row>
    <row r="28" spans="1:13" ht="18" customHeight="1" x14ac:dyDescent="0.15">
      <c r="A28" s="53"/>
      <c r="B28" s="644"/>
      <c r="C28" s="645"/>
      <c r="D28" s="646"/>
      <c r="E28" s="12"/>
      <c r="F28" s="58"/>
      <c r="G28" s="38"/>
      <c r="H28" s="204"/>
      <c r="I28" s="47">
        <f>G27*0.9</f>
        <v>917550</v>
      </c>
      <c r="K28" s="190"/>
      <c r="L28" s="190"/>
      <c r="M28" s="190"/>
    </row>
    <row r="29" spans="1:13" ht="18" customHeight="1" x14ac:dyDescent="0.15">
      <c r="A29" s="309"/>
      <c r="B29" s="592"/>
      <c r="C29" s="593"/>
      <c r="D29" s="594"/>
      <c r="E29" s="34"/>
      <c r="F29" s="177" t="s">
        <v>2</v>
      </c>
      <c r="G29" s="153">
        <v>870000</v>
      </c>
      <c r="H29" s="48"/>
      <c r="I29" s="277">
        <f>I19+I20+I26</f>
        <v>870000</v>
      </c>
    </row>
    <row r="30" spans="1:13" ht="18" customHeight="1" x14ac:dyDescent="0.15">
      <c r="A30" s="220"/>
      <c r="B30" s="260"/>
      <c r="C30" s="261"/>
      <c r="D30" s="262"/>
      <c r="E30" s="97"/>
      <c r="F30" s="150"/>
      <c r="G30" s="58" t="s">
        <v>3</v>
      </c>
      <c r="H30" s="48"/>
    </row>
    <row r="31" spans="1:13" ht="18" customHeight="1" x14ac:dyDescent="0.15">
      <c r="A31" s="297"/>
      <c r="B31" s="526"/>
      <c r="C31" s="527"/>
      <c r="D31" s="528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58"/>
      <c r="G33" s="38"/>
      <c r="H33" s="48"/>
      <c r="J33" s="47"/>
    </row>
    <row r="34" spans="1:10" ht="18" customHeight="1" x14ac:dyDescent="0.15">
      <c r="A34" s="297"/>
      <c r="B34" s="317"/>
      <c r="C34" s="318"/>
      <c r="D34" s="319"/>
      <c r="E34" s="34"/>
      <c r="F34" s="177"/>
      <c r="G34" s="153"/>
      <c r="H34" s="48"/>
      <c r="J34" s="47"/>
    </row>
    <row r="35" spans="1:10" ht="18" customHeight="1" x14ac:dyDescent="0.15">
      <c r="A35" s="297"/>
      <c r="B35" s="514"/>
      <c r="C35" s="515"/>
      <c r="D35" s="516"/>
      <c r="E35" s="34"/>
      <c r="F35" s="150"/>
      <c r="G35" s="58"/>
      <c r="H35" s="48"/>
    </row>
    <row r="36" spans="1:10" ht="18" customHeight="1" x14ac:dyDescent="0.15">
      <c r="A36" s="188"/>
      <c r="B36" s="480"/>
      <c r="C36" s="481"/>
      <c r="D36" s="482"/>
      <c r="E36" s="34"/>
      <c r="F36" s="150"/>
      <c r="G36" s="58"/>
      <c r="H36" s="31"/>
    </row>
    <row r="37" spans="1:10" ht="18" customHeight="1" x14ac:dyDescent="0.15">
      <c r="A37" s="30"/>
      <c r="B37" s="505"/>
      <c r="C37" s="506"/>
      <c r="D37" s="507"/>
      <c r="E37" s="29"/>
      <c r="F37" s="28"/>
      <c r="G37" s="27"/>
      <c r="H37" s="26"/>
    </row>
    <row r="38" spans="1:10" ht="18" customHeight="1" x14ac:dyDescent="0.15">
      <c r="A38" s="495" t="s">
        <v>64</v>
      </c>
      <c r="B38" s="496"/>
      <c r="C38" s="496"/>
      <c r="D38" s="496"/>
      <c r="E38" s="496"/>
      <c r="F38" s="496"/>
      <c r="G38" s="496"/>
      <c r="H38" s="497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28">
    <mergeCell ref="B35:D35"/>
    <mergeCell ref="B36:D36"/>
    <mergeCell ref="B37:D37"/>
    <mergeCell ref="A38:H38"/>
    <mergeCell ref="A42:D42"/>
    <mergeCell ref="B24:D24"/>
    <mergeCell ref="B29:D29"/>
    <mergeCell ref="B31:D31"/>
    <mergeCell ref="B28:D28"/>
    <mergeCell ref="B26:D26"/>
    <mergeCell ref="B23:D23"/>
    <mergeCell ref="E7:H7"/>
    <mergeCell ref="E8:H8"/>
    <mergeCell ref="B13:D13"/>
    <mergeCell ref="A14:D14"/>
    <mergeCell ref="A15:D15"/>
    <mergeCell ref="B16:D16"/>
    <mergeCell ref="B17:D17"/>
    <mergeCell ref="B18:D18"/>
    <mergeCell ref="A19:D19"/>
    <mergeCell ref="A22:D22"/>
    <mergeCell ref="A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35"/>
  <dimension ref="A1:U44"/>
  <sheetViews>
    <sheetView topLeftCell="A11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8" ht="3.75" hidden="1" customHeight="1" x14ac:dyDescent="0.15">
      <c r="A1" s="65" t="s">
        <v>40</v>
      </c>
    </row>
    <row r="2" spans="1:8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8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8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8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8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8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8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8" ht="19.350000000000001" customHeight="1" x14ac:dyDescent="0.15">
      <c r="A9" s="68" t="s">
        <v>243</v>
      </c>
      <c r="B9" s="68"/>
      <c r="C9" s="68" t="s">
        <v>26</v>
      </c>
      <c r="D9" s="65"/>
      <c r="E9" s="69"/>
      <c r="F9" s="64"/>
      <c r="G9" s="65"/>
      <c r="H9" s="65"/>
    </row>
    <row r="10" spans="1:8" ht="19.350000000000001" customHeight="1" x14ac:dyDescent="0.15">
      <c r="A10" s="68" t="s">
        <v>221</v>
      </c>
      <c r="B10" s="67"/>
      <c r="C10" s="67"/>
      <c r="D10" s="66"/>
      <c r="E10" s="66"/>
      <c r="F10" s="64"/>
      <c r="G10" s="64"/>
      <c r="H10" s="64"/>
    </row>
    <row r="11" spans="1:8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8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8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8" ht="18" customHeight="1" x14ac:dyDescent="0.15">
      <c r="A14" s="650" t="s">
        <v>299</v>
      </c>
      <c r="B14" s="651"/>
      <c r="C14" s="651"/>
      <c r="D14" s="652"/>
      <c r="E14" s="34"/>
      <c r="F14" s="222"/>
      <c r="G14" s="221"/>
      <c r="H14" s="31"/>
    </row>
    <row r="15" spans="1:8" ht="18" customHeight="1" x14ac:dyDescent="0.15">
      <c r="A15" s="53" t="s">
        <v>17</v>
      </c>
      <c r="B15" s="644" t="s">
        <v>151</v>
      </c>
      <c r="C15" s="645"/>
      <c r="D15" s="646"/>
      <c r="E15" s="12">
        <v>1</v>
      </c>
      <c r="F15" s="44">
        <v>140000</v>
      </c>
      <c r="G15" s="38">
        <f>F15*E15</f>
        <v>140000</v>
      </c>
      <c r="H15" s="31"/>
    </row>
    <row r="16" spans="1:8" ht="18" customHeight="1" x14ac:dyDescent="0.15">
      <c r="A16" s="89" t="s">
        <v>67</v>
      </c>
      <c r="B16" s="578" t="s">
        <v>66</v>
      </c>
      <c r="C16" s="579"/>
      <c r="D16" s="580"/>
      <c r="E16" s="218">
        <v>1</v>
      </c>
      <c r="F16" s="44">
        <v>82000</v>
      </c>
      <c r="G16" s="195">
        <f>E16*F16</f>
        <v>82000</v>
      </c>
      <c r="H16" s="31"/>
    </row>
    <row r="17" spans="1:21" ht="18" customHeight="1" x14ac:dyDescent="0.15">
      <c r="A17" s="220" t="s">
        <v>203</v>
      </c>
      <c r="B17" s="586" t="s">
        <v>205</v>
      </c>
      <c r="C17" s="587"/>
      <c r="D17" s="588"/>
      <c r="E17" s="218">
        <v>1</v>
      </c>
      <c r="F17" s="44">
        <v>39000</v>
      </c>
      <c r="G17" s="195">
        <f>E17*F17</f>
        <v>39000</v>
      </c>
      <c r="H17" s="204"/>
      <c r="J17" s="1">
        <v>46000</v>
      </c>
      <c r="K17" s="190"/>
      <c r="L17" s="190"/>
      <c r="M17" s="190"/>
    </row>
    <row r="18" spans="1:21" s="36" customFormat="1" ht="18" customHeight="1" x14ac:dyDescent="0.15">
      <c r="A18" s="220" t="s">
        <v>81</v>
      </c>
      <c r="B18" s="586" t="s">
        <v>206</v>
      </c>
      <c r="C18" s="587"/>
      <c r="D18" s="588"/>
      <c r="E18" s="218">
        <v>1</v>
      </c>
      <c r="F18" s="44">
        <v>320000</v>
      </c>
      <c r="G18" s="44">
        <v>280000</v>
      </c>
      <c r="H18" s="204"/>
      <c r="J18" s="36">
        <v>45000</v>
      </c>
      <c r="K18" s="193"/>
      <c r="L18" s="190"/>
      <c r="M18" s="190"/>
    </row>
    <row r="19" spans="1:21" s="36" customFormat="1" ht="18" customHeight="1" x14ac:dyDescent="0.15">
      <c r="A19" s="305" t="s">
        <v>222</v>
      </c>
      <c r="B19" s="584" t="s">
        <v>223</v>
      </c>
      <c r="C19" s="584"/>
      <c r="D19" s="584"/>
      <c r="E19" s="107">
        <v>1</v>
      </c>
      <c r="F19" s="228">
        <v>432000</v>
      </c>
      <c r="G19" s="99">
        <f t="shared" ref="G19:G24" si="0">F19*E19</f>
        <v>432000</v>
      </c>
      <c r="H19" s="204"/>
      <c r="K19" s="193"/>
      <c r="L19" s="190"/>
      <c r="M19" s="190"/>
    </row>
    <row r="20" spans="1:21" s="36" customFormat="1" ht="18" customHeight="1" x14ac:dyDescent="0.15">
      <c r="A20" s="306" t="s">
        <v>153</v>
      </c>
      <c r="B20" s="585" t="s">
        <v>154</v>
      </c>
      <c r="C20" s="585"/>
      <c r="D20" s="585"/>
      <c r="E20" s="107">
        <v>1</v>
      </c>
      <c r="F20" s="228">
        <v>133200</v>
      </c>
      <c r="G20" s="99">
        <f t="shared" si="0"/>
        <v>133200</v>
      </c>
      <c r="H20" s="204"/>
      <c r="K20" s="193"/>
      <c r="L20" s="190"/>
      <c r="M20" s="190"/>
    </row>
    <row r="21" spans="1:21" s="36" customFormat="1" ht="18" customHeight="1" x14ac:dyDescent="0.15">
      <c r="A21" s="307" t="s">
        <v>224</v>
      </c>
      <c r="B21" s="585" t="s">
        <v>225</v>
      </c>
      <c r="C21" s="585"/>
      <c r="D21" s="585"/>
      <c r="E21" s="107">
        <v>1</v>
      </c>
      <c r="F21" s="130">
        <v>57000</v>
      </c>
      <c r="G21" s="130">
        <f t="shared" si="0"/>
        <v>57000</v>
      </c>
      <c r="H21" s="204"/>
      <c r="K21" s="193"/>
      <c r="L21" s="190"/>
      <c r="M21" s="190"/>
    </row>
    <row r="22" spans="1:21" s="36" customFormat="1" ht="18" customHeight="1" x14ac:dyDescent="0.15">
      <c r="A22" s="305" t="s">
        <v>226</v>
      </c>
      <c r="B22" s="584" t="s">
        <v>227</v>
      </c>
      <c r="C22" s="584"/>
      <c r="D22" s="584"/>
      <c r="E22" s="107">
        <v>1</v>
      </c>
      <c r="F22" s="130">
        <v>36000</v>
      </c>
      <c r="G22" s="130">
        <f t="shared" si="0"/>
        <v>36000</v>
      </c>
      <c r="H22" s="204"/>
      <c r="K22" s="193"/>
      <c r="L22" s="190"/>
      <c r="M22" s="190"/>
    </row>
    <row r="23" spans="1:21" s="36" customFormat="1" ht="18" customHeight="1" x14ac:dyDescent="0.15">
      <c r="A23" s="129" t="s">
        <v>228</v>
      </c>
      <c r="B23" s="586" t="s">
        <v>156</v>
      </c>
      <c r="C23" s="587"/>
      <c r="D23" s="588"/>
      <c r="E23" s="308">
        <v>1</v>
      </c>
      <c r="F23" s="130">
        <v>36000</v>
      </c>
      <c r="G23" s="130">
        <f t="shared" si="0"/>
        <v>36000</v>
      </c>
      <c r="H23" s="204"/>
      <c r="K23" s="193"/>
      <c r="L23" s="190"/>
      <c r="M23" s="190"/>
    </row>
    <row r="24" spans="1:21" s="36" customFormat="1" ht="18" customHeight="1" x14ac:dyDescent="0.15">
      <c r="A24" s="185" t="s">
        <v>229</v>
      </c>
      <c r="B24" s="526" t="s">
        <v>230</v>
      </c>
      <c r="C24" s="527"/>
      <c r="D24" s="528"/>
      <c r="E24" s="45">
        <v>1</v>
      </c>
      <c r="F24" s="172">
        <v>5400</v>
      </c>
      <c r="G24" s="172">
        <f t="shared" si="0"/>
        <v>5400</v>
      </c>
      <c r="H24" s="204"/>
      <c r="J24" s="36">
        <v>35000</v>
      </c>
      <c r="K24" s="193"/>
      <c r="L24" s="190"/>
      <c r="M24" s="190"/>
      <c r="N24" s="89" t="s">
        <v>69</v>
      </c>
      <c r="O24" s="578" t="s">
        <v>68</v>
      </c>
      <c r="P24" s="579"/>
      <c r="Q24" s="580"/>
      <c r="R24" s="218">
        <v>1</v>
      </c>
      <c r="S24" s="44">
        <v>84000</v>
      </c>
      <c r="T24" s="195">
        <f>R24*S24</f>
        <v>84000</v>
      </c>
      <c r="U24" s="215" t="s">
        <v>65</v>
      </c>
    </row>
    <row r="25" spans="1:21" s="36" customFormat="1" ht="18" customHeight="1" x14ac:dyDescent="0.15">
      <c r="A25" s="309" t="s">
        <v>231</v>
      </c>
      <c r="B25" s="592" t="s">
        <v>232</v>
      </c>
      <c r="C25" s="593"/>
      <c r="D25" s="594"/>
      <c r="E25" s="34">
        <v>1</v>
      </c>
      <c r="F25" s="164">
        <v>420000</v>
      </c>
      <c r="G25" s="310">
        <f>E25*F25</f>
        <v>420000</v>
      </c>
      <c r="H25" s="204"/>
      <c r="J25" s="36">
        <v>272000</v>
      </c>
      <c r="K25" s="193"/>
      <c r="L25" s="190"/>
      <c r="M25" s="190"/>
      <c r="N25" s="89" t="s">
        <v>67</v>
      </c>
      <c r="O25" s="578" t="s">
        <v>66</v>
      </c>
      <c r="P25" s="579"/>
      <c r="Q25" s="580"/>
      <c r="R25" s="218">
        <v>1</v>
      </c>
      <c r="S25" s="44">
        <v>82000</v>
      </c>
      <c r="T25" s="195">
        <f>R25*S25</f>
        <v>82000</v>
      </c>
      <c r="U25" s="215" t="s">
        <v>65</v>
      </c>
    </row>
    <row r="26" spans="1:21" ht="18" customHeight="1" x14ac:dyDescent="0.15">
      <c r="A26" s="302"/>
      <c r="B26" s="83"/>
      <c r="C26" s="82"/>
      <c r="D26" s="81"/>
      <c r="E26" s="97"/>
      <c r="F26" s="183" t="s">
        <v>4</v>
      </c>
      <c r="G26" s="38">
        <f>SUM(G15:G25)</f>
        <v>1660600</v>
      </c>
      <c r="H26" s="204"/>
      <c r="I26" s="277"/>
      <c r="J26" s="299">
        <f>SUM(J17:J25)</f>
        <v>398000</v>
      </c>
      <c r="K26" s="190"/>
      <c r="L26" s="190"/>
      <c r="M26" s="190"/>
    </row>
    <row r="27" spans="1:21" ht="18" customHeight="1" x14ac:dyDescent="0.15">
      <c r="A27" s="647" t="s">
        <v>300</v>
      </c>
      <c r="B27" s="648"/>
      <c r="C27" s="648"/>
      <c r="D27" s="649"/>
      <c r="E27" s="34"/>
      <c r="F27" s="281"/>
      <c r="G27" s="221"/>
      <c r="H27" s="204"/>
      <c r="J27" s="299">
        <v>126000</v>
      </c>
      <c r="K27" s="190"/>
      <c r="L27" s="190"/>
      <c r="M27" s="190"/>
    </row>
    <row r="28" spans="1:21" ht="18" customHeight="1" x14ac:dyDescent="0.15">
      <c r="A28" s="53" t="s">
        <v>17</v>
      </c>
      <c r="B28" s="644" t="s">
        <v>151</v>
      </c>
      <c r="C28" s="645"/>
      <c r="D28" s="646"/>
      <c r="E28" s="12">
        <v>1</v>
      </c>
      <c r="F28" s="44">
        <v>140000</v>
      </c>
      <c r="G28" s="38">
        <f>F28*E28</f>
        <v>140000</v>
      </c>
      <c r="H28" s="204"/>
      <c r="J28" s="277">
        <f>SUM(J26:J27)</f>
        <v>524000</v>
      </c>
      <c r="K28" s="190"/>
      <c r="L28" s="190"/>
      <c r="M28" s="190"/>
    </row>
    <row r="29" spans="1:21" ht="18" customHeight="1" x14ac:dyDescent="0.15">
      <c r="A29" s="309" t="s">
        <v>231</v>
      </c>
      <c r="B29" s="592" t="s">
        <v>232</v>
      </c>
      <c r="C29" s="593"/>
      <c r="D29" s="594"/>
      <c r="E29" s="34">
        <v>1</v>
      </c>
      <c r="F29" s="180">
        <v>420000</v>
      </c>
      <c r="G29" s="310">
        <f>E29*F29</f>
        <v>420000</v>
      </c>
      <c r="H29" s="204"/>
      <c r="I29" s="47">
        <f>G29*0.9</f>
        <v>378000</v>
      </c>
      <c r="K29" s="190"/>
      <c r="L29" s="190"/>
      <c r="M29" s="190"/>
    </row>
    <row r="30" spans="1:21" ht="18" customHeight="1" x14ac:dyDescent="0.15">
      <c r="A30" s="220"/>
      <c r="B30" s="260"/>
      <c r="C30" s="261"/>
      <c r="D30" s="262"/>
      <c r="E30" s="97"/>
      <c r="F30" s="44" t="s">
        <v>4</v>
      </c>
      <c r="G30" s="38">
        <f>SUM(G28:G29)</f>
        <v>560000</v>
      </c>
      <c r="H30" s="204"/>
      <c r="K30" s="190"/>
      <c r="L30" s="190"/>
      <c r="M30" s="190"/>
    </row>
    <row r="31" spans="1:21" s="36" customFormat="1" ht="18" customHeight="1" x14ac:dyDescent="0.15">
      <c r="A31" s="532" t="s">
        <v>301</v>
      </c>
      <c r="B31" s="533"/>
      <c r="C31" s="533"/>
      <c r="D31" s="534"/>
      <c r="E31" s="34"/>
      <c r="F31" s="311"/>
      <c r="G31" s="221"/>
      <c r="H31" s="204"/>
      <c r="K31" s="193"/>
      <c r="L31" s="190"/>
      <c r="M31" s="190"/>
    </row>
    <row r="32" spans="1:21" ht="18" customHeight="1" x14ac:dyDescent="0.15">
      <c r="A32" s="53" t="s">
        <v>17</v>
      </c>
      <c r="B32" s="644" t="s">
        <v>151</v>
      </c>
      <c r="C32" s="645"/>
      <c r="D32" s="646"/>
      <c r="E32" s="12">
        <v>1</v>
      </c>
      <c r="F32" s="44">
        <v>140000</v>
      </c>
      <c r="G32" s="38">
        <f>F32*E32</f>
        <v>140000</v>
      </c>
      <c r="H32" s="204"/>
      <c r="K32" s="190"/>
      <c r="L32" s="190"/>
      <c r="M32" s="190"/>
    </row>
    <row r="33" spans="1:13" ht="18" customHeight="1" x14ac:dyDescent="0.15">
      <c r="A33" s="309" t="s">
        <v>231</v>
      </c>
      <c r="B33" s="592" t="s">
        <v>232</v>
      </c>
      <c r="C33" s="593"/>
      <c r="D33" s="594"/>
      <c r="E33" s="34">
        <v>1</v>
      </c>
      <c r="F33" s="164">
        <v>420000</v>
      </c>
      <c r="G33" s="310">
        <f>E33*F33</f>
        <v>420000</v>
      </c>
      <c r="H33" s="204"/>
      <c r="K33" s="190"/>
      <c r="L33" s="190"/>
      <c r="M33" s="190"/>
    </row>
    <row r="34" spans="1:13" ht="18" customHeight="1" x14ac:dyDescent="0.15">
      <c r="A34" s="220"/>
      <c r="B34" s="260"/>
      <c r="C34" s="261"/>
      <c r="D34" s="262"/>
      <c r="E34" s="97"/>
      <c r="F34" s="183" t="s">
        <v>4</v>
      </c>
      <c r="G34" s="38">
        <f>SUM(G32:G33)</f>
        <v>560000</v>
      </c>
      <c r="H34" s="204"/>
      <c r="K34" s="190"/>
      <c r="L34" s="190"/>
      <c r="M34" s="190"/>
    </row>
    <row r="35" spans="1:13" ht="18" customHeight="1" x14ac:dyDescent="0.15">
      <c r="A35" s="56"/>
      <c r="B35" s="480"/>
      <c r="C35" s="481"/>
      <c r="D35" s="482"/>
      <c r="E35" s="34"/>
      <c r="F35" s="58"/>
      <c r="G35" s="38"/>
      <c r="H35" s="48"/>
    </row>
    <row r="36" spans="1:13" ht="18" customHeight="1" x14ac:dyDescent="0.15">
      <c r="A36" s="297"/>
      <c r="B36" s="526"/>
      <c r="C36" s="527"/>
      <c r="D36" s="528"/>
      <c r="E36" s="34"/>
      <c r="F36" s="312" t="s">
        <v>4</v>
      </c>
      <c r="G36" s="153">
        <f>G26+G30+G34</f>
        <v>2780600</v>
      </c>
      <c r="H36" s="48"/>
      <c r="J36" s="47">
        <f>G36*0.9</f>
        <v>2502540</v>
      </c>
    </row>
    <row r="37" spans="1:13" ht="18" customHeight="1" x14ac:dyDescent="0.15">
      <c r="A37" s="297"/>
      <c r="B37" s="514"/>
      <c r="C37" s="515"/>
      <c r="D37" s="516"/>
      <c r="E37" s="34"/>
      <c r="F37" s="150"/>
      <c r="G37" s="58" t="s">
        <v>3</v>
      </c>
      <c r="H37" s="48"/>
    </row>
    <row r="38" spans="1:13" ht="18" customHeight="1" x14ac:dyDescent="0.15">
      <c r="A38" s="188"/>
      <c r="B38" s="480"/>
      <c r="C38" s="481"/>
      <c r="D38" s="482"/>
      <c r="E38" s="34"/>
      <c r="F38" s="150"/>
      <c r="G38" s="58"/>
      <c r="H38" s="31"/>
    </row>
    <row r="39" spans="1:13" ht="18" customHeight="1" x14ac:dyDescent="0.15">
      <c r="A39" s="30"/>
      <c r="B39" s="505"/>
      <c r="C39" s="506"/>
      <c r="D39" s="507"/>
      <c r="E39" s="29"/>
      <c r="F39" s="28"/>
      <c r="G39" s="27"/>
      <c r="H39" s="26"/>
    </row>
    <row r="40" spans="1:13" ht="18" customHeight="1" x14ac:dyDescent="0.15">
      <c r="A40" s="495" t="s">
        <v>64</v>
      </c>
      <c r="B40" s="496"/>
      <c r="C40" s="496"/>
      <c r="D40" s="496"/>
      <c r="E40" s="496"/>
      <c r="F40" s="496"/>
      <c r="G40" s="496"/>
      <c r="H40" s="497"/>
    </row>
    <row r="41" spans="1:13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8" customHeight="1" x14ac:dyDescent="0.15">
      <c r="A44" s="498"/>
      <c r="B44" s="499"/>
      <c r="C44" s="499"/>
      <c r="D44" s="499"/>
      <c r="E44" s="3"/>
      <c r="F44" s="3"/>
      <c r="G44" s="3"/>
      <c r="H44" s="2"/>
    </row>
  </sheetData>
  <mergeCells count="36">
    <mergeCell ref="B17:D1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B18:D18"/>
    <mergeCell ref="B20:D20"/>
    <mergeCell ref="B35:D35"/>
    <mergeCell ref="B24:D24"/>
    <mergeCell ref="B25:D25"/>
    <mergeCell ref="A27:D27"/>
    <mergeCell ref="B28:D28"/>
    <mergeCell ref="B19:D19"/>
    <mergeCell ref="B21:D21"/>
    <mergeCell ref="B22:D22"/>
    <mergeCell ref="B23:D23"/>
    <mergeCell ref="B37:D37"/>
    <mergeCell ref="B38:D38"/>
    <mergeCell ref="B39:D39"/>
    <mergeCell ref="A40:H40"/>
    <mergeCell ref="A44:D44"/>
    <mergeCell ref="O24:Q24"/>
    <mergeCell ref="O25:Q25"/>
    <mergeCell ref="B36:D36"/>
    <mergeCell ref="A31:D31"/>
    <mergeCell ref="B32:D32"/>
    <mergeCell ref="B29:D29"/>
    <mergeCell ref="B33:D33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36"/>
  <dimension ref="A1:M46"/>
  <sheetViews>
    <sheetView topLeftCell="A2" zoomScale="85" zoomScaleNormal="85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2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2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2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2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2" ht="19.350000000000001" customHeight="1" x14ac:dyDescent="0.15">
      <c r="A9" s="68" t="s">
        <v>247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215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38" t="s">
        <v>306</v>
      </c>
      <c r="B14" s="539"/>
      <c r="C14" s="539"/>
      <c r="D14" s="539"/>
      <c r="E14" s="132"/>
      <c r="F14" s="132"/>
      <c r="G14" s="132"/>
      <c r="H14" s="288"/>
      <c r="J14" s="125"/>
      <c r="K14" s="126"/>
    </row>
    <row r="15" spans="1:12" s="76" customFormat="1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120"/>
      <c r="J15" s="125"/>
      <c r="K15" s="126"/>
      <c r="L15" s="279"/>
    </row>
    <row r="16" spans="1:12" s="76" customFormat="1" ht="18" customHeight="1" x14ac:dyDescent="0.15">
      <c r="A16" s="101" t="s">
        <v>84</v>
      </c>
      <c r="B16" s="535" t="s">
        <v>83</v>
      </c>
      <c r="C16" s="536"/>
      <c r="D16" s="536"/>
      <c r="E16" s="94">
        <v>1</v>
      </c>
      <c r="F16" s="238">
        <v>26000</v>
      </c>
      <c r="G16" s="115">
        <f>E16*F16</f>
        <v>26000</v>
      </c>
      <c r="H16" s="117"/>
      <c r="J16" s="125"/>
      <c r="K16" s="126"/>
      <c r="L16" s="279"/>
    </row>
    <row r="17" spans="1:13" s="76" customFormat="1" ht="18" customHeight="1" x14ac:dyDescent="0.15">
      <c r="A17" s="184"/>
      <c r="B17" s="529"/>
      <c r="C17" s="530"/>
      <c r="D17" s="531"/>
      <c r="E17" s="151"/>
      <c r="F17" s="237" t="s">
        <v>4</v>
      </c>
      <c r="G17" s="322">
        <f>SUM(G14:G16)</f>
        <v>166000</v>
      </c>
      <c r="H17" s="120"/>
      <c r="J17" s="125"/>
      <c r="K17" s="126"/>
      <c r="L17" s="279"/>
    </row>
    <row r="18" spans="1:13" s="76" customFormat="1" ht="18" customHeight="1" x14ac:dyDescent="0.15">
      <c r="A18" s="577" t="s">
        <v>298</v>
      </c>
      <c r="B18" s="545"/>
      <c r="C18" s="545"/>
      <c r="D18" s="545"/>
      <c r="E18" s="118"/>
      <c r="F18" s="118"/>
      <c r="G18" s="118"/>
      <c r="H18" s="326"/>
      <c r="I18" s="304">
        <f>G18*0.9</f>
        <v>0</v>
      </c>
      <c r="J18" s="125"/>
      <c r="K18" s="126"/>
      <c r="L18" s="279"/>
    </row>
    <row r="19" spans="1:13" s="76" customFormat="1" ht="18" customHeight="1" x14ac:dyDescent="0.15">
      <c r="A19" s="574" t="s">
        <v>43</v>
      </c>
      <c r="B19" s="575"/>
      <c r="C19" s="575"/>
      <c r="D19" s="576"/>
      <c r="E19" s="156">
        <v>1</v>
      </c>
      <c r="F19" s="130">
        <v>0</v>
      </c>
      <c r="G19" s="130">
        <f>F19*E19</f>
        <v>0</v>
      </c>
      <c r="H19" s="120" t="s">
        <v>216</v>
      </c>
      <c r="J19" s="127"/>
      <c r="K19" s="126"/>
      <c r="L19" s="128"/>
      <c r="M19" s="125"/>
    </row>
    <row r="20" spans="1:13" s="76" customFormat="1" ht="18" customHeight="1" x14ac:dyDescent="0.15">
      <c r="A20" s="89"/>
      <c r="B20" s="616"/>
      <c r="C20" s="617"/>
      <c r="D20" s="618"/>
      <c r="E20" s="94"/>
      <c r="F20" s="150"/>
      <c r="G20" s="58"/>
      <c r="H20" s="120"/>
      <c r="J20" s="127"/>
      <c r="K20" s="126"/>
      <c r="M20" s="125"/>
    </row>
    <row r="21" spans="1:13" s="76" customFormat="1" ht="18" customHeight="1" x14ac:dyDescent="0.15">
      <c r="A21" s="95"/>
      <c r="B21" s="619"/>
      <c r="C21" s="619"/>
      <c r="D21" s="619"/>
      <c r="E21" s="156"/>
      <c r="F21" s="183" t="s">
        <v>4</v>
      </c>
      <c r="G21" s="38">
        <f>G17</f>
        <v>166000</v>
      </c>
      <c r="H21" s="120"/>
      <c r="I21" s="279">
        <f>G21*0.9</f>
        <v>149400</v>
      </c>
      <c r="J21" s="119"/>
    </row>
    <row r="22" spans="1:13" s="76" customFormat="1" ht="18" customHeight="1" x14ac:dyDescent="0.15">
      <c r="A22" s="105"/>
      <c r="B22" s="535"/>
      <c r="C22" s="536"/>
      <c r="D22" s="537"/>
      <c r="E22" s="94"/>
      <c r="F22" s="150"/>
      <c r="G22" s="58"/>
      <c r="H22" s="204"/>
      <c r="J22" s="119"/>
    </row>
    <row r="23" spans="1:13" s="76" customFormat="1" ht="18" customHeight="1" x14ac:dyDescent="0.15">
      <c r="A23" s="101"/>
      <c r="B23" s="535"/>
      <c r="C23" s="536"/>
      <c r="D23" s="536"/>
      <c r="E23" s="94"/>
      <c r="F23" s="177" t="s">
        <v>2</v>
      </c>
      <c r="G23" s="153">
        <v>150000</v>
      </c>
      <c r="H23" s="204"/>
      <c r="J23" s="119"/>
    </row>
    <row r="24" spans="1:13" s="76" customFormat="1" ht="18" customHeight="1" x14ac:dyDescent="0.15">
      <c r="A24" s="184"/>
      <c r="B24" s="480"/>
      <c r="C24" s="481"/>
      <c r="D24" s="482"/>
      <c r="E24" s="151"/>
      <c r="F24" s="150"/>
      <c r="G24" s="58" t="s">
        <v>3</v>
      </c>
      <c r="H24" s="204"/>
      <c r="J24" s="119"/>
    </row>
    <row r="25" spans="1:13" s="76" customFormat="1" ht="18" customHeight="1" x14ac:dyDescent="0.15">
      <c r="A25" s="95"/>
      <c r="B25" s="619"/>
      <c r="C25" s="619"/>
      <c r="D25" s="619"/>
      <c r="E25" s="94"/>
      <c r="F25" s="150"/>
      <c r="G25" s="58"/>
      <c r="H25" s="117"/>
      <c r="J25" s="113"/>
    </row>
    <row r="26" spans="1:13" s="76" customFormat="1" ht="18" customHeight="1" x14ac:dyDescent="0.15">
      <c r="A26" s="95"/>
      <c r="B26" s="619"/>
      <c r="C26" s="619"/>
      <c r="D26" s="619"/>
      <c r="E26" s="156"/>
      <c r="F26" s="130"/>
      <c r="G26" s="130"/>
      <c r="H26" s="120"/>
      <c r="J26" s="113"/>
    </row>
    <row r="27" spans="1:13" s="76" customFormat="1" ht="18" customHeight="1" x14ac:dyDescent="0.15">
      <c r="A27" s="89"/>
      <c r="B27" s="616"/>
      <c r="C27" s="617"/>
      <c r="D27" s="618"/>
      <c r="E27" s="94"/>
      <c r="F27" s="100"/>
      <c r="G27" s="115"/>
      <c r="H27" s="98"/>
      <c r="J27" s="109"/>
    </row>
    <row r="28" spans="1:13" s="76" customFormat="1" ht="18" customHeight="1" x14ac:dyDescent="0.15">
      <c r="A28" s="95"/>
      <c r="B28" s="619"/>
      <c r="C28" s="619"/>
      <c r="D28" s="619"/>
      <c r="E28" s="156"/>
      <c r="F28" s="130"/>
      <c r="G28" s="130"/>
      <c r="H28" s="120"/>
      <c r="J28" s="109"/>
    </row>
    <row r="29" spans="1:13" s="76" customFormat="1" ht="18" customHeight="1" x14ac:dyDescent="0.15">
      <c r="A29" s="95"/>
      <c r="B29" s="619"/>
      <c r="C29" s="619"/>
      <c r="D29" s="619"/>
      <c r="E29" s="94"/>
      <c r="F29" s="100"/>
      <c r="G29" s="115"/>
      <c r="H29" s="98"/>
      <c r="J29" s="109"/>
    </row>
    <row r="30" spans="1:13" s="76" customFormat="1" ht="18" customHeight="1" x14ac:dyDescent="0.15">
      <c r="A30" s="95"/>
      <c r="B30" s="619"/>
      <c r="C30" s="619"/>
      <c r="D30" s="619"/>
      <c r="E30" s="156"/>
      <c r="F30" s="130"/>
      <c r="G30" s="130"/>
      <c r="H30" s="120"/>
    </row>
    <row r="31" spans="1:13" s="90" customFormat="1" ht="18" customHeight="1" x14ac:dyDescent="0.15">
      <c r="A31" s="89"/>
      <c r="B31" s="616"/>
      <c r="C31" s="617"/>
      <c r="D31" s="618"/>
      <c r="E31" s="107"/>
      <c r="F31" s="237"/>
      <c r="G31" s="92"/>
      <c r="H31" s="102"/>
    </row>
    <row r="32" spans="1:13" s="90" customFormat="1" ht="18" customHeight="1" x14ac:dyDescent="0.15">
      <c r="A32" s="95"/>
      <c r="B32" s="619"/>
      <c r="C32" s="619"/>
      <c r="D32" s="619"/>
      <c r="E32" s="156"/>
      <c r="F32" s="183"/>
      <c r="G32" s="38"/>
      <c r="H32" s="117"/>
    </row>
    <row r="33" spans="1:8" s="90" customFormat="1" ht="18" customHeight="1" x14ac:dyDescent="0.15">
      <c r="A33" s="95"/>
      <c r="B33" s="619"/>
      <c r="C33" s="619"/>
      <c r="D33" s="619"/>
      <c r="E33" s="107"/>
      <c r="F33" s="58"/>
      <c r="G33" s="38"/>
      <c r="H33" s="98"/>
    </row>
    <row r="34" spans="1:8" s="90" customFormat="1" ht="18" customHeight="1" x14ac:dyDescent="0.15">
      <c r="A34" s="95"/>
      <c r="B34" s="619"/>
      <c r="C34" s="619"/>
      <c r="D34" s="619"/>
      <c r="E34" s="156"/>
      <c r="F34" s="177"/>
      <c r="G34" s="153"/>
      <c r="H34" s="117"/>
    </row>
    <row r="35" spans="1:8" s="90" customFormat="1" ht="18" customHeight="1" x14ac:dyDescent="0.15">
      <c r="A35" s="95"/>
      <c r="B35" s="619"/>
      <c r="C35" s="619"/>
      <c r="D35" s="619"/>
      <c r="E35" s="107"/>
      <c r="F35" s="150"/>
      <c r="G35" s="58"/>
      <c r="H35" s="98"/>
    </row>
    <row r="36" spans="1:8" s="90" customFormat="1" ht="18" customHeight="1" x14ac:dyDescent="0.15">
      <c r="A36" s="89"/>
      <c r="B36" s="616"/>
      <c r="C36" s="617"/>
      <c r="D36" s="618"/>
      <c r="E36" s="156"/>
      <c r="F36" s="172"/>
      <c r="G36" s="172"/>
      <c r="H36" s="117"/>
    </row>
    <row r="37" spans="1:8" s="90" customFormat="1" ht="18" customHeight="1" x14ac:dyDescent="0.15">
      <c r="A37" s="95"/>
      <c r="B37" s="619"/>
      <c r="C37" s="619"/>
      <c r="D37" s="619"/>
      <c r="E37" s="94"/>
      <c r="F37" s="33"/>
      <c r="G37" s="153"/>
      <c r="H37" s="91"/>
    </row>
    <row r="38" spans="1:8" s="90" customFormat="1" ht="18" customHeight="1" x14ac:dyDescent="0.15">
      <c r="A38" s="95"/>
      <c r="B38" s="619"/>
      <c r="C38" s="619"/>
      <c r="D38" s="619"/>
      <c r="E38" s="94"/>
      <c r="F38" s="44"/>
      <c r="G38" s="40"/>
      <c r="H38" s="91"/>
    </row>
    <row r="39" spans="1:8" s="90" customFormat="1" ht="18" customHeight="1" x14ac:dyDescent="0.15">
      <c r="A39" s="95"/>
      <c r="B39" s="619"/>
      <c r="C39" s="619"/>
      <c r="D39" s="619"/>
      <c r="E39" s="94"/>
      <c r="F39" s="93"/>
      <c r="G39" s="92"/>
      <c r="H39" s="91"/>
    </row>
    <row r="40" spans="1:8" s="76" customFormat="1" ht="18" customHeight="1" x14ac:dyDescent="0.15">
      <c r="A40" s="89"/>
      <c r="B40" s="616"/>
      <c r="C40" s="617"/>
      <c r="D40" s="618"/>
      <c r="E40" s="88"/>
      <c r="F40" s="87"/>
      <c r="G40" s="86"/>
      <c r="H40" s="85"/>
    </row>
    <row r="41" spans="1:8" s="76" customFormat="1" ht="18" customHeight="1" x14ac:dyDescent="0.15">
      <c r="A41" s="84"/>
      <c r="B41" s="83"/>
      <c r="C41" s="82"/>
      <c r="D41" s="81"/>
      <c r="E41" s="80"/>
      <c r="F41" s="79"/>
      <c r="G41" s="78"/>
      <c r="H41" s="77"/>
    </row>
    <row r="42" spans="1:8" ht="18" customHeight="1" x14ac:dyDescent="0.15">
      <c r="A42" s="495" t="s">
        <v>0</v>
      </c>
      <c r="B42" s="496"/>
      <c r="C42" s="496"/>
      <c r="D42" s="496"/>
      <c r="E42" s="496"/>
      <c r="F42" s="496"/>
      <c r="G42" s="496"/>
      <c r="H42" s="497"/>
    </row>
    <row r="43" spans="1:8" ht="15" customHeight="1" x14ac:dyDescent="0.15">
      <c r="A43" s="547"/>
      <c r="B43" s="548"/>
      <c r="C43" s="548"/>
      <c r="D43" s="548"/>
      <c r="E43" s="548"/>
      <c r="F43" s="548"/>
      <c r="G43" s="548"/>
      <c r="H43" s="549"/>
    </row>
    <row r="44" spans="1:8" ht="1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8" ht="18" customHeight="1" x14ac:dyDescent="0.15">
      <c r="A45" s="6"/>
      <c r="B45" s="548"/>
      <c r="C45" s="548"/>
      <c r="D45" s="548"/>
      <c r="E45" s="5"/>
      <c r="F45" s="5"/>
      <c r="G45" s="5"/>
      <c r="H45" s="4"/>
    </row>
    <row r="46" spans="1:8" ht="12.75" customHeight="1" x14ac:dyDescent="0.15">
      <c r="A46" s="498"/>
      <c r="B46" s="499"/>
      <c r="C46" s="499"/>
      <c r="D46" s="499"/>
      <c r="E46" s="3"/>
      <c r="F46" s="3"/>
      <c r="G46" s="3"/>
      <c r="H46" s="2"/>
    </row>
  </sheetData>
  <mergeCells count="40">
    <mergeCell ref="E6:H6"/>
    <mergeCell ref="A2:H2"/>
    <mergeCell ref="B3:C3"/>
    <mergeCell ref="F3:H4"/>
    <mergeCell ref="A4:C4"/>
    <mergeCell ref="E5:H5"/>
    <mergeCell ref="A18:D18"/>
    <mergeCell ref="A19:D19"/>
    <mergeCell ref="B22:D22"/>
    <mergeCell ref="E7:H7"/>
    <mergeCell ref="E8:H8"/>
    <mergeCell ref="B13:D13"/>
    <mergeCell ref="A14:D14"/>
    <mergeCell ref="A15:D15"/>
    <mergeCell ref="B33:D33"/>
    <mergeCell ref="B34:D34"/>
    <mergeCell ref="B35:D35"/>
    <mergeCell ref="B36:D36"/>
    <mergeCell ref="B23:D23"/>
    <mergeCell ref="B24:D24"/>
    <mergeCell ref="B27:D27"/>
    <mergeCell ref="B28:D28"/>
    <mergeCell ref="B29:D29"/>
    <mergeCell ref="B30:D30"/>
    <mergeCell ref="B45:D45"/>
    <mergeCell ref="A46:D46"/>
    <mergeCell ref="B16:D16"/>
    <mergeCell ref="B17:D17"/>
    <mergeCell ref="B20:D20"/>
    <mergeCell ref="B21:D21"/>
    <mergeCell ref="B25:D25"/>
    <mergeCell ref="B26:D26"/>
    <mergeCell ref="B37:D37"/>
    <mergeCell ref="B38:D38"/>
    <mergeCell ref="B39:D39"/>
    <mergeCell ref="B40:D40"/>
    <mergeCell ref="A42:H42"/>
    <mergeCell ref="A43:H43"/>
    <mergeCell ref="B31:D31"/>
    <mergeCell ref="B32:D32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37"/>
  <dimension ref="A1:M45"/>
  <sheetViews>
    <sheetView topLeftCell="A2" zoomScale="85" zoomScaleNormal="85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2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2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2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2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2" ht="19.350000000000001" customHeight="1" x14ac:dyDescent="0.15">
      <c r="A9" s="68" t="s">
        <v>246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249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654" t="s">
        <v>322</v>
      </c>
      <c r="B14" s="655"/>
      <c r="C14" s="655"/>
      <c r="D14" s="655"/>
      <c r="E14" s="656"/>
      <c r="F14" s="222"/>
      <c r="G14" s="221"/>
      <c r="H14" s="31"/>
      <c r="J14" s="125"/>
      <c r="K14" s="126"/>
    </row>
    <row r="15" spans="1:12" s="76" customFormat="1" ht="18" customHeight="1" x14ac:dyDescent="0.15">
      <c r="A15" s="220" t="s">
        <v>17</v>
      </c>
      <c r="B15" s="586" t="s">
        <v>248</v>
      </c>
      <c r="C15" s="587"/>
      <c r="D15" s="588"/>
      <c r="E15" s="97">
        <v>1</v>
      </c>
      <c r="F15" s="44">
        <v>140000</v>
      </c>
      <c r="G15" s="195">
        <f t="shared" ref="G15:G20" si="0">E15*F15</f>
        <v>140000</v>
      </c>
      <c r="H15" s="204"/>
      <c r="J15" s="125"/>
      <c r="K15" s="126"/>
      <c r="L15" s="279"/>
    </row>
    <row r="16" spans="1:12" s="76" customFormat="1" ht="18" customHeight="1" x14ac:dyDescent="0.15">
      <c r="A16" s="89" t="s">
        <v>131</v>
      </c>
      <c r="B16" s="578" t="s">
        <v>14</v>
      </c>
      <c r="C16" s="579"/>
      <c r="D16" s="580"/>
      <c r="E16" s="218">
        <v>1</v>
      </c>
      <c r="F16" s="44">
        <v>53300</v>
      </c>
      <c r="G16" s="195">
        <f t="shared" si="0"/>
        <v>53300</v>
      </c>
      <c r="H16" s="215"/>
      <c r="J16" s="125"/>
      <c r="K16" s="126"/>
      <c r="L16" s="279"/>
    </row>
    <row r="17" spans="1:13" s="76" customFormat="1" ht="18" customHeight="1" x14ac:dyDescent="0.15">
      <c r="A17" s="89" t="s">
        <v>13</v>
      </c>
      <c r="B17" s="578" t="s">
        <v>12</v>
      </c>
      <c r="C17" s="579"/>
      <c r="D17" s="580"/>
      <c r="E17" s="218">
        <v>1</v>
      </c>
      <c r="F17" s="44">
        <v>45000</v>
      </c>
      <c r="G17" s="195">
        <f t="shared" si="0"/>
        <v>45000</v>
      </c>
      <c r="H17" s="215"/>
      <c r="J17" s="125"/>
      <c r="K17" s="126"/>
      <c r="L17" s="279"/>
    </row>
    <row r="18" spans="1:13" s="76" customFormat="1" ht="18" customHeight="1" x14ac:dyDescent="0.15">
      <c r="A18" s="219" t="s">
        <v>8</v>
      </c>
      <c r="B18" s="620" t="s">
        <v>11</v>
      </c>
      <c r="C18" s="621"/>
      <c r="D18" s="622"/>
      <c r="E18" s="218">
        <v>1</v>
      </c>
      <c r="F18" s="217">
        <v>3300</v>
      </c>
      <c r="G18" s="195">
        <f t="shared" si="0"/>
        <v>3300</v>
      </c>
      <c r="H18" s="199"/>
      <c r="I18" s="304">
        <f>G18*0.9</f>
        <v>2970</v>
      </c>
      <c r="J18" s="125"/>
      <c r="K18" s="126"/>
      <c r="L18" s="279"/>
    </row>
    <row r="19" spans="1:13" s="76" customFormat="1" ht="18" customHeight="1" x14ac:dyDescent="0.15">
      <c r="A19" s="216" t="s">
        <v>10</v>
      </c>
      <c r="B19" s="586" t="s">
        <v>9</v>
      </c>
      <c r="C19" s="587"/>
      <c r="D19" s="588"/>
      <c r="E19" s="202">
        <v>1</v>
      </c>
      <c r="F19" s="196">
        <v>46700</v>
      </c>
      <c r="G19" s="195">
        <f t="shared" si="0"/>
        <v>46700</v>
      </c>
      <c r="H19" s="215"/>
      <c r="J19" s="127"/>
      <c r="K19" s="126"/>
      <c r="L19" s="128"/>
      <c r="M19" s="125"/>
    </row>
    <row r="20" spans="1:13" s="76" customFormat="1" ht="18" customHeight="1" x14ac:dyDescent="0.15">
      <c r="A20" s="214" t="s">
        <v>132</v>
      </c>
      <c r="B20" s="581" t="s">
        <v>7</v>
      </c>
      <c r="C20" s="582"/>
      <c r="D20" s="583"/>
      <c r="E20" s="213">
        <v>1</v>
      </c>
      <c r="F20" s="196">
        <v>3900</v>
      </c>
      <c r="G20" s="195">
        <f t="shared" si="0"/>
        <v>3900</v>
      </c>
      <c r="H20" s="204"/>
      <c r="J20" s="127"/>
      <c r="K20" s="126"/>
      <c r="M20" s="125"/>
    </row>
    <row r="21" spans="1:13" s="76" customFormat="1" ht="18" customHeight="1" x14ac:dyDescent="0.15">
      <c r="A21" s="211"/>
      <c r="B21" s="623"/>
      <c r="C21" s="624"/>
      <c r="D21" s="625"/>
      <c r="E21" s="202"/>
      <c r="F21" s="44" t="s">
        <v>4</v>
      </c>
      <c r="G21" s="200">
        <f>SUM(G11:G20)</f>
        <v>292200</v>
      </c>
      <c r="H21" s="204"/>
      <c r="J21" s="119"/>
    </row>
    <row r="22" spans="1:13" s="76" customFormat="1" ht="18" customHeight="1" x14ac:dyDescent="0.15">
      <c r="A22" s="653" t="s">
        <v>311</v>
      </c>
      <c r="B22" s="653"/>
      <c r="C22" s="653"/>
      <c r="D22" s="653"/>
      <c r="E22" s="300"/>
      <c r="F22" s="177"/>
      <c r="G22" s="153"/>
      <c r="H22" s="204"/>
      <c r="J22" s="119"/>
    </row>
    <row r="23" spans="1:13" s="76" customFormat="1" ht="18" customHeight="1" x14ac:dyDescent="0.15">
      <c r="A23" s="483" t="s">
        <v>43</v>
      </c>
      <c r="B23" s="484"/>
      <c r="C23" s="484"/>
      <c r="D23" s="485"/>
      <c r="E23" s="156">
        <v>1</v>
      </c>
      <c r="F23" s="172">
        <v>53000</v>
      </c>
      <c r="G23" s="172">
        <f>F23*E23</f>
        <v>53000</v>
      </c>
      <c r="H23" s="204"/>
      <c r="J23" s="119"/>
    </row>
    <row r="24" spans="1:13" s="76" customFormat="1" ht="18" customHeight="1" x14ac:dyDescent="0.15">
      <c r="A24" s="208"/>
      <c r="B24" s="623"/>
      <c r="C24" s="624"/>
      <c r="D24" s="625"/>
      <c r="E24" s="207"/>
      <c r="F24" s="206"/>
      <c r="G24" s="250"/>
      <c r="H24" s="204"/>
      <c r="J24" s="113"/>
    </row>
    <row r="25" spans="1:13" s="76" customFormat="1" ht="18" customHeight="1" x14ac:dyDescent="0.15">
      <c r="A25" s="653" t="s">
        <v>307</v>
      </c>
      <c r="B25" s="653"/>
      <c r="C25" s="653"/>
      <c r="D25" s="653"/>
      <c r="E25" s="300"/>
      <c r="F25" s="177"/>
      <c r="G25" s="153"/>
      <c r="H25" s="120"/>
      <c r="I25" s="279">
        <f>G25*0.9</f>
        <v>0</v>
      </c>
      <c r="J25" s="113"/>
    </row>
    <row r="26" spans="1:13" s="76" customFormat="1" ht="18" customHeight="1" x14ac:dyDescent="0.15">
      <c r="A26" s="483" t="s">
        <v>43</v>
      </c>
      <c r="B26" s="484"/>
      <c r="C26" s="484"/>
      <c r="D26" s="485"/>
      <c r="E26" s="156">
        <v>1</v>
      </c>
      <c r="F26" s="172">
        <v>53000</v>
      </c>
      <c r="G26" s="172">
        <f>F26*E26</f>
        <v>53000</v>
      </c>
      <c r="H26" s="98"/>
      <c r="J26" s="109"/>
    </row>
    <row r="27" spans="1:13" s="76" customFormat="1" ht="18" customHeight="1" x14ac:dyDescent="0.15">
      <c r="A27" s="208"/>
      <c r="B27" s="623"/>
      <c r="C27" s="624"/>
      <c r="D27" s="625"/>
      <c r="E27" s="207"/>
      <c r="F27" s="206"/>
      <c r="G27" s="250"/>
      <c r="H27" s="120"/>
      <c r="J27" s="109"/>
    </row>
    <row r="28" spans="1:13" s="76" customFormat="1" ht="18" customHeight="1" x14ac:dyDescent="0.15">
      <c r="A28" s="95"/>
      <c r="B28" s="619"/>
      <c r="C28" s="619"/>
      <c r="D28" s="619"/>
      <c r="E28" s="156"/>
      <c r="F28" s="183" t="s">
        <v>4</v>
      </c>
      <c r="G28" s="38">
        <f>G21+G23+G26</f>
        <v>398200</v>
      </c>
      <c r="H28" s="98"/>
      <c r="I28" s="279">
        <f>G28*0.9</f>
        <v>358380</v>
      </c>
      <c r="J28" s="109"/>
    </row>
    <row r="29" spans="1:13" s="76" customFormat="1" ht="18" customHeight="1" x14ac:dyDescent="0.15">
      <c r="A29" s="95"/>
      <c r="B29" s="619"/>
      <c r="C29" s="619"/>
      <c r="D29" s="619"/>
      <c r="E29" s="94"/>
      <c r="F29" s="58"/>
      <c r="G29" s="38"/>
      <c r="H29" s="120"/>
    </row>
    <row r="30" spans="1:13" s="90" customFormat="1" ht="18" customHeight="1" x14ac:dyDescent="0.15">
      <c r="A30" s="95"/>
      <c r="B30" s="616"/>
      <c r="C30" s="617"/>
      <c r="D30" s="618"/>
      <c r="E30" s="156"/>
      <c r="F30" s="177" t="s">
        <v>2</v>
      </c>
      <c r="G30" s="153">
        <v>350000</v>
      </c>
      <c r="H30" s="102"/>
    </row>
    <row r="31" spans="1:13" s="90" customFormat="1" ht="18" customHeight="1" x14ac:dyDescent="0.15">
      <c r="A31" s="89"/>
      <c r="B31" s="619"/>
      <c r="C31" s="619"/>
      <c r="D31" s="619"/>
      <c r="E31" s="94"/>
      <c r="F31" s="150"/>
      <c r="G31" s="58" t="s">
        <v>3</v>
      </c>
      <c r="H31" s="117"/>
    </row>
    <row r="32" spans="1:13" s="90" customFormat="1" ht="18" customHeight="1" x14ac:dyDescent="0.15">
      <c r="A32" s="95"/>
      <c r="B32" s="619"/>
      <c r="C32" s="619"/>
      <c r="D32" s="619"/>
      <c r="E32" s="107"/>
      <c r="F32" s="58"/>
      <c r="G32" s="38"/>
      <c r="H32" s="98"/>
    </row>
    <row r="33" spans="1:8" s="90" customFormat="1" ht="18" customHeight="1" x14ac:dyDescent="0.15">
      <c r="A33" s="95"/>
      <c r="B33" s="619"/>
      <c r="C33" s="619"/>
      <c r="D33" s="619"/>
      <c r="E33" s="156"/>
      <c r="F33" s="177"/>
      <c r="G33" s="153"/>
      <c r="H33" s="117"/>
    </row>
    <row r="34" spans="1:8" s="90" customFormat="1" ht="18" customHeight="1" x14ac:dyDescent="0.15">
      <c r="A34" s="95"/>
      <c r="B34" s="619"/>
      <c r="C34" s="619"/>
      <c r="D34" s="619"/>
      <c r="E34" s="107"/>
      <c r="F34" s="150"/>
      <c r="G34" s="58"/>
      <c r="H34" s="98"/>
    </row>
    <row r="35" spans="1:8" s="90" customFormat="1" ht="18" customHeight="1" x14ac:dyDescent="0.15">
      <c r="A35" s="89"/>
      <c r="B35" s="616"/>
      <c r="C35" s="617"/>
      <c r="D35" s="618"/>
      <c r="E35" s="156"/>
      <c r="F35" s="172"/>
      <c r="G35" s="172"/>
      <c r="H35" s="117"/>
    </row>
    <row r="36" spans="1:8" s="90" customFormat="1" ht="18" customHeight="1" x14ac:dyDescent="0.15">
      <c r="A36" s="95"/>
      <c r="B36" s="619"/>
      <c r="C36" s="619"/>
      <c r="D36" s="619"/>
      <c r="E36" s="94"/>
      <c r="F36" s="33"/>
      <c r="G36" s="153"/>
      <c r="H36" s="91"/>
    </row>
    <row r="37" spans="1:8" s="90" customFormat="1" ht="18" customHeight="1" x14ac:dyDescent="0.15">
      <c r="A37" s="95"/>
      <c r="B37" s="619"/>
      <c r="C37" s="619"/>
      <c r="D37" s="619"/>
      <c r="E37" s="94"/>
      <c r="F37" s="44"/>
      <c r="G37" s="40"/>
      <c r="H37" s="91"/>
    </row>
    <row r="38" spans="1:8" s="90" customFormat="1" ht="18" customHeight="1" x14ac:dyDescent="0.15">
      <c r="A38" s="95"/>
      <c r="B38" s="619"/>
      <c r="C38" s="619"/>
      <c r="D38" s="619"/>
      <c r="E38" s="94"/>
      <c r="F38" s="93"/>
      <c r="G38" s="92"/>
      <c r="H38" s="91"/>
    </row>
    <row r="39" spans="1:8" s="76" customFormat="1" ht="18" customHeight="1" x14ac:dyDescent="0.15">
      <c r="A39" s="89"/>
      <c r="B39" s="616"/>
      <c r="C39" s="617"/>
      <c r="D39" s="618"/>
      <c r="E39" s="88"/>
      <c r="F39" s="87"/>
      <c r="G39" s="86"/>
      <c r="H39" s="85"/>
    </row>
    <row r="40" spans="1:8" s="76" customFormat="1" ht="18" customHeight="1" x14ac:dyDescent="0.15">
      <c r="A40" s="84"/>
      <c r="B40" s="83"/>
      <c r="C40" s="82"/>
      <c r="D40" s="81"/>
      <c r="E40" s="80"/>
      <c r="F40" s="79"/>
      <c r="G40" s="78"/>
      <c r="H40" s="77"/>
    </row>
    <row r="41" spans="1:8" ht="18" customHeight="1" x14ac:dyDescent="0.15">
      <c r="A41" s="495" t="s">
        <v>0</v>
      </c>
      <c r="B41" s="496"/>
      <c r="C41" s="496"/>
      <c r="D41" s="496"/>
      <c r="E41" s="496"/>
      <c r="F41" s="496"/>
      <c r="G41" s="496"/>
      <c r="H41" s="497"/>
    </row>
    <row r="42" spans="1:8" ht="15" customHeight="1" x14ac:dyDescent="0.15">
      <c r="A42" s="547"/>
      <c r="B42" s="548"/>
      <c r="C42" s="548"/>
      <c r="D42" s="548"/>
      <c r="E42" s="548"/>
      <c r="F42" s="548"/>
      <c r="G42" s="548"/>
      <c r="H42" s="549"/>
    </row>
    <row r="43" spans="1:8" ht="1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8" ht="18" customHeight="1" x14ac:dyDescent="0.15">
      <c r="A44" s="6"/>
      <c r="B44" s="548"/>
      <c r="C44" s="548"/>
      <c r="D44" s="548"/>
      <c r="E44" s="5"/>
      <c r="F44" s="5"/>
      <c r="G44" s="5"/>
      <c r="H44" s="4"/>
    </row>
    <row r="45" spans="1:8" ht="12.75" customHeight="1" x14ac:dyDescent="0.15">
      <c r="A45" s="498"/>
      <c r="B45" s="499"/>
      <c r="C45" s="499"/>
      <c r="D45" s="499"/>
      <c r="E45" s="3"/>
      <c r="F45" s="3"/>
      <c r="G45" s="3"/>
      <c r="H45" s="2"/>
    </row>
  </sheetData>
  <mergeCells count="39">
    <mergeCell ref="E6:H6"/>
    <mergeCell ref="A2:H2"/>
    <mergeCell ref="B3:C3"/>
    <mergeCell ref="F3:H4"/>
    <mergeCell ref="A4:C4"/>
    <mergeCell ref="E5:H5"/>
    <mergeCell ref="B21:D21"/>
    <mergeCell ref="E7:H7"/>
    <mergeCell ref="E8:H8"/>
    <mergeCell ref="B13:D13"/>
    <mergeCell ref="A14:E14"/>
    <mergeCell ref="B33:D33"/>
    <mergeCell ref="B34:D34"/>
    <mergeCell ref="B35:D35"/>
    <mergeCell ref="A22:D22"/>
    <mergeCell ref="A23:D23"/>
    <mergeCell ref="B27:D27"/>
    <mergeCell ref="B28:D28"/>
    <mergeCell ref="B29:D29"/>
    <mergeCell ref="B30:D30"/>
    <mergeCell ref="B31:D31"/>
    <mergeCell ref="A26:D26"/>
    <mergeCell ref="A25:D25"/>
    <mergeCell ref="B44:D44"/>
    <mergeCell ref="A45:D45"/>
    <mergeCell ref="B15:D15"/>
    <mergeCell ref="B16:D16"/>
    <mergeCell ref="B17:D17"/>
    <mergeCell ref="B18:D18"/>
    <mergeCell ref="B19:D19"/>
    <mergeCell ref="B20:D20"/>
    <mergeCell ref="B24:D24"/>
    <mergeCell ref="B36:D36"/>
    <mergeCell ref="B37:D37"/>
    <mergeCell ref="B38:D38"/>
    <mergeCell ref="B39:D39"/>
    <mergeCell ref="A41:H41"/>
    <mergeCell ref="A42:H42"/>
    <mergeCell ref="B32:D32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38"/>
  <dimension ref="A1:M51"/>
  <sheetViews>
    <sheetView topLeftCell="A2" zoomScale="85" zoomScaleNormal="85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2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2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2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2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2" ht="19.350000000000001" customHeight="1" x14ac:dyDescent="0.15">
      <c r="A9" s="68" t="s">
        <v>250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215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38" t="s">
        <v>294</v>
      </c>
      <c r="B14" s="539"/>
      <c r="C14" s="539"/>
      <c r="D14" s="539"/>
      <c r="E14" s="132"/>
      <c r="F14" s="132"/>
      <c r="G14" s="132"/>
      <c r="H14" s="288"/>
      <c r="J14" s="125"/>
      <c r="K14" s="126"/>
    </row>
    <row r="15" spans="1:12" s="76" customFormat="1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0</v>
      </c>
      <c r="G15" s="130">
        <f>F15*E15</f>
        <v>0</v>
      </c>
      <c r="H15" s="120" t="s">
        <v>216</v>
      </c>
      <c r="J15" s="125"/>
      <c r="K15" s="126"/>
      <c r="L15" s="279"/>
    </row>
    <row r="16" spans="1:12" s="76" customFormat="1" ht="18" customHeight="1" x14ac:dyDescent="0.15">
      <c r="A16" s="355" t="s">
        <v>297</v>
      </c>
      <c r="B16" s="356"/>
      <c r="C16" s="356"/>
      <c r="D16" s="356"/>
      <c r="E16" s="34"/>
      <c r="F16" s="281"/>
      <c r="G16" s="281"/>
      <c r="H16" s="31"/>
      <c r="J16" s="125"/>
      <c r="K16" s="126"/>
      <c r="L16" s="279"/>
    </row>
    <row r="17" spans="1:13" s="76" customFormat="1" ht="18" customHeight="1" x14ac:dyDescent="0.15">
      <c r="A17" s="30" t="s">
        <v>17</v>
      </c>
      <c r="B17" s="657" t="s">
        <v>16</v>
      </c>
      <c r="C17" s="657"/>
      <c r="D17" s="657"/>
      <c r="E17" s="34">
        <v>1</v>
      </c>
      <c r="F17" s="44">
        <v>280000</v>
      </c>
      <c r="G17" s="38">
        <f>F17*E17</f>
        <v>280000</v>
      </c>
      <c r="H17" s="48"/>
      <c r="J17" s="125"/>
      <c r="K17" s="126"/>
      <c r="L17" s="279"/>
    </row>
    <row r="18" spans="1:13" s="76" customFormat="1" ht="18" customHeight="1" x14ac:dyDescent="0.15">
      <c r="A18" s="46" t="s">
        <v>145</v>
      </c>
      <c r="B18" s="514" t="s">
        <v>146</v>
      </c>
      <c r="C18" s="515"/>
      <c r="D18" s="516"/>
      <c r="E18" s="45">
        <v>1</v>
      </c>
      <c r="F18" s="44">
        <v>84000</v>
      </c>
      <c r="G18" s="38">
        <f>F18*E18</f>
        <v>84000</v>
      </c>
      <c r="H18" s="52" t="s">
        <v>65</v>
      </c>
      <c r="J18" s="125"/>
      <c r="K18" s="126"/>
      <c r="L18" s="279"/>
    </row>
    <row r="19" spans="1:13" s="76" customFormat="1" ht="18" customHeight="1" x14ac:dyDescent="0.15">
      <c r="A19" s="42" t="s">
        <v>147</v>
      </c>
      <c r="B19" s="480" t="s">
        <v>148</v>
      </c>
      <c r="C19" s="481"/>
      <c r="D19" s="482"/>
      <c r="E19" s="34">
        <v>1</v>
      </c>
      <c r="F19" s="22">
        <v>82000</v>
      </c>
      <c r="G19" s="38">
        <f>F19*E19</f>
        <v>82000</v>
      </c>
      <c r="H19" s="254" t="s">
        <v>65</v>
      </c>
      <c r="J19" s="125"/>
      <c r="K19" s="126"/>
      <c r="L19" s="279"/>
    </row>
    <row r="20" spans="1:13" s="76" customFormat="1" ht="18" customHeight="1" x14ac:dyDescent="0.15">
      <c r="A20" s="42"/>
      <c r="B20" s="320"/>
      <c r="C20" s="320"/>
      <c r="D20" s="321"/>
      <c r="E20" s="34"/>
      <c r="F20" s="183" t="s">
        <v>4</v>
      </c>
      <c r="G20" s="38">
        <f>SUM(G17:G19)</f>
        <v>446000</v>
      </c>
      <c r="H20" s="254"/>
      <c r="I20" s="279">
        <f>G20*0.9</f>
        <v>401400</v>
      </c>
      <c r="J20" s="125"/>
      <c r="K20" s="126"/>
      <c r="L20" s="279"/>
    </row>
    <row r="21" spans="1:13" s="76" customFormat="1" ht="18" customHeight="1" x14ac:dyDescent="0.15">
      <c r="A21" s="523" t="s">
        <v>329</v>
      </c>
      <c r="B21" s="524"/>
      <c r="C21" s="524"/>
      <c r="D21" s="525"/>
      <c r="E21" s="156"/>
      <c r="F21" s="130"/>
      <c r="G21" s="130"/>
      <c r="H21" s="204"/>
      <c r="J21" s="125"/>
      <c r="K21" s="126"/>
      <c r="L21" s="279"/>
    </row>
    <row r="22" spans="1:13" s="76" customFormat="1" ht="18" customHeight="1" x14ac:dyDescent="0.15">
      <c r="A22" s="508" t="s">
        <v>219</v>
      </c>
      <c r="B22" s="509"/>
      <c r="C22" s="509"/>
      <c r="D22" s="510"/>
      <c r="E22" s="94">
        <v>2</v>
      </c>
      <c r="F22" s="100">
        <v>0</v>
      </c>
      <c r="G22" s="115">
        <f>E22*F22</f>
        <v>0</v>
      </c>
      <c r="H22" s="120" t="s">
        <v>216</v>
      </c>
      <c r="J22" s="125"/>
      <c r="K22" s="126"/>
      <c r="L22" s="279"/>
    </row>
    <row r="23" spans="1:13" s="76" customFormat="1" ht="18" customHeight="1" x14ac:dyDescent="0.15">
      <c r="A23" s="577" t="s">
        <v>295</v>
      </c>
      <c r="B23" s="545"/>
      <c r="C23" s="545"/>
      <c r="D23" s="546"/>
      <c r="E23" s="118"/>
      <c r="F23" s="118"/>
      <c r="G23" s="118"/>
      <c r="H23" s="117"/>
      <c r="I23" s="304">
        <f>G23*0.9</f>
        <v>0</v>
      </c>
      <c r="J23" s="125"/>
      <c r="K23" s="126"/>
      <c r="L23" s="279"/>
    </row>
    <row r="24" spans="1:13" s="76" customFormat="1" ht="18" customHeight="1" x14ac:dyDescent="0.15">
      <c r="A24" s="574" t="s">
        <v>43</v>
      </c>
      <c r="B24" s="575"/>
      <c r="C24" s="575"/>
      <c r="D24" s="576"/>
      <c r="E24" s="107">
        <v>1</v>
      </c>
      <c r="F24" s="130">
        <v>53000</v>
      </c>
      <c r="G24" s="130">
        <f>F24*E24</f>
        <v>53000</v>
      </c>
      <c r="H24" s="120"/>
      <c r="J24" s="127"/>
      <c r="K24" s="126"/>
      <c r="L24" s="128"/>
      <c r="M24" s="125"/>
    </row>
    <row r="25" spans="1:13" s="76" customFormat="1" ht="18" customHeight="1" x14ac:dyDescent="0.15">
      <c r="A25" s="486" t="s">
        <v>296</v>
      </c>
      <c r="B25" s="487"/>
      <c r="C25" s="487"/>
      <c r="D25" s="488"/>
      <c r="E25" s="107"/>
      <c r="F25" s="130"/>
      <c r="G25" s="130"/>
      <c r="H25" s="120"/>
      <c r="J25" s="127"/>
      <c r="K25" s="126"/>
      <c r="M25" s="125"/>
    </row>
    <row r="26" spans="1:13" s="76" customFormat="1" ht="18" customHeight="1" x14ac:dyDescent="0.15">
      <c r="A26" s="574" t="s">
        <v>43</v>
      </c>
      <c r="B26" s="575"/>
      <c r="C26" s="575"/>
      <c r="D26" s="576"/>
      <c r="E26" s="107">
        <v>1</v>
      </c>
      <c r="F26" s="172">
        <v>53000</v>
      </c>
      <c r="G26" s="172">
        <f>F26*E26</f>
        <v>53000</v>
      </c>
      <c r="H26" s="120"/>
      <c r="J26" s="119"/>
    </row>
    <row r="27" spans="1:13" s="76" customFormat="1" ht="18" customHeight="1" x14ac:dyDescent="0.15">
      <c r="A27" s="105"/>
      <c r="B27" s="535"/>
      <c r="C27" s="536"/>
      <c r="D27" s="537"/>
      <c r="E27" s="94"/>
      <c r="F27" s="100"/>
      <c r="G27" s="115"/>
      <c r="H27" s="204"/>
      <c r="J27" s="119"/>
    </row>
    <row r="28" spans="1:13" s="76" customFormat="1" ht="18" customHeight="1" x14ac:dyDescent="0.15">
      <c r="A28" s="95"/>
      <c r="B28" s="619"/>
      <c r="C28" s="619"/>
      <c r="D28" s="619"/>
      <c r="E28" s="156"/>
      <c r="F28" s="183" t="s">
        <v>4</v>
      </c>
      <c r="G28" s="38">
        <f>G15+G20+G22+G24+G26</f>
        <v>552000</v>
      </c>
      <c r="H28" s="117"/>
      <c r="J28" s="119"/>
    </row>
    <row r="29" spans="1:13" s="76" customFormat="1" ht="18" customHeight="1" x14ac:dyDescent="0.15">
      <c r="A29" s="95"/>
      <c r="B29" s="619"/>
      <c r="C29" s="619"/>
      <c r="D29" s="619"/>
      <c r="E29" s="107"/>
      <c r="F29" s="58"/>
      <c r="G29" s="38"/>
      <c r="H29" s="98"/>
      <c r="J29" s="119"/>
    </row>
    <row r="30" spans="1:13" s="76" customFormat="1" ht="18" customHeight="1" x14ac:dyDescent="0.15">
      <c r="A30" s="95"/>
      <c r="B30" s="619"/>
      <c r="C30" s="619"/>
      <c r="D30" s="619"/>
      <c r="E30" s="156"/>
      <c r="F30" s="177" t="s">
        <v>2</v>
      </c>
      <c r="G30" s="153">
        <v>500000</v>
      </c>
      <c r="H30" s="117"/>
      <c r="J30" s="113"/>
    </row>
    <row r="31" spans="1:13" s="76" customFormat="1" ht="18" customHeight="1" x14ac:dyDescent="0.15">
      <c r="A31" s="95"/>
      <c r="B31" s="619"/>
      <c r="C31" s="619"/>
      <c r="D31" s="619"/>
      <c r="E31" s="107"/>
      <c r="F31" s="150"/>
      <c r="G31" s="58" t="s">
        <v>3</v>
      </c>
      <c r="H31" s="98"/>
      <c r="J31" s="113"/>
    </row>
    <row r="32" spans="1:13" s="76" customFormat="1" ht="18" customHeight="1" x14ac:dyDescent="0.15">
      <c r="A32" s="89"/>
      <c r="B32" s="616"/>
      <c r="C32" s="617"/>
      <c r="D32" s="618"/>
      <c r="E32" s="156"/>
      <c r="F32" s="172"/>
      <c r="G32" s="172"/>
      <c r="H32" s="117"/>
      <c r="J32" s="109"/>
    </row>
    <row r="33" spans="1:10" s="76" customFormat="1" ht="18" customHeight="1" x14ac:dyDescent="0.15">
      <c r="A33" s="95"/>
      <c r="B33" s="619"/>
      <c r="C33" s="619"/>
      <c r="D33" s="619"/>
      <c r="E33" s="156"/>
      <c r="F33" s="130"/>
      <c r="G33" s="130"/>
      <c r="H33" s="120"/>
      <c r="J33" s="109"/>
    </row>
    <row r="34" spans="1:10" s="76" customFormat="1" ht="18" customHeight="1" x14ac:dyDescent="0.15">
      <c r="A34" s="95"/>
      <c r="B34" s="619"/>
      <c r="C34" s="619"/>
      <c r="D34" s="619"/>
      <c r="E34" s="94"/>
      <c r="F34" s="100"/>
      <c r="G34" s="115"/>
      <c r="H34" s="98"/>
      <c r="J34" s="109"/>
    </row>
    <row r="35" spans="1:10" s="76" customFormat="1" ht="18" customHeight="1" x14ac:dyDescent="0.15">
      <c r="A35" s="95"/>
      <c r="B35" s="619"/>
      <c r="C35" s="619"/>
      <c r="D35" s="619"/>
      <c r="E35" s="156"/>
      <c r="F35" s="130"/>
      <c r="G35" s="130"/>
      <c r="H35" s="120"/>
    </row>
    <row r="36" spans="1:10" s="90" customFormat="1" ht="18" customHeight="1" x14ac:dyDescent="0.15">
      <c r="A36" s="95"/>
      <c r="B36" s="619"/>
      <c r="C36" s="619"/>
      <c r="D36" s="619"/>
      <c r="E36" s="107"/>
      <c r="F36" s="237"/>
      <c r="G36" s="92"/>
      <c r="H36" s="102"/>
    </row>
    <row r="37" spans="1:10" s="90" customFormat="1" ht="18" customHeight="1" x14ac:dyDescent="0.15">
      <c r="A37" s="95"/>
      <c r="B37" s="619"/>
      <c r="C37" s="619"/>
      <c r="D37" s="619"/>
      <c r="E37" s="156"/>
      <c r="F37" s="183"/>
      <c r="G37" s="38"/>
      <c r="H37" s="117"/>
    </row>
    <row r="38" spans="1:10" s="90" customFormat="1" ht="18" customHeight="1" x14ac:dyDescent="0.15">
      <c r="A38" s="95"/>
      <c r="B38" s="619"/>
      <c r="C38" s="619"/>
      <c r="D38" s="619"/>
      <c r="E38" s="107"/>
      <c r="F38" s="58"/>
      <c r="G38" s="38"/>
      <c r="H38" s="98"/>
    </row>
    <row r="39" spans="1:10" s="90" customFormat="1" ht="18" customHeight="1" x14ac:dyDescent="0.15">
      <c r="A39" s="95"/>
      <c r="B39" s="619"/>
      <c r="C39" s="619"/>
      <c r="D39" s="619"/>
      <c r="E39" s="156"/>
      <c r="F39" s="177"/>
      <c r="G39" s="153"/>
      <c r="H39" s="117"/>
    </row>
    <row r="40" spans="1:10" s="90" customFormat="1" ht="18" customHeight="1" x14ac:dyDescent="0.15">
      <c r="A40" s="95"/>
      <c r="B40" s="619"/>
      <c r="C40" s="619"/>
      <c r="D40" s="619"/>
      <c r="E40" s="107"/>
      <c r="F40" s="150"/>
      <c r="G40" s="58"/>
      <c r="H40" s="98"/>
    </row>
    <row r="41" spans="1:10" s="90" customFormat="1" ht="18" customHeight="1" x14ac:dyDescent="0.15">
      <c r="A41" s="89"/>
      <c r="B41" s="616"/>
      <c r="C41" s="617"/>
      <c r="D41" s="618"/>
      <c r="E41" s="156"/>
      <c r="F41" s="172"/>
      <c r="G41" s="172"/>
      <c r="H41" s="117"/>
    </row>
    <row r="42" spans="1:10" s="90" customFormat="1" ht="18" customHeight="1" x14ac:dyDescent="0.15">
      <c r="A42" s="95"/>
      <c r="B42" s="619"/>
      <c r="C42" s="619"/>
      <c r="D42" s="619"/>
      <c r="E42" s="94"/>
      <c r="F42" s="33"/>
      <c r="G42" s="153"/>
      <c r="H42" s="91"/>
    </row>
    <row r="43" spans="1:10" s="90" customFormat="1" ht="18" customHeight="1" x14ac:dyDescent="0.15">
      <c r="A43" s="95"/>
      <c r="B43" s="619"/>
      <c r="C43" s="619"/>
      <c r="D43" s="619"/>
      <c r="E43" s="94"/>
      <c r="F43" s="44"/>
      <c r="G43" s="40"/>
      <c r="H43" s="91"/>
    </row>
    <row r="44" spans="1:10" s="90" customFormat="1" ht="18" customHeight="1" x14ac:dyDescent="0.15">
      <c r="A44" s="95"/>
      <c r="B44" s="619"/>
      <c r="C44" s="619"/>
      <c r="D44" s="619"/>
      <c r="E44" s="94"/>
      <c r="F44" s="93"/>
      <c r="G44" s="92"/>
      <c r="H44" s="91"/>
    </row>
    <row r="45" spans="1:10" s="76" customFormat="1" ht="18" customHeight="1" x14ac:dyDescent="0.15">
      <c r="A45" s="89"/>
      <c r="B45" s="616"/>
      <c r="C45" s="617"/>
      <c r="D45" s="618"/>
      <c r="E45" s="88"/>
      <c r="F45" s="87"/>
      <c r="G45" s="86"/>
      <c r="H45" s="85"/>
    </row>
    <row r="46" spans="1:10" s="76" customFormat="1" ht="18" customHeight="1" x14ac:dyDescent="0.15">
      <c r="A46" s="84"/>
      <c r="B46" s="83"/>
      <c r="C46" s="82"/>
      <c r="D46" s="81"/>
      <c r="E46" s="80"/>
      <c r="F46" s="79"/>
      <c r="G46" s="78"/>
      <c r="H46" s="77"/>
    </row>
    <row r="47" spans="1:10" ht="18" customHeight="1" x14ac:dyDescent="0.15">
      <c r="A47" s="495" t="s">
        <v>0</v>
      </c>
      <c r="B47" s="496"/>
      <c r="C47" s="496"/>
      <c r="D47" s="496"/>
      <c r="E47" s="496"/>
      <c r="F47" s="496"/>
      <c r="G47" s="496"/>
      <c r="H47" s="497"/>
    </row>
    <row r="48" spans="1:10" ht="15" customHeight="1" x14ac:dyDescent="0.15">
      <c r="A48" s="547"/>
      <c r="B48" s="548"/>
      <c r="C48" s="548"/>
      <c r="D48" s="548"/>
      <c r="E48" s="548"/>
      <c r="F48" s="548"/>
      <c r="G48" s="548"/>
      <c r="H48" s="549"/>
    </row>
    <row r="49" spans="1:8" ht="15" customHeight="1" x14ac:dyDescent="0.15">
      <c r="A49" s="7"/>
      <c r="B49" s="5"/>
      <c r="C49" s="5"/>
      <c r="D49" s="5"/>
      <c r="E49" s="5"/>
      <c r="F49" s="5"/>
      <c r="G49" s="5"/>
      <c r="H49" s="4"/>
    </row>
    <row r="50" spans="1:8" ht="18" customHeight="1" x14ac:dyDescent="0.15">
      <c r="A50" s="6"/>
      <c r="B50" s="548"/>
      <c r="C50" s="548"/>
      <c r="D50" s="548"/>
      <c r="E50" s="5"/>
      <c r="F50" s="5"/>
      <c r="G50" s="5"/>
      <c r="H50" s="4"/>
    </row>
    <row r="51" spans="1:8" ht="12.75" customHeight="1" x14ac:dyDescent="0.15">
      <c r="A51" s="498"/>
      <c r="B51" s="499"/>
      <c r="C51" s="499"/>
      <c r="D51" s="499"/>
      <c r="E51" s="3"/>
      <c r="F51" s="3"/>
      <c r="G51" s="3"/>
      <c r="H51" s="2"/>
    </row>
  </sheetData>
  <mergeCells count="43">
    <mergeCell ref="E6:H6"/>
    <mergeCell ref="A2:H2"/>
    <mergeCell ref="B3:C3"/>
    <mergeCell ref="F3:H4"/>
    <mergeCell ref="A4:C4"/>
    <mergeCell ref="E5:H5"/>
    <mergeCell ref="B27:D27"/>
    <mergeCell ref="E7:H7"/>
    <mergeCell ref="E8:H8"/>
    <mergeCell ref="B13:D13"/>
    <mergeCell ref="A14:D14"/>
    <mergeCell ref="A15:D15"/>
    <mergeCell ref="A21:D21"/>
    <mergeCell ref="B17:D17"/>
    <mergeCell ref="B18:D18"/>
    <mergeCell ref="B19:D19"/>
    <mergeCell ref="A22:D22"/>
    <mergeCell ref="A23:D23"/>
    <mergeCell ref="A24:D24"/>
    <mergeCell ref="A25:D25"/>
    <mergeCell ref="A26:D26"/>
    <mergeCell ref="B38:D38"/>
    <mergeCell ref="B39:D39"/>
    <mergeCell ref="B40:D40"/>
    <mergeCell ref="B41:D41"/>
    <mergeCell ref="B28:D28"/>
    <mergeCell ref="B29:D29"/>
    <mergeCell ref="B50:D50"/>
    <mergeCell ref="A51:D51"/>
    <mergeCell ref="B30:D30"/>
    <mergeCell ref="B31:D31"/>
    <mergeCell ref="B32:D32"/>
    <mergeCell ref="B33:D33"/>
    <mergeCell ref="B34:D34"/>
    <mergeCell ref="B35:D35"/>
    <mergeCell ref="B42:D42"/>
    <mergeCell ref="B43:D43"/>
    <mergeCell ref="B44:D44"/>
    <mergeCell ref="B45:D45"/>
    <mergeCell ref="A47:H47"/>
    <mergeCell ref="A48:H48"/>
    <mergeCell ref="B36:D36"/>
    <mergeCell ref="B37:D37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39"/>
  <dimension ref="A1:M42"/>
  <sheetViews>
    <sheetView topLeftCell="A5" zoomScale="85" zoomScaleNormal="85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2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2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2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2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2" ht="19.350000000000001" customHeight="1" x14ac:dyDescent="0.15">
      <c r="A9" s="68" t="s">
        <v>217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215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38" t="s">
        <v>289</v>
      </c>
      <c r="B14" s="539"/>
      <c r="C14" s="539"/>
      <c r="D14" s="539"/>
      <c r="E14" s="132"/>
      <c r="F14" s="132"/>
      <c r="G14" s="132"/>
      <c r="H14" s="288"/>
      <c r="J14" s="125"/>
      <c r="K14" s="126"/>
    </row>
    <row r="15" spans="1:12" s="76" customFormat="1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0</v>
      </c>
      <c r="G15" s="130">
        <f>F15*E15</f>
        <v>0</v>
      </c>
      <c r="H15" s="120" t="s">
        <v>216</v>
      </c>
      <c r="J15" s="125"/>
      <c r="K15" s="126"/>
      <c r="L15" s="279"/>
    </row>
    <row r="16" spans="1:12" s="76" customFormat="1" ht="18" customHeight="1" x14ac:dyDescent="0.15">
      <c r="A16" s="638" t="s">
        <v>290</v>
      </c>
      <c r="B16" s="639"/>
      <c r="C16" s="639"/>
      <c r="D16" s="640"/>
      <c r="E16" s="94"/>
      <c r="F16" s="100"/>
      <c r="G16" s="115"/>
      <c r="H16" s="117"/>
      <c r="J16" s="125"/>
      <c r="K16" s="126"/>
      <c r="L16" s="279"/>
    </row>
    <row r="17" spans="1:13" s="76" customFormat="1" ht="18" customHeight="1" x14ac:dyDescent="0.15">
      <c r="A17" s="574" t="s">
        <v>43</v>
      </c>
      <c r="B17" s="575"/>
      <c r="C17" s="575"/>
      <c r="D17" s="576"/>
      <c r="E17" s="156">
        <v>1</v>
      </c>
      <c r="F17" s="130">
        <v>0</v>
      </c>
      <c r="G17" s="130">
        <f>F17*E17</f>
        <v>0</v>
      </c>
      <c r="H17" s="120" t="s">
        <v>216</v>
      </c>
      <c r="J17" s="125"/>
      <c r="K17" s="126"/>
      <c r="L17" s="279"/>
    </row>
    <row r="18" spans="1:13" s="76" customFormat="1" ht="18" customHeight="1" x14ac:dyDescent="0.15">
      <c r="A18" s="638" t="s">
        <v>291</v>
      </c>
      <c r="B18" s="639"/>
      <c r="C18" s="639"/>
      <c r="D18" s="640"/>
      <c r="E18" s="94"/>
      <c r="F18" s="100"/>
      <c r="G18" s="115"/>
      <c r="H18" s="120"/>
      <c r="J18" s="127"/>
      <c r="K18" s="126"/>
      <c r="M18" s="125"/>
    </row>
    <row r="19" spans="1:13" s="76" customFormat="1" ht="18" customHeight="1" x14ac:dyDescent="0.15">
      <c r="A19" s="574" t="s">
        <v>43</v>
      </c>
      <c r="B19" s="575"/>
      <c r="C19" s="575"/>
      <c r="D19" s="576"/>
      <c r="E19" s="156">
        <v>1</v>
      </c>
      <c r="F19" s="130">
        <v>140000</v>
      </c>
      <c r="G19" s="130">
        <f>F19*E19</f>
        <v>140000</v>
      </c>
      <c r="H19" s="120"/>
      <c r="J19" s="119"/>
    </row>
    <row r="20" spans="1:13" s="76" customFormat="1" ht="18" customHeight="1" x14ac:dyDescent="0.15">
      <c r="A20" s="105" t="s">
        <v>86</v>
      </c>
      <c r="B20" s="535" t="s">
        <v>85</v>
      </c>
      <c r="C20" s="536"/>
      <c r="D20" s="537"/>
      <c r="E20" s="94">
        <v>1</v>
      </c>
      <c r="F20" s="100">
        <v>254200</v>
      </c>
      <c r="G20" s="115">
        <f>E20*F20</f>
        <v>254200</v>
      </c>
      <c r="H20" s="204"/>
      <c r="J20" s="119"/>
    </row>
    <row r="21" spans="1:13" s="76" customFormat="1" ht="18" customHeight="1" x14ac:dyDescent="0.15">
      <c r="A21" s="101" t="s">
        <v>84</v>
      </c>
      <c r="B21" s="535" t="s">
        <v>83</v>
      </c>
      <c r="C21" s="536"/>
      <c r="D21" s="536"/>
      <c r="E21" s="94">
        <v>1</v>
      </c>
      <c r="F21" s="238">
        <v>26000</v>
      </c>
      <c r="G21" s="115">
        <f>E21*F21</f>
        <v>26000</v>
      </c>
      <c r="H21" s="204"/>
      <c r="J21" s="119"/>
    </row>
    <row r="22" spans="1:13" s="76" customFormat="1" ht="18" customHeight="1" x14ac:dyDescent="0.15">
      <c r="A22" s="184"/>
      <c r="B22" s="480"/>
      <c r="C22" s="481"/>
      <c r="D22" s="482"/>
      <c r="E22" s="151"/>
      <c r="F22" s="237" t="s">
        <v>4</v>
      </c>
      <c r="G22" s="92">
        <f>SUM(G19:G21)</f>
        <v>420200</v>
      </c>
      <c r="H22" s="204"/>
      <c r="J22" s="119"/>
    </row>
    <row r="23" spans="1:13" s="76" customFormat="1" ht="18" customHeight="1" x14ac:dyDescent="0.15">
      <c r="A23" s="638" t="s">
        <v>292</v>
      </c>
      <c r="B23" s="639"/>
      <c r="C23" s="639"/>
      <c r="D23" s="640"/>
      <c r="E23" s="94"/>
      <c r="F23" s="100"/>
      <c r="G23" s="115"/>
      <c r="H23" s="117"/>
      <c r="J23" s="113"/>
    </row>
    <row r="24" spans="1:13" s="76" customFormat="1" ht="18" customHeight="1" x14ac:dyDescent="0.15">
      <c r="A24" s="574" t="s">
        <v>43</v>
      </c>
      <c r="B24" s="575"/>
      <c r="C24" s="575"/>
      <c r="D24" s="576"/>
      <c r="E24" s="156">
        <v>1</v>
      </c>
      <c r="F24" s="130">
        <v>0</v>
      </c>
      <c r="G24" s="130">
        <f>F24*E24</f>
        <v>0</v>
      </c>
      <c r="H24" s="120" t="s">
        <v>216</v>
      </c>
      <c r="J24" s="113"/>
    </row>
    <row r="25" spans="1:13" s="76" customFormat="1" ht="18" customHeight="1" x14ac:dyDescent="0.15">
      <c r="A25" s="638" t="s">
        <v>293</v>
      </c>
      <c r="B25" s="639"/>
      <c r="C25" s="639"/>
      <c r="D25" s="640"/>
      <c r="E25" s="94"/>
      <c r="F25" s="100"/>
      <c r="G25" s="115"/>
      <c r="H25" s="98"/>
      <c r="J25" s="109"/>
    </row>
    <row r="26" spans="1:13" s="76" customFormat="1" ht="18" customHeight="1" x14ac:dyDescent="0.15">
      <c r="A26" s="574" t="s">
        <v>43</v>
      </c>
      <c r="B26" s="575"/>
      <c r="C26" s="575"/>
      <c r="D26" s="576"/>
      <c r="E26" s="156">
        <v>1</v>
      </c>
      <c r="F26" s="130">
        <v>0</v>
      </c>
      <c r="G26" s="130">
        <f>F26*E26</f>
        <v>0</v>
      </c>
      <c r="H26" s="120" t="s">
        <v>216</v>
      </c>
    </row>
    <row r="27" spans="1:13" s="90" customFormat="1" ht="18" customHeight="1" x14ac:dyDescent="0.15">
      <c r="A27" s="658" t="s">
        <v>251</v>
      </c>
      <c r="B27" s="659"/>
      <c r="C27" s="659"/>
      <c r="D27" s="660"/>
      <c r="E27" s="156"/>
      <c r="F27" s="130"/>
      <c r="G27" s="130"/>
      <c r="H27" s="204"/>
    </row>
    <row r="28" spans="1:13" s="90" customFormat="1" ht="18" customHeight="1" x14ac:dyDescent="0.15">
      <c r="A28" s="508" t="s">
        <v>219</v>
      </c>
      <c r="B28" s="509"/>
      <c r="C28" s="509"/>
      <c r="D28" s="510"/>
      <c r="E28" s="94">
        <v>4</v>
      </c>
      <c r="F28" s="100">
        <v>0</v>
      </c>
      <c r="G28" s="115">
        <f>E28*F28</f>
        <v>0</v>
      </c>
      <c r="H28" s="120" t="s">
        <v>216</v>
      </c>
    </row>
    <row r="29" spans="1:13" s="90" customFormat="1" ht="18" customHeight="1" x14ac:dyDescent="0.15">
      <c r="A29" s="658" t="s">
        <v>252</v>
      </c>
      <c r="B29" s="659"/>
      <c r="C29" s="659"/>
      <c r="D29" s="660"/>
      <c r="E29" s="156"/>
      <c r="F29" s="130"/>
      <c r="G29" s="130"/>
      <c r="H29" s="204"/>
    </row>
    <row r="30" spans="1:13" s="90" customFormat="1" ht="18" customHeight="1" x14ac:dyDescent="0.15">
      <c r="A30" s="508" t="s">
        <v>219</v>
      </c>
      <c r="B30" s="509"/>
      <c r="C30" s="509"/>
      <c r="D30" s="510"/>
      <c r="E30" s="94">
        <v>2</v>
      </c>
      <c r="F30" s="100">
        <v>0</v>
      </c>
      <c r="G30" s="115">
        <f>E30*F30</f>
        <v>0</v>
      </c>
      <c r="H30" s="120" t="s">
        <v>216</v>
      </c>
    </row>
    <row r="31" spans="1:13" s="90" customFormat="1" ht="18" customHeight="1" x14ac:dyDescent="0.15">
      <c r="A31" s="95"/>
      <c r="B31" s="619"/>
      <c r="C31" s="619"/>
      <c r="D31" s="619"/>
      <c r="E31" s="107"/>
      <c r="F31" s="150"/>
      <c r="G31" s="58"/>
      <c r="H31" s="98"/>
    </row>
    <row r="32" spans="1:13" s="90" customFormat="1" ht="18" customHeight="1" x14ac:dyDescent="0.15">
      <c r="A32" s="89"/>
      <c r="B32" s="616"/>
      <c r="C32" s="617"/>
      <c r="D32" s="618"/>
      <c r="E32" s="156"/>
      <c r="F32" s="183" t="s">
        <v>4</v>
      </c>
      <c r="G32" s="38">
        <f>G22+G24+G27+G30</f>
        <v>420200</v>
      </c>
      <c r="H32" s="117"/>
    </row>
    <row r="33" spans="1:8" s="90" customFormat="1" ht="18" customHeight="1" x14ac:dyDescent="0.15">
      <c r="A33" s="95"/>
      <c r="B33" s="619"/>
      <c r="C33" s="619"/>
      <c r="D33" s="619"/>
      <c r="E33" s="94"/>
      <c r="F33" s="58"/>
      <c r="G33" s="38"/>
      <c r="H33" s="91"/>
    </row>
    <row r="34" spans="1:8" s="90" customFormat="1" ht="18" customHeight="1" x14ac:dyDescent="0.15">
      <c r="A34" s="95"/>
      <c r="B34" s="619"/>
      <c r="C34" s="619"/>
      <c r="D34" s="619"/>
      <c r="E34" s="94"/>
      <c r="F34" s="177" t="s">
        <v>2</v>
      </c>
      <c r="G34" s="153">
        <v>380000</v>
      </c>
      <c r="H34" s="91"/>
    </row>
    <row r="35" spans="1:8" s="90" customFormat="1" ht="18" customHeight="1" x14ac:dyDescent="0.15">
      <c r="A35" s="95"/>
      <c r="B35" s="619"/>
      <c r="C35" s="619"/>
      <c r="D35" s="619"/>
      <c r="E35" s="94"/>
      <c r="F35" s="150"/>
      <c r="G35" s="58" t="s">
        <v>3</v>
      </c>
      <c r="H35" s="91"/>
    </row>
    <row r="36" spans="1:8" s="76" customFormat="1" ht="18" customHeight="1" x14ac:dyDescent="0.15">
      <c r="A36" s="89"/>
      <c r="B36" s="616"/>
      <c r="C36" s="617"/>
      <c r="D36" s="618"/>
      <c r="E36" s="88"/>
      <c r="F36" s="87"/>
      <c r="G36" s="86"/>
      <c r="H36" s="85"/>
    </row>
    <row r="37" spans="1:8" s="76" customFormat="1" ht="18" customHeight="1" x14ac:dyDescent="0.15">
      <c r="A37" s="84"/>
      <c r="B37" s="83"/>
      <c r="C37" s="82"/>
      <c r="D37" s="81"/>
      <c r="E37" s="80"/>
      <c r="F37" s="79"/>
      <c r="G37" s="78"/>
      <c r="H37" s="77"/>
    </row>
    <row r="38" spans="1:8" ht="18" customHeight="1" x14ac:dyDescent="0.15">
      <c r="A38" s="495" t="s">
        <v>0</v>
      </c>
      <c r="B38" s="496"/>
      <c r="C38" s="496"/>
      <c r="D38" s="496"/>
      <c r="E38" s="496"/>
      <c r="F38" s="496"/>
      <c r="G38" s="496"/>
      <c r="H38" s="497"/>
    </row>
    <row r="39" spans="1:8" ht="15" customHeight="1" x14ac:dyDescent="0.15">
      <c r="A39" s="547"/>
      <c r="B39" s="548"/>
      <c r="C39" s="548"/>
      <c r="D39" s="548"/>
      <c r="E39" s="548"/>
      <c r="F39" s="548"/>
      <c r="G39" s="548"/>
      <c r="H39" s="549"/>
    </row>
    <row r="40" spans="1:8" ht="15" customHeight="1" x14ac:dyDescent="0.15">
      <c r="A40" s="7"/>
      <c r="B40" s="5"/>
      <c r="C40" s="5"/>
      <c r="D40" s="5"/>
      <c r="E40" s="5"/>
      <c r="F40" s="5"/>
      <c r="G40" s="5"/>
      <c r="H40" s="4"/>
    </row>
    <row r="41" spans="1:8" ht="18" customHeight="1" x14ac:dyDescent="0.15">
      <c r="A41" s="6"/>
      <c r="B41" s="548"/>
      <c r="C41" s="548"/>
      <c r="D41" s="548"/>
      <c r="E41" s="5"/>
      <c r="F41" s="5"/>
      <c r="G41" s="5"/>
      <c r="H41" s="4"/>
    </row>
    <row r="42" spans="1:8" ht="12.75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36">
    <mergeCell ref="A38:H38"/>
    <mergeCell ref="A39:H39"/>
    <mergeCell ref="B41:D41"/>
    <mergeCell ref="A42:D42"/>
    <mergeCell ref="B20:D20"/>
    <mergeCell ref="B21:D21"/>
    <mergeCell ref="B22:D22"/>
    <mergeCell ref="A24:D24"/>
    <mergeCell ref="B36:D36"/>
    <mergeCell ref="A17:D17"/>
    <mergeCell ref="A15:D15"/>
    <mergeCell ref="B34:D34"/>
    <mergeCell ref="B35:D35"/>
    <mergeCell ref="B31:D31"/>
    <mergeCell ref="B32:D32"/>
    <mergeCell ref="B33:D33"/>
    <mergeCell ref="A27:D27"/>
    <mergeCell ref="A28:D28"/>
    <mergeCell ref="A29:D29"/>
    <mergeCell ref="A30:D30"/>
    <mergeCell ref="A25:D25"/>
    <mergeCell ref="A26:D26"/>
    <mergeCell ref="A18:D18"/>
    <mergeCell ref="A23:D23"/>
    <mergeCell ref="A19:D19"/>
    <mergeCell ref="E7:H7"/>
    <mergeCell ref="E8:H8"/>
    <mergeCell ref="B13:D13"/>
    <mergeCell ref="A14:D14"/>
    <mergeCell ref="A16:D16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40"/>
  <dimension ref="A1:M39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214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239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661" t="s">
        <v>253</v>
      </c>
      <c r="B14" s="662"/>
      <c r="C14" s="662"/>
      <c r="D14" s="662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5" t="s">
        <v>86</v>
      </c>
      <c r="B16" s="535" t="s">
        <v>85</v>
      </c>
      <c r="C16" s="536"/>
      <c r="D16" s="537"/>
      <c r="E16" s="94">
        <v>1</v>
      </c>
      <c r="F16" s="100">
        <v>254200</v>
      </c>
      <c r="G16" s="115">
        <f>E16*F16</f>
        <v>254200</v>
      </c>
      <c r="H16" s="204"/>
      <c r="J16" s="1">
        <v>46000</v>
      </c>
      <c r="K16" s="190"/>
      <c r="L16" s="190"/>
      <c r="M16" s="190"/>
    </row>
    <row r="17" spans="1:13" s="36" customFormat="1" ht="18" customHeight="1" x14ac:dyDescent="0.15">
      <c r="A17" s="101" t="s">
        <v>84</v>
      </c>
      <c r="B17" s="535" t="s">
        <v>83</v>
      </c>
      <c r="C17" s="536"/>
      <c r="D17" s="536"/>
      <c r="E17" s="94">
        <v>1</v>
      </c>
      <c r="F17" s="238">
        <v>26000</v>
      </c>
      <c r="G17" s="115">
        <f>E17*F17</f>
        <v>26000</v>
      </c>
      <c r="H17" s="204"/>
      <c r="J17" s="36">
        <v>45000</v>
      </c>
      <c r="K17" s="193"/>
      <c r="L17" s="190"/>
      <c r="M17" s="190"/>
    </row>
    <row r="18" spans="1:13" s="36" customFormat="1" ht="18" customHeight="1" x14ac:dyDescent="0.15">
      <c r="A18" s="184"/>
      <c r="B18" s="480"/>
      <c r="C18" s="481"/>
      <c r="D18" s="482"/>
      <c r="E18" s="151"/>
      <c r="F18" s="237" t="s">
        <v>4</v>
      </c>
      <c r="G18" s="92">
        <f>SUM(G15:G17)</f>
        <v>420200</v>
      </c>
      <c r="H18" s="204"/>
      <c r="J18" s="36">
        <v>35000</v>
      </c>
      <c r="K18" s="193"/>
      <c r="L18" s="190"/>
      <c r="M18" s="190"/>
    </row>
    <row r="19" spans="1:13" s="36" customFormat="1" ht="18" customHeight="1" x14ac:dyDescent="0.15">
      <c r="A19" s="658" t="s">
        <v>331</v>
      </c>
      <c r="B19" s="659"/>
      <c r="C19" s="659"/>
      <c r="D19" s="660"/>
      <c r="E19" s="156"/>
      <c r="F19" s="130"/>
      <c r="G19" s="130"/>
      <c r="H19" s="204"/>
      <c r="J19" s="36">
        <v>272000</v>
      </c>
      <c r="K19" s="193"/>
      <c r="L19" s="190"/>
      <c r="M19" s="190"/>
    </row>
    <row r="20" spans="1:13" ht="18" customHeight="1" x14ac:dyDescent="0.15">
      <c r="A20" s="508" t="s">
        <v>219</v>
      </c>
      <c r="B20" s="509"/>
      <c r="C20" s="509"/>
      <c r="D20" s="510"/>
      <c r="E20" s="94">
        <v>4</v>
      </c>
      <c r="F20" s="100">
        <v>0</v>
      </c>
      <c r="G20" s="115">
        <f>E20*F20</f>
        <v>0</v>
      </c>
      <c r="H20" s="120" t="s">
        <v>216</v>
      </c>
      <c r="I20" s="277"/>
      <c r="J20" s="299">
        <f>SUM(J16:J19)</f>
        <v>398000</v>
      </c>
      <c r="K20" s="190"/>
      <c r="L20" s="190"/>
      <c r="M20" s="190"/>
    </row>
    <row r="21" spans="1:13" ht="18" customHeight="1" x14ac:dyDescent="0.15">
      <c r="A21" s="220"/>
      <c r="B21" s="260"/>
      <c r="C21" s="261"/>
      <c r="D21" s="262"/>
      <c r="E21" s="97"/>
      <c r="F21" s="183"/>
      <c r="G21" s="38"/>
      <c r="H21" s="204"/>
      <c r="J21" s="299">
        <v>126000</v>
      </c>
      <c r="K21" s="190"/>
      <c r="L21" s="190"/>
      <c r="M21" s="190"/>
    </row>
    <row r="22" spans="1:13" ht="18" customHeight="1" x14ac:dyDescent="0.15">
      <c r="A22" s="653" t="s">
        <v>307</v>
      </c>
      <c r="B22" s="653"/>
      <c r="C22" s="653"/>
      <c r="D22" s="653"/>
      <c r="E22" s="300"/>
      <c r="F22" s="177"/>
      <c r="G22" s="153"/>
      <c r="H22" s="204"/>
      <c r="J22" s="277">
        <f>SUM(J20:J21)</f>
        <v>524000</v>
      </c>
      <c r="K22" s="190"/>
      <c r="L22" s="190"/>
      <c r="M22" s="190"/>
    </row>
    <row r="23" spans="1:13" ht="18" customHeight="1" x14ac:dyDescent="0.15">
      <c r="A23" s="483" t="s">
        <v>43</v>
      </c>
      <c r="B23" s="484"/>
      <c r="C23" s="484"/>
      <c r="D23" s="485"/>
      <c r="E23" s="156">
        <v>1</v>
      </c>
      <c r="F23" s="172">
        <v>53000</v>
      </c>
      <c r="G23" s="172">
        <f>F23*E23</f>
        <v>53000</v>
      </c>
      <c r="H23" s="204"/>
      <c r="I23" s="47">
        <f>G23*0.9</f>
        <v>47700</v>
      </c>
      <c r="K23" s="190"/>
      <c r="L23" s="190"/>
      <c r="M23" s="190"/>
    </row>
    <row r="24" spans="1:13" ht="18" customHeight="1" x14ac:dyDescent="0.15">
      <c r="A24" s="152"/>
      <c r="B24" s="529"/>
      <c r="C24" s="530"/>
      <c r="D24" s="531"/>
      <c r="E24" s="156"/>
      <c r="F24" s="183"/>
      <c r="G24" s="38"/>
      <c r="H24" s="204"/>
      <c r="K24" s="190"/>
      <c r="L24" s="190"/>
      <c r="M24" s="190"/>
    </row>
    <row r="25" spans="1:13" s="36" customFormat="1" ht="18" customHeight="1" x14ac:dyDescent="0.15">
      <c r="A25" s="486" t="s">
        <v>330</v>
      </c>
      <c r="B25" s="487"/>
      <c r="C25" s="487"/>
      <c r="D25" s="488"/>
      <c r="E25" s="107"/>
      <c r="F25" s="130"/>
      <c r="G25" s="130"/>
      <c r="H25" s="117"/>
      <c r="K25" s="193"/>
      <c r="L25" s="190"/>
      <c r="M25" s="190"/>
    </row>
    <row r="26" spans="1:13" ht="18" customHeight="1" x14ac:dyDescent="0.15">
      <c r="A26" s="574" t="s">
        <v>43</v>
      </c>
      <c r="B26" s="575"/>
      <c r="C26" s="575"/>
      <c r="D26" s="576"/>
      <c r="E26" s="107">
        <v>1</v>
      </c>
      <c r="F26" s="172">
        <v>53000</v>
      </c>
      <c r="G26" s="172">
        <f>F26*E26</f>
        <v>53000</v>
      </c>
      <c r="H26" s="98"/>
      <c r="K26" s="190"/>
      <c r="L26" s="190"/>
      <c r="M26" s="190"/>
    </row>
    <row r="27" spans="1:13" ht="18" customHeight="1" x14ac:dyDescent="0.15">
      <c r="A27" s="220"/>
      <c r="B27" s="260"/>
      <c r="C27" s="261"/>
      <c r="D27" s="262"/>
      <c r="E27" s="97"/>
      <c r="F27" s="183"/>
      <c r="G27" s="38"/>
      <c r="H27" s="204"/>
      <c r="K27" s="190"/>
      <c r="L27" s="190"/>
      <c r="M27" s="190"/>
    </row>
    <row r="28" spans="1:13" ht="18" customHeight="1" x14ac:dyDescent="0.15">
      <c r="A28" s="220"/>
      <c r="B28" s="260"/>
      <c r="C28" s="261"/>
      <c r="D28" s="262"/>
      <c r="E28" s="97"/>
      <c r="F28" s="183" t="s">
        <v>4</v>
      </c>
      <c r="G28" s="38">
        <f>G18+G20+G23+G26</f>
        <v>526200</v>
      </c>
      <c r="H28" s="204"/>
      <c r="I28" s="47">
        <f>G28*0.9</f>
        <v>473580</v>
      </c>
      <c r="K28" s="190"/>
      <c r="L28" s="190"/>
      <c r="M28" s="190"/>
    </row>
    <row r="29" spans="1:13" ht="18" customHeight="1" x14ac:dyDescent="0.15">
      <c r="A29" s="56"/>
      <c r="B29" s="480"/>
      <c r="C29" s="481"/>
      <c r="D29" s="482"/>
      <c r="E29" s="34"/>
      <c r="F29" s="58"/>
      <c r="G29" s="38"/>
      <c r="H29" s="48"/>
    </row>
    <row r="30" spans="1:13" ht="18" customHeight="1" x14ac:dyDescent="0.15">
      <c r="A30" s="297"/>
      <c r="B30" s="480"/>
      <c r="C30" s="481"/>
      <c r="D30" s="482"/>
      <c r="E30" s="34"/>
      <c r="F30" s="177" t="s">
        <v>2</v>
      </c>
      <c r="G30" s="153">
        <v>420000</v>
      </c>
      <c r="H30" s="48"/>
    </row>
    <row r="31" spans="1:13" ht="18" customHeight="1" x14ac:dyDescent="0.15">
      <c r="A31" s="297"/>
      <c r="B31" s="526"/>
      <c r="C31" s="527"/>
      <c r="D31" s="528"/>
      <c r="E31" s="34"/>
      <c r="F31" s="150"/>
      <c r="G31" s="58" t="s">
        <v>3</v>
      </c>
      <c r="H31" s="48"/>
      <c r="J31" s="47" t="e">
        <f>G31*0.9</f>
        <v>#VALUE!</v>
      </c>
    </row>
    <row r="32" spans="1:13" ht="18" customHeight="1" x14ac:dyDescent="0.15">
      <c r="A32" s="297"/>
      <c r="B32" s="514"/>
      <c r="C32" s="515"/>
      <c r="D32" s="516"/>
      <c r="E32" s="34"/>
      <c r="F32" s="44"/>
      <c r="G32" s="195"/>
      <c r="H32" s="48"/>
    </row>
    <row r="33" spans="1:8" ht="18" customHeight="1" x14ac:dyDescent="0.15">
      <c r="A33" s="188"/>
      <c r="B33" s="480"/>
      <c r="C33" s="481"/>
      <c r="D33" s="482"/>
      <c r="E33" s="34"/>
      <c r="F33" s="150"/>
      <c r="G33" s="58"/>
      <c r="H33" s="31"/>
    </row>
    <row r="34" spans="1:8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8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98"/>
      <c r="B39" s="499"/>
      <c r="C39" s="499"/>
      <c r="D39" s="499"/>
      <c r="E39" s="3"/>
      <c r="F39" s="3"/>
      <c r="G39" s="3"/>
      <c r="H39" s="2"/>
    </row>
  </sheetData>
  <mergeCells count="29">
    <mergeCell ref="A35:H35"/>
    <mergeCell ref="A39:D39"/>
    <mergeCell ref="A25:D25"/>
    <mergeCell ref="A26:D26"/>
    <mergeCell ref="B32:D32"/>
    <mergeCell ref="B33:D33"/>
    <mergeCell ref="B34:D34"/>
    <mergeCell ref="B31:D31"/>
    <mergeCell ref="E7:H7"/>
    <mergeCell ref="E8:H8"/>
    <mergeCell ref="B13:D13"/>
    <mergeCell ref="A14:D14"/>
    <mergeCell ref="B16:D16"/>
    <mergeCell ref="A15:D15"/>
    <mergeCell ref="B17:D17"/>
    <mergeCell ref="A19:D19"/>
    <mergeCell ref="B29:D29"/>
    <mergeCell ref="B30:D30"/>
    <mergeCell ref="B18:D18"/>
    <mergeCell ref="A20:D20"/>
    <mergeCell ref="A22:D22"/>
    <mergeCell ref="A23:D23"/>
    <mergeCell ref="B24:D24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41"/>
  <dimension ref="A1:M39"/>
  <sheetViews>
    <sheetView topLeftCell="A8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254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239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92" t="s">
        <v>218</v>
      </c>
      <c r="B14" s="493"/>
      <c r="C14" s="493"/>
      <c r="D14" s="493"/>
      <c r="E14" s="118"/>
      <c r="F14" s="118"/>
      <c r="G14" s="118"/>
      <c r="H14" s="31"/>
    </row>
    <row r="15" spans="1:13" ht="18" customHeight="1" x14ac:dyDescent="0.15">
      <c r="A15" s="574" t="s">
        <v>43</v>
      </c>
      <c r="B15" s="575"/>
      <c r="C15" s="575"/>
      <c r="D15" s="576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1" t="s">
        <v>84</v>
      </c>
      <c r="B16" s="535" t="s">
        <v>83</v>
      </c>
      <c r="C16" s="536"/>
      <c r="D16" s="536"/>
      <c r="E16" s="94">
        <v>1</v>
      </c>
      <c r="F16" s="238">
        <v>26000</v>
      </c>
      <c r="G16" s="115">
        <f>E16*F16</f>
        <v>26000</v>
      </c>
      <c r="H16" s="204"/>
      <c r="J16" s="1">
        <v>46000</v>
      </c>
      <c r="K16" s="190"/>
      <c r="L16" s="190"/>
      <c r="M16" s="190"/>
    </row>
    <row r="17" spans="1:13" s="36" customFormat="1" ht="18" customHeight="1" x14ac:dyDescent="0.15">
      <c r="A17" s="302"/>
      <c r="B17" s="83"/>
      <c r="C17" s="82"/>
      <c r="D17" s="81"/>
      <c r="E17" s="94"/>
      <c r="F17" s="183" t="s">
        <v>4</v>
      </c>
      <c r="G17" s="38">
        <f>SUM(G15:G16)</f>
        <v>166000</v>
      </c>
      <c r="H17" s="204"/>
      <c r="J17" s="36">
        <v>45000</v>
      </c>
      <c r="K17" s="193"/>
      <c r="L17" s="190"/>
      <c r="M17" s="190"/>
    </row>
    <row r="18" spans="1:13" s="36" customFormat="1" ht="18" customHeight="1" x14ac:dyDescent="0.15">
      <c r="A18" s="638" t="s">
        <v>308</v>
      </c>
      <c r="B18" s="639"/>
      <c r="C18" s="639"/>
      <c r="D18" s="639"/>
      <c r="E18" s="640"/>
      <c r="F18" s="281"/>
      <c r="G18" s="221"/>
      <c r="H18" s="31"/>
      <c r="J18" s="36">
        <v>35000</v>
      </c>
      <c r="K18" s="193"/>
      <c r="L18" s="190"/>
      <c r="M18" s="190"/>
    </row>
    <row r="19" spans="1:13" s="36" customFormat="1" ht="18" customHeight="1" x14ac:dyDescent="0.15">
      <c r="A19" s="53" t="s">
        <v>17</v>
      </c>
      <c r="B19" s="644" t="s">
        <v>151</v>
      </c>
      <c r="C19" s="645"/>
      <c r="D19" s="646"/>
      <c r="E19" s="12">
        <v>1</v>
      </c>
      <c r="F19" s="44">
        <v>140000</v>
      </c>
      <c r="G19" s="38">
        <f>F19*E19</f>
        <v>140000</v>
      </c>
      <c r="H19" s="31"/>
      <c r="J19" s="36">
        <v>272000</v>
      </c>
      <c r="K19" s="193"/>
      <c r="L19" s="190"/>
      <c r="M19" s="190"/>
    </row>
    <row r="20" spans="1:13" ht="18" customHeight="1" x14ac:dyDescent="0.15">
      <c r="A20" s="89" t="s">
        <v>212</v>
      </c>
      <c r="B20" s="578" t="s">
        <v>213</v>
      </c>
      <c r="C20" s="579"/>
      <c r="D20" s="580"/>
      <c r="E20" s="218">
        <v>1</v>
      </c>
      <c r="F20" s="44">
        <v>277000</v>
      </c>
      <c r="G20" s="195">
        <f>E20*F20</f>
        <v>277000</v>
      </c>
      <c r="H20" s="204"/>
      <c r="I20" s="277"/>
      <c r="J20" s="299">
        <f>SUM(J16:J19)</f>
        <v>398000</v>
      </c>
      <c r="K20" s="190"/>
      <c r="L20" s="190"/>
      <c r="M20" s="190"/>
    </row>
    <row r="21" spans="1:13" ht="18" customHeight="1" x14ac:dyDescent="0.15">
      <c r="A21" s="302"/>
      <c r="B21" s="663"/>
      <c r="C21" s="664"/>
      <c r="D21" s="665"/>
      <c r="E21" s="303"/>
      <c r="F21" s="183" t="s">
        <v>4</v>
      </c>
      <c r="G21" s="256">
        <f>SUM(G19:G20)</f>
        <v>417000</v>
      </c>
      <c r="H21" s="204"/>
      <c r="I21" s="47">
        <f>G21*0.9</f>
        <v>375300</v>
      </c>
      <c r="J21" s="299">
        <v>126000</v>
      </c>
      <c r="K21" s="190"/>
      <c r="L21" s="190"/>
      <c r="M21" s="190"/>
    </row>
    <row r="22" spans="1:13" ht="18" customHeight="1" x14ac:dyDescent="0.15">
      <c r="A22" s="220"/>
      <c r="B22" s="260"/>
      <c r="C22" s="261"/>
      <c r="D22" s="262"/>
      <c r="E22" s="156"/>
      <c r="F22" s="130"/>
      <c r="G22" s="130"/>
      <c r="H22" s="204"/>
      <c r="J22" s="277">
        <f>SUM(J20:J21)</f>
        <v>524000</v>
      </c>
      <c r="K22" s="190"/>
      <c r="L22" s="190"/>
      <c r="M22" s="190"/>
    </row>
    <row r="23" spans="1:13" ht="18" customHeight="1" x14ac:dyDescent="0.15">
      <c r="A23" s="220"/>
      <c r="B23" s="260"/>
      <c r="C23" s="261"/>
      <c r="D23" s="262"/>
      <c r="E23" s="94"/>
      <c r="F23" s="183" t="s">
        <v>4</v>
      </c>
      <c r="G23" s="38">
        <f>G17+G21</f>
        <v>583000</v>
      </c>
      <c r="H23" s="120"/>
      <c r="I23" s="47">
        <f>G23*0.9</f>
        <v>524700</v>
      </c>
      <c r="K23" s="190"/>
      <c r="L23" s="190"/>
      <c r="M23" s="190"/>
    </row>
    <row r="24" spans="1:13" ht="18" customHeight="1" x14ac:dyDescent="0.15">
      <c r="A24" s="220"/>
      <c r="B24" s="260"/>
      <c r="C24" s="261"/>
      <c r="D24" s="262"/>
      <c r="E24" s="97"/>
      <c r="F24" s="177"/>
      <c r="G24" s="153"/>
      <c r="H24" s="204"/>
      <c r="K24" s="190"/>
      <c r="L24" s="190"/>
      <c r="M24" s="190"/>
    </row>
    <row r="25" spans="1:13" s="36" customFormat="1" ht="18" customHeight="1" x14ac:dyDescent="0.15">
      <c r="A25" s="56"/>
      <c r="B25" s="480"/>
      <c r="C25" s="481"/>
      <c r="D25" s="482"/>
      <c r="E25" s="97"/>
      <c r="F25" s="177" t="s">
        <v>2</v>
      </c>
      <c r="G25" s="153">
        <v>520000</v>
      </c>
      <c r="H25" s="204"/>
      <c r="K25" s="193"/>
      <c r="L25" s="190"/>
      <c r="M25" s="190"/>
    </row>
    <row r="26" spans="1:13" ht="18" customHeight="1" x14ac:dyDescent="0.15">
      <c r="A26" s="220"/>
      <c r="B26" s="260"/>
      <c r="C26" s="261"/>
      <c r="D26" s="262"/>
      <c r="E26" s="97"/>
      <c r="F26" s="150"/>
      <c r="G26" s="58" t="s">
        <v>3</v>
      </c>
      <c r="H26" s="204"/>
      <c r="K26" s="190"/>
      <c r="L26" s="190"/>
      <c r="M26" s="190"/>
    </row>
    <row r="27" spans="1:13" ht="18" customHeight="1" x14ac:dyDescent="0.15">
      <c r="A27" s="220"/>
      <c r="B27" s="260"/>
      <c r="C27" s="261"/>
      <c r="D27" s="262"/>
      <c r="E27" s="97"/>
      <c r="F27" s="44"/>
      <c r="G27" s="195"/>
      <c r="H27" s="204"/>
      <c r="K27" s="190"/>
      <c r="L27" s="190"/>
      <c r="M27" s="190"/>
    </row>
    <row r="28" spans="1:13" ht="18" customHeight="1" x14ac:dyDescent="0.15">
      <c r="A28" s="220"/>
      <c r="B28" s="260"/>
      <c r="C28" s="261"/>
      <c r="D28" s="262"/>
      <c r="E28" s="97"/>
      <c r="F28" s="44"/>
      <c r="G28" s="195"/>
      <c r="H28" s="204"/>
      <c r="K28" s="190"/>
      <c r="L28" s="190"/>
      <c r="M28" s="190"/>
    </row>
    <row r="29" spans="1:13" ht="18" customHeight="1" x14ac:dyDescent="0.15">
      <c r="A29" s="56"/>
      <c r="B29" s="480"/>
      <c r="C29" s="481"/>
      <c r="D29" s="482"/>
      <c r="E29" s="34"/>
      <c r="F29" s="58"/>
      <c r="G29" s="38"/>
      <c r="H29" s="48"/>
    </row>
    <row r="30" spans="1:13" ht="18" customHeight="1" x14ac:dyDescent="0.15">
      <c r="A30" s="297"/>
      <c r="B30" s="480"/>
      <c r="C30" s="481"/>
      <c r="D30" s="482"/>
      <c r="E30" s="34"/>
      <c r="F30" s="58"/>
      <c r="G30" s="38"/>
      <c r="H30" s="48"/>
    </row>
    <row r="31" spans="1:13" ht="18" customHeight="1" x14ac:dyDescent="0.15">
      <c r="A31" s="297"/>
      <c r="B31" s="526"/>
      <c r="C31" s="527"/>
      <c r="D31" s="528"/>
      <c r="E31" s="34"/>
      <c r="F31" s="58"/>
      <c r="G31" s="38"/>
      <c r="H31" s="48"/>
      <c r="J31" s="47">
        <f>G31*0.9</f>
        <v>0</v>
      </c>
    </row>
    <row r="32" spans="1:13" ht="18" customHeight="1" x14ac:dyDescent="0.15">
      <c r="A32" s="297"/>
      <c r="B32" s="514"/>
      <c r="C32" s="515"/>
      <c r="D32" s="516"/>
      <c r="E32" s="34"/>
      <c r="F32" s="177"/>
      <c r="G32" s="153"/>
      <c r="H32" s="48"/>
    </row>
    <row r="33" spans="1:8" ht="18" customHeight="1" x14ac:dyDescent="0.15">
      <c r="A33" s="188"/>
      <c r="B33" s="480"/>
      <c r="C33" s="481"/>
      <c r="D33" s="482"/>
      <c r="E33" s="34"/>
      <c r="F33" s="150"/>
      <c r="G33" s="58"/>
      <c r="H33" s="31"/>
    </row>
    <row r="34" spans="1:8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8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98"/>
      <c r="B39" s="499"/>
      <c r="C39" s="499"/>
      <c r="D39" s="499"/>
      <c r="E39" s="3"/>
      <c r="F39" s="3"/>
      <c r="G39" s="3"/>
      <c r="H39" s="2"/>
    </row>
  </sheetData>
  <mergeCells count="25">
    <mergeCell ref="E6:H6"/>
    <mergeCell ref="A18:E18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B16:D16"/>
    <mergeCell ref="A15:D15"/>
    <mergeCell ref="B33:D33"/>
    <mergeCell ref="B34:D34"/>
    <mergeCell ref="A35:H35"/>
    <mergeCell ref="A39:D39"/>
    <mergeCell ref="B20:D20"/>
    <mergeCell ref="B29:D29"/>
    <mergeCell ref="B30:D30"/>
    <mergeCell ref="B19:D19"/>
    <mergeCell ref="B21:D21"/>
    <mergeCell ref="B25:D25"/>
    <mergeCell ref="B31:D31"/>
    <mergeCell ref="B32:D32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42"/>
  <dimension ref="A1:M42"/>
  <sheetViews>
    <sheetView topLeftCell="A11" zoomScale="85" zoomScaleNormal="85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2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2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2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2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2" ht="19.350000000000001" customHeight="1" x14ac:dyDescent="0.15">
      <c r="A9" s="68" t="s">
        <v>210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255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38" t="s">
        <v>310</v>
      </c>
      <c r="B14" s="539"/>
      <c r="C14" s="539"/>
      <c r="D14" s="539"/>
      <c r="E14" s="132"/>
      <c r="F14" s="132"/>
      <c r="G14" s="132"/>
      <c r="H14" s="288"/>
      <c r="J14" s="125"/>
      <c r="K14" s="126"/>
    </row>
    <row r="15" spans="1:12" s="76" customFormat="1" ht="18" customHeight="1" x14ac:dyDescent="0.15">
      <c r="A15" s="574" t="s">
        <v>43</v>
      </c>
      <c r="B15" s="575"/>
      <c r="C15" s="575"/>
      <c r="D15" s="576"/>
      <c r="E15" s="107">
        <v>1</v>
      </c>
      <c r="F15" s="130">
        <v>0</v>
      </c>
      <c r="G15" s="130">
        <f>F15*E15</f>
        <v>0</v>
      </c>
      <c r="H15" s="117"/>
      <c r="J15" s="125"/>
      <c r="K15" s="126"/>
      <c r="L15" s="279"/>
    </row>
    <row r="16" spans="1:12" s="76" customFormat="1" ht="18" customHeight="1" x14ac:dyDescent="0.15">
      <c r="A16" s="314"/>
      <c r="B16" s="315"/>
      <c r="C16" s="315"/>
      <c r="D16" s="316"/>
      <c r="E16" s="107"/>
      <c r="F16" s="130"/>
      <c r="G16" s="130"/>
      <c r="H16" s="117"/>
      <c r="J16" s="125"/>
      <c r="K16" s="126"/>
      <c r="L16" s="279"/>
    </row>
    <row r="17" spans="1:13" s="76" customFormat="1" ht="18" customHeight="1" x14ac:dyDescent="0.15">
      <c r="A17" s="577" t="s">
        <v>309</v>
      </c>
      <c r="B17" s="545"/>
      <c r="C17" s="545"/>
      <c r="D17" s="546"/>
      <c r="E17" s="118"/>
      <c r="F17" s="118"/>
      <c r="G17" s="118"/>
      <c r="H17" s="117"/>
      <c r="J17" s="127"/>
      <c r="K17" s="126"/>
      <c r="L17" s="128"/>
      <c r="M17" s="125"/>
    </row>
    <row r="18" spans="1:13" s="76" customFormat="1" ht="18" customHeight="1" x14ac:dyDescent="0.15">
      <c r="A18" s="574" t="s">
        <v>43</v>
      </c>
      <c r="B18" s="575"/>
      <c r="C18" s="575"/>
      <c r="D18" s="576"/>
      <c r="E18" s="107">
        <v>1</v>
      </c>
      <c r="F18" s="130">
        <v>0</v>
      </c>
      <c r="G18" s="130">
        <f>F18*E18</f>
        <v>0</v>
      </c>
      <c r="H18" s="120"/>
      <c r="J18" s="127"/>
      <c r="K18" s="126"/>
      <c r="M18" s="125"/>
    </row>
    <row r="19" spans="1:13" s="76" customFormat="1" ht="18" customHeight="1" x14ac:dyDescent="0.15">
      <c r="A19" s="314"/>
      <c r="B19" s="315"/>
      <c r="C19" s="315"/>
      <c r="D19" s="315"/>
      <c r="E19" s="107"/>
      <c r="F19" s="130"/>
      <c r="G19" s="130"/>
      <c r="H19" s="120"/>
      <c r="J19" s="127"/>
      <c r="K19" s="126"/>
      <c r="M19" s="125"/>
    </row>
    <row r="20" spans="1:13" s="90" customFormat="1" ht="18" customHeight="1" x14ac:dyDescent="0.15">
      <c r="A20" s="492" t="s">
        <v>311</v>
      </c>
      <c r="B20" s="493"/>
      <c r="C20" s="493"/>
      <c r="D20" s="493"/>
      <c r="E20" s="118"/>
      <c r="F20" s="118"/>
      <c r="G20" s="118"/>
      <c r="H20" s="163"/>
      <c r="J20" s="116"/>
    </row>
    <row r="21" spans="1:13" s="76" customFormat="1" ht="18" customHeight="1" x14ac:dyDescent="0.15">
      <c r="A21" s="483" t="s">
        <v>43</v>
      </c>
      <c r="B21" s="484"/>
      <c r="C21" s="484"/>
      <c r="D21" s="485"/>
      <c r="E21" s="156">
        <v>1</v>
      </c>
      <c r="F21" s="172">
        <v>53000</v>
      </c>
      <c r="G21" s="172">
        <f>F21*E21</f>
        <v>53000</v>
      </c>
      <c r="H21" s="117"/>
      <c r="J21" s="113"/>
    </row>
    <row r="22" spans="1:13" s="76" customFormat="1" ht="18" customHeight="1" x14ac:dyDescent="0.15">
      <c r="A22" s="185" t="s">
        <v>75</v>
      </c>
      <c r="B22" s="481" t="s">
        <v>74</v>
      </c>
      <c r="C22" s="481"/>
      <c r="D22" s="482"/>
      <c r="E22" s="156">
        <v>1</v>
      </c>
      <c r="F22" s="172">
        <v>7400</v>
      </c>
      <c r="G22" s="172">
        <f>F22*E22</f>
        <v>7400</v>
      </c>
      <c r="H22" s="289"/>
      <c r="J22" s="113"/>
    </row>
    <row r="23" spans="1:13" s="76" customFormat="1" ht="18" customHeight="1" x14ac:dyDescent="0.15">
      <c r="A23" s="184" t="s">
        <v>208</v>
      </c>
      <c r="B23" s="480" t="s">
        <v>209</v>
      </c>
      <c r="C23" s="481"/>
      <c r="D23" s="482"/>
      <c r="E23" s="151">
        <v>1</v>
      </c>
      <c r="F23" s="172">
        <v>16800</v>
      </c>
      <c r="G23" s="172">
        <f>F23*E23</f>
        <v>16800</v>
      </c>
      <c r="H23" s="98"/>
      <c r="J23" s="109"/>
    </row>
    <row r="24" spans="1:13" s="76" customFormat="1" ht="18" customHeight="1" x14ac:dyDescent="0.15">
      <c r="A24" s="152"/>
      <c r="B24" s="480"/>
      <c r="C24" s="481"/>
      <c r="D24" s="482"/>
      <c r="E24" s="151"/>
      <c r="F24" s="183" t="s">
        <v>4</v>
      </c>
      <c r="G24" s="38">
        <f>SUM(G21:G23)</f>
        <v>77200</v>
      </c>
      <c r="H24" s="117"/>
      <c r="J24" s="109"/>
    </row>
    <row r="25" spans="1:13" s="76" customFormat="1" ht="18" customHeight="1" x14ac:dyDescent="0.15">
      <c r="A25" s="301"/>
      <c r="B25" s="612"/>
      <c r="C25" s="613"/>
      <c r="D25" s="614"/>
      <c r="E25" s="181"/>
      <c r="F25" s="183"/>
      <c r="G25" s="38"/>
      <c r="H25" s="98"/>
      <c r="J25" s="109"/>
    </row>
    <row r="26" spans="1:13" s="76" customFormat="1" ht="18" customHeight="1" x14ac:dyDescent="0.15">
      <c r="A26" s="653" t="s">
        <v>312</v>
      </c>
      <c r="B26" s="653"/>
      <c r="C26" s="653"/>
      <c r="D26" s="653"/>
      <c r="E26" s="300"/>
      <c r="F26" s="177"/>
      <c r="G26" s="153"/>
      <c r="H26" s="117"/>
    </row>
    <row r="27" spans="1:13" s="90" customFormat="1" ht="18" customHeight="1" x14ac:dyDescent="0.15">
      <c r="A27" s="483" t="s">
        <v>43</v>
      </c>
      <c r="B27" s="484"/>
      <c r="C27" s="484"/>
      <c r="D27" s="485"/>
      <c r="E27" s="156">
        <v>1</v>
      </c>
      <c r="F27" s="172">
        <v>53000</v>
      </c>
      <c r="G27" s="172">
        <f>F27*E27</f>
        <v>53000</v>
      </c>
      <c r="H27" s="102"/>
    </row>
    <row r="28" spans="1:13" s="90" customFormat="1" ht="18" customHeight="1" x14ac:dyDescent="0.15">
      <c r="A28" s="152"/>
      <c r="B28" s="529"/>
      <c r="C28" s="530"/>
      <c r="D28" s="531"/>
      <c r="E28" s="156"/>
      <c r="F28" s="183"/>
      <c r="G28" s="38"/>
      <c r="H28" s="117"/>
    </row>
    <row r="29" spans="1:13" s="90" customFormat="1" ht="18" customHeight="1" x14ac:dyDescent="0.15">
      <c r="A29" s="46"/>
      <c r="B29" s="526"/>
      <c r="C29" s="527"/>
      <c r="D29" s="528"/>
      <c r="E29" s="156"/>
      <c r="F29" s="183" t="s">
        <v>4</v>
      </c>
      <c r="G29" s="38">
        <f>G15+G18+G24+G27</f>
        <v>130200</v>
      </c>
      <c r="H29" s="98"/>
      <c r="I29" s="344">
        <f>G29*0.9</f>
        <v>117180</v>
      </c>
    </row>
    <row r="30" spans="1:13" s="90" customFormat="1" ht="18" customHeight="1" x14ac:dyDescent="0.15">
      <c r="A30" s="152"/>
      <c r="B30" s="529"/>
      <c r="C30" s="530"/>
      <c r="D30" s="531"/>
      <c r="E30" s="34"/>
      <c r="F30" s="164"/>
      <c r="G30" s="168"/>
      <c r="H30" s="117"/>
    </row>
    <row r="31" spans="1:13" s="90" customFormat="1" ht="18" customHeight="1" x14ac:dyDescent="0.15">
      <c r="A31" s="144"/>
      <c r="B31" s="586"/>
      <c r="C31" s="587"/>
      <c r="D31" s="588"/>
      <c r="E31" s="165"/>
      <c r="F31" s="177" t="s">
        <v>2</v>
      </c>
      <c r="G31" s="153">
        <v>110000</v>
      </c>
      <c r="H31" s="98"/>
    </row>
    <row r="32" spans="1:13" s="90" customFormat="1" ht="18" customHeight="1" x14ac:dyDescent="0.15">
      <c r="A32" s="89"/>
      <c r="B32" s="616"/>
      <c r="C32" s="617"/>
      <c r="D32" s="618"/>
      <c r="E32" s="156"/>
      <c r="F32" s="150"/>
      <c r="G32" s="58" t="s">
        <v>3</v>
      </c>
      <c r="H32" s="117"/>
    </row>
    <row r="33" spans="1:8" s="90" customFormat="1" ht="18" customHeight="1" x14ac:dyDescent="0.15">
      <c r="A33" s="95"/>
      <c r="B33" s="619"/>
      <c r="C33" s="619"/>
      <c r="D33" s="619"/>
      <c r="E33" s="94"/>
      <c r="F33" s="33"/>
      <c r="G33" s="153"/>
      <c r="H33" s="91"/>
    </row>
    <row r="34" spans="1:8" s="90" customFormat="1" ht="18" customHeight="1" x14ac:dyDescent="0.15">
      <c r="A34" s="95"/>
      <c r="B34" s="619"/>
      <c r="C34" s="619"/>
      <c r="D34" s="619"/>
      <c r="E34" s="94"/>
      <c r="F34" s="44"/>
      <c r="G34" s="40"/>
      <c r="H34" s="91"/>
    </row>
    <row r="35" spans="1:8" s="90" customFormat="1" ht="18" customHeight="1" x14ac:dyDescent="0.15">
      <c r="A35" s="95"/>
      <c r="B35" s="619"/>
      <c r="C35" s="619"/>
      <c r="D35" s="619"/>
      <c r="E35" s="94"/>
      <c r="F35" s="93"/>
      <c r="G35" s="92"/>
      <c r="H35" s="91"/>
    </row>
    <row r="36" spans="1:8" s="76" customFormat="1" ht="18" customHeight="1" x14ac:dyDescent="0.15">
      <c r="A36" s="89"/>
      <c r="B36" s="616"/>
      <c r="C36" s="617"/>
      <c r="D36" s="618"/>
      <c r="E36" s="88"/>
      <c r="F36" s="87"/>
      <c r="G36" s="86"/>
      <c r="H36" s="85"/>
    </row>
    <row r="37" spans="1:8" s="76" customFormat="1" ht="18" customHeight="1" x14ac:dyDescent="0.15">
      <c r="A37" s="84"/>
      <c r="B37" s="83"/>
      <c r="C37" s="82"/>
      <c r="D37" s="81"/>
      <c r="E37" s="80"/>
      <c r="F37" s="79"/>
      <c r="G37" s="78"/>
      <c r="H37" s="77"/>
    </row>
    <row r="38" spans="1:8" ht="18" customHeight="1" x14ac:dyDescent="0.15">
      <c r="A38" s="495" t="s">
        <v>0</v>
      </c>
      <c r="B38" s="496"/>
      <c r="C38" s="496"/>
      <c r="D38" s="496"/>
      <c r="E38" s="496"/>
      <c r="F38" s="496"/>
      <c r="G38" s="496"/>
      <c r="H38" s="497"/>
    </row>
    <row r="39" spans="1:8" ht="15" customHeight="1" x14ac:dyDescent="0.15">
      <c r="A39" s="547"/>
      <c r="B39" s="548"/>
      <c r="C39" s="548"/>
      <c r="D39" s="548"/>
      <c r="E39" s="548"/>
      <c r="F39" s="548"/>
      <c r="G39" s="548"/>
      <c r="H39" s="549"/>
    </row>
    <row r="40" spans="1:8" ht="15" customHeight="1" x14ac:dyDescent="0.15">
      <c r="A40" s="7"/>
      <c r="B40" s="5"/>
      <c r="C40" s="5"/>
      <c r="D40" s="5"/>
      <c r="E40" s="5"/>
      <c r="F40" s="5"/>
      <c r="G40" s="5"/>
      <c r="H40" s="4"/>
    </row>
    <row r="41" spans="1:8" ht="18" customHeight="1" x14ac:dyDescent="0.15">
      <c r="A41" s="6"/>
      <c r="B41" s="548"/>
      <c r="C41" s="548"/>
      <c r="D41" s="548"/>
      <c r="E41" s="5"/>
      <c r="F41" s="5"/>
      <c r="G41" s="5"/>
      <c r="H41" s="4"/>
    </row>
    <row r="42" spans="1:8" ht="12.75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34">
    <mergeCell ref="B36:D36"/>
    <mergeCell ref="A38:H38"/>
    <mergeCell ref="A39:H39"/>
    <mergeCell ref="B41:D41"/>
    <mergeCell ref="A42:D42"/>
    <mergeCell ref="A18:D18"/>
    <mergeCell ref="B30:D30"/>
    <mergeCell ref="B31:D31"/>
    <mergeCell ref="B32:D32"/>
    <mergeCell ref="B33:D33"/>
    <mergeCell ref="B22:D22"/>
    <mergeCell ref="B23:D23"/>
    <mergeCell ref="A20:D20"/>
    <mergeCell ref="A21:D21"/>
    <mergeCell ref="B34:D34"/>
    <mergeCell ref="B35:D35"/>
    <mergeCell ref="B24:D24"/>
    <mergeCell ref="B25:D25"/>
    <mergeCell ref="B28:D28"/>
    <mergeCell ref="B29:D29"/>
    <mergeCell ref="A26:D26"/>
    <mergeCell ref="A27:D27"/>
    <mergeCell ref="A17:D17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43"/>
  <dimension ref="A1:M39"/>
  <sheetViews>
    <sheetView topLeftCell="A2" zoomScale="90" zoomScaleNormal="9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207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257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654" t="s">
        <v>313</v>
      </c>
      <c r="B14" s="655"/>
      <c r="C14" s="655"/>
      <c r="D14" s="655"/>
      <c r="E14" s="656"/>
      <c r="F14" s="222"/>
      <c r="G14" s="221"/>
      <c r="H14" s="31"/>
    </row>
    <row r="15" spans="1:13" ht="18" customHeight="1" x14ac:dyDescent="0.15">
      <c r="A15" s="53" t="s">
        <v>17</v>
      </c>
      <c r="B15" s="644" t="s">
        <v>151</v>
      </c>
      <c r="C15" s="645"/>
      <c r="D15" s="646"/>
      <c r="E15" s="12">
        <v>1</v>
      </c>
      <c r="F15" s="44">
        <v>140000</v>
      </c>
      <c r="G15" s="38">
        <f>F15*E15</f>
        <v>140000</v>
      </c>
      <c r="H15" s="31"/>
    </row>
    <row r="16" spans="1:13" ht="18" customHeight="1" x14ac:dyDescent="0.15">
      <c r="A16" s="89" t="s">
        <v>69</v>
      </c>
      <c r="B16" s="578" t="s">
        <v>68</v>
      </c>
      <c r="C16" s="579"/>
      <c r="D16" s="580"/>
      <c r="E16" s="218">
        <v>1</v>
      </c>
      <c r="F16" s="44">
        <v>51000</v>
      </c>
      <c r="G16" s="195">
        <f>E16*F16</f>
        <v>51000</v>
      </c>
      <c r="H16" s="204"/>
      <c r="J16" s="1">
        <v>46000</v>
      </c>
      <c r="K16" s="190"/>
      <c r="L16" s="190"/>
      <c r="M16" s="190"/>
    </row>
    <row r="17" spans="1:13" s="36" customFormat="1" ht="18" customHeight="1" x14ac:dyDescent="0.15">
      <c r="A17" s="220" t="s">
        <v>202</v>
      </c>
      <c r="B17" s="586" t="s">
        <v>204</v>
      </c>
      <c r="C17" s="587"/>
      <c r="D17" s="588"/>
      <c r="E17" s="218">
        <v>1</v>
      </c>
      <c r="F17" s="44">
        <v>50000</v>
      </c>
      <c r="G17" s="195">
        <f>E17*F17</f>
        <v>50000</v>
      </c>
      <c r="H17" s="204"/>
      <c r="J17" s="36">
        <v>45000</v>
      </c>
      <c r="K17" s="193"/>
      <c r="L17" s="190"/>
      <c r="M17" s="190"/>
    </row>
    <row r="18" spans="1:13" s="36" customFormat="1" ht="18" customHeight="1" x14ac:dyDescent="0.15">
      <c r="A18" s="220" t="s">
        <v>203</v>
      </c>
      <c r="B18" s="586" t="s">
        <v>205</v>
      </c>
      <c r="C18" s="587"/>
      <c r="D18" s="588"/>
      <c r="E18" s="218">
        <v>1</v>
      </c>
      <c r="F18" s="44">
        <v>39000</v>
      </c>
      <c r="G18" s="195">
        <f>E18*F18</f>
        <v>39000</v>
      </c>
      <c r="H18" s="204"/>
      <c r="J18" s="36">
        <v>35000</v>
      </c>
      <c r="K18" s="193"/>
      <c r="L18" s="190"/>
      <c r="M18" s="190"/>
    </row>
    <row r="19" spans="1:13" s="36" customFormat="1" ht="18" customHeight="1" x14ac:dyDescent="0.15">
      <c r="A19" s="220" t="s">
        <v>81</v>
      </c>
      <c r="B19" s="586" t="s">
        <v>206</v>
      </c>
      <c r="C19" s="587"/>
      <c r="D19" s="588"/>
      <c r="E19" s="218">
        <v>1</v>
      </c>
      <c r="F19" s="44">
        <v>320000</v>
      </c>
      <c r="G19" s="44">
        <v>320000</v>
      </c>
      <c r="H19" s="204"/>
      <c r="J19" s="36">
        <v>272000</v>
      </c>
      <c r="K19" s="193"/>
      <c r="L19" s="190"/>
      <c r="M19" s="190"/>
    </row>
    <row r="20" spans="1:13" ht="18" customHeight="1" x14ac:dyDescent="0.15">
      <c r="A20" s="302"/>
      <c r="B20" s="83"/>
      <c r="C20" s="82"/>
      <c r="D20" s="81"/>
      <c r="E20" s="94"/>
      <c r="F20" s="183" t="s">
        <v>4</v>
      </c>
      <c r="G20" s="256">
        <f>SUM(G15:G19)</f>
        <v>600000</v>
      </c>
      <c r="H20" s="204"/>
      <c r="I20" s="277"/>
      <c r="J20" s="299">
        <f>SUM(J16:J19)</f>
        <v>398000</v>
      </c>
      <c r="K20" s="190"/>
      <c r="L20" s="190"/>
      <c r="M20" s="190"/>
    </row>
    <row r="21" spans="1:13" ht="18" customHeight="1" x14ac:dyDescent="0.15">
      <c r="A21" s="492" t="s">
        <v>314</v>
      </c>
      <c r="B21" s="493"/>
      <c r="C21" s="493"/>
      <c r="D21" s="493"/>
      <c r="E21" s="118"/>
      <c r="F21" s="118"/>
      <c r="G21" s="118"/>
      <c r="H21" s="204"/>
      <c r="J21" s="299">
        <v>126000</v>
      </c>
      <c r="K21" s="190"/>
      <c r="L21" s="190"/>
      <c r="M21" s="190"/>
    </row>
    <row r="22" spans="1:13" ht="18" customHeight="1" x14ac:dyDescent="0.15">
      <c r="A22" s="483" t="s">
        <v>43</v>
      </c>
      <c r="B22" s="484"/>
      <c r="C22" s="484"/>
      <c r="D22" s="485"/>
      <c r="E22" s="156">
        <v>1</v>
      </c>
      <c r="F22" s="172">
        <v>53000</v>
      </c>
      <c r="G22" s="172">
        <f>F22*E22</f>
        <v>53000</v>
      </c>
      <c r="H22" s="204"/>
      <c r="J22" s="277">
        <f>SUM(J20:J21)</f>
        <v>524000</v>
      </c>
      <c r="K22" s="190"/>
      <c r="L22" s="190"/>
      <c r="M22" s="190"/>
    </row>
    <row r="23" spans="1:13" ht="18" customHeight="1" x14ac:dyDescent="0.15">
      <c r="A23" s="185" t="s">
        <v>75</v>
      </c>
      <c r="B23" s="481" t="s">
        <v>200</v>
      </c>
      <c r="C23" s="481"/>
      <c r="D23" s="482"/>
      <c r="E23" s="156">
        <v>1</v>
      </c>
      <c r="F23" s="172">
        <v>8400</v>
      </c>
      <c r="G23" s="172">
        <f>F23*E23</f>
        <v>8400</v>
      </c>
      <c r="H23" s="204"/>
      <c r="K23" s="190"/>
      <c r="L23" s="190"/>
      <c r="M23" s="190"/>
    </row>
    <row r="24" spans="1:13" ht="18" customHeight="1" x14ac:dyDescent="0.15">
      <c r="A24" s="185" t="s">
        <v>75</v>
      </c>
      <c r="B24" s="480" t="s">
        <v>199</v>
      </c>
      <c r="C24" s="481"/>
      <c r="D24" s="482"/>
      <c r="E24" s="151">
        <v>1</v>
      </c>
      <c r="F24" s="172">
        <v>7600</v>
      </c>
      <c r="G24" s="172">
        <f>F24*E24</f>
        <v>7600</v>
      </c>
      <c r="H24" s="204"/>
      <c r="K24" s="190"/>
      <c r="L24" s="190"/>
      <c r="M24" s="190"/>
    </row>
    <row r="25" spans="1:13" s="36" customFormat="1" ht="18" customHeight="1" x14ac:dyDescent="0.15">
      <c r="A25" s="152" t="s">
        <v>201</v>
      </c>
      <c r="B25" s="480" t="s">
        <v>53</v>
      </c>
      <c r="C25" s="481"/>
      <c r="D25" s="482"/>
      <c r="E25" s="151">
        <v>1</v>
      </c>
      <c r="F25" s="298">
        <v>254800</v>
      </c>
      <c r="G25" s="172">
        <f>F25*E25</f>
        <v>254800</v>
      </c>
      <c r="H25" s="204"/>
      <c r="K25" s="193"/>
      <c r="L25" s="190"/>
      <c r="M25" s="190"/>
    </row>
    <row r="26" spans="1:13" ht="18" customHeight="1" x14ac:dyDescent="0.15">
      <c r="A26" s="182"/>
      <c r="B26" s="612"/>
      <c r="C26" s="613"/>
      <c r="D26" s="614"/>
      <c r="E26" s="181"/>
      <c r="F26" s="183" t="s">
        <v>4</v>
      </c>
      <c r="G26" s="38">
        <f>SUM(G22:G25)</f>
        <v>323800</v>
      </c>
      <c r="H26" s="204"/>
      <c r="K26" s="190"/>
      <c r="L26" s="190"/>
      <c r="M26" s="190"/>
    </row>
    <row r="27" spans="1:13" ht="18" customHeight="1" x14ac:dyDescent="0.15">
      <c r="A27" s="179"/>
      <c r="B27" s="666"/>
      <c r="C27" s="667"/>
      <c r="D27" s="668"/>
      <c r="E27" s="178"/>
      <c r="F27" s="177"/>
      <c r="G27" s="153"/>
      <c r="H27" s="204"/>
      <c r="K27" s="190"/>
      <c r="L27" s="190"/>
      <c r="M27" s="190"/>
    </row>
    <row r="28" spans="1:13" ht="18" customHeight="1" x14ac:dyDescent="0.15">
      <c r="A28" s="176"/>
      <c r="B28" s="175"/>
      <c r="C28" s="174"/>
      <c r="D28" s="173"/>
      <c r="E28" s="118"/>
      <c r="F28" s="183" t="s">
        <v>4</v>
      </c>
      <c r="G28" s="38">
        <f>G20+G26</f>
        <v>923800</v>
      </c>
      <c r="H28" s="204"/>
      <c r="K28" s="190"/>
      <c r="L28" s="190"/>
      <c r="M28" s="190"/>
    </row>
    <row r="29" spans="1:13" ht="18" customHeight="1" x14ac:dyDescent="0.15">
      <c r="A29" s="152"/>
      <c r="B29" s="529"/>
      <c r="C29" s="530"/>
      <c r="D29" s="531"/>
      <c r="E29" s="156"/>
      <c r="F29" s="150"/>
      <c r="G29" s="58"/>
      <c r="H29" s="48"/>
    </row>
    <row r="30" spans="1:13" ht="18" customHeight="1" x14ac:dyDescent="0.15">
      <c r="A30" s="297"/>
      <c r="B30" s="480"/>
      <c r="C30" s="481"/>
      <c r="D30" s="482"/>
      <c r="E30" s="34"/>
      <c r="F30" s="177" t="s">
        <v>2</v>
      </c>
      <c r="G30" s="153">
        <v>800000</v>
      </c>
      <c r="H30" s="48"/>
    </row>
    <row r="31" spans="1:13" ht="18" customHeight="1" x14ac:dyDescent="0.15">
      <c r="A31" s="297"/>
      <c r="B31" s="526"/>
      <c r="C31" s="527"/>
      <c r="D31" s="528"/>
      <c r="E31" s="34"/>
      <c r="F31" s="150"/>
      <c r="G31" s="58" t="s">
        <v>3</v>
      </c>
      <c r="H31" s="48"/>
      <c r="J31" s="47" t="e">
        <f>G31*0.9</f>
        <v>#VALUE!</v>
      </c>
    </row>
    <row r="32" spans="1:13" ht="18" customHeight="1" x14ac:dyDescent="0.15">
      <c r="A32" s="297"/>
      <c r="B32" s="514"/>
      <c r="C32" s="515"/>
      <c r="D32" s="516"/>
      <c r="E32" s="34"/>
      <c r="F32" s="177"/>
      <c r="G32" s="153"/>
      <c r="H32" s="48"/>
    </row>
    <row r="33" spans="1:8" ht="18" customHeight="1" x14ac:dyDescent="0.15">
      <c r="A33" s="188"/>
      <c r="B33" s="480"/>
      <c r="C33" s="481"/>
      <c r="D33" s="482"/>
      <c r="E33" s="34"/>
      <c r="F33" s="150"/>
      <c r="G33" s="58"/>
      <c r="H33" s="31"/>
    </row>
    <row r="34" spans="1:8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8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98"/>
      <c r="B39" s="499"/>
      <c r="C39" s="499"/>
      <c r="D39" s="499"/>
      <c r="E39" s="3"/>
      <c r="F39" s="3"/>
      <c r="G39" s="3"/>
      <c r="H39" s="2"/>
    </row>
  </sheetData>
  <mergeCells count="30">
    <mergeCell ref="B33:D33"/>
    <mergeCell ref="B34:D34"/>
    <mergeCell ref="A35:H35"/>
    <mergeCell ref="A39:D39"/>
    <mergeCell ref="B30:D30"/>
    <mergeCell ref="B31:D31"/>
    <mergeCell ref="B32:D32"/>
    <mergeCell ref="B29:D29"/>
    <mergeCell ref="B17:D17"/>
    <mergeCell ref="B18:D18"/>
    <mergeCell ref="B19:D19"/>
    <mergeCell ref="E7:H7"/>
    <mergeCell ref="E8:H8"/>
    <mergeCell ref="B13:D13"/>
    <mergeCell ref="B15:D15"/>
    <mergeCell ref="B16:D16"/>
    <mergeCell ref="A21:D21"/>
    <mergeCell ref="A22:D22"/>
    <mergeCell ref="B23:D23"/>
    <mergeCell ref="B24:D24"/>
    <mergeCell ref="B25:D25"/>
    <mergeCell ref="B26:D26"/>
    <mergeCell ref="B27:D27"/>
    <mergeCell ref="A14:E14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44"/>
  <dimension ref="A1:M41"/>
  <sheetViews>
    <sheetView topLeftCell="A5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2.4414062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279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256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s="76" customFormat="1" ht="18" customHeight="1" x14ac:dyDescent="0.15">
      <c r="A14" s="538" t="s">
        <v>315</v>
      </c>
      <c r="B14" s="539"/>
      <c r="C14" s="539"/>
      <c r="D14" s="539"/>
      <c r="E14" s="132"/>
      <c r="F14" s="132"/>
      <c r="G14" s="132"/>
      <c r="H14" s="288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74" t="s">
        <v>43</v>
      </c>
      <c r="B15" s="575"/>
      <c r="C15" s="575"/>
      <c r="D15" s="576"/>
      <c r="E15" s="107">
        <v>1</v>
      </c>
      <c r="F15" s="130">
        <v>140000</v>
      </c>
      <c r="G15" s="130">
        <f>F15*E15</f>
        <v>140000</v>
      </c>
      <c r="H15" s="117"/>
      <c r="J15" s="125"/>
      <c r="K15" s="126"/>
    </row>
    <row r="16" spans="1:13" s="76" customFormat="1" ht="18" customHeight="1" x14ac:dyDescent="0.15">
      <c r="A16" s="574" t="s">
        <v>198</v>
      </c>
      <c r="B16" s="575"/>
      <c r="C16" s="575"/>
      <c r="D16" s="576"/>
      <c r="E16" s="107">
        <v>1</v>
      </c>
      <c r="F16" s="130">
        <v>0</v>
      </c>
      <c r="G16" s="115">
        <f>E16*F16</f>
        <v>0</v>
      </c>
      <c r="H16" s="117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95"/>
      <c r="B17" s="619"/>
      <c r="C17" s="619"/>
      <c r="D17" s="619"/>
      <c r="E17" s="290"/>
      <c r="F17" s="237" t="s">
        <v>4</v>
      </c>
      <c r="G17" s="92">
        <f>SUM(G12:G16)</f>
        <v>140000</v>
      </c>
      <c r="H17" s="120"/>
      <c r="I17" s="279">
        <f>G17*0.9</f>
        <v>126000</v>
      </c>
      <c r="J17" s="127"/>
      <c r="K17" s="126"/>
      <c r="M17" s="125"/>
    </row>
    <row r="18" spans="1:13" s="76" customFormat="1" ht="18" customHeight="1" x14ac:dyDescent="0.15">
      <c r="A18" s="577" t="s">
        <v>258</v>
      </c>
      <c r="B18" s="545"/>
      <c r="C18" s="545"/>
      <c r="D18" s="545"/>
      <c r="E18" s="118"/>
      <c r="F18" s="118"/>
      <c r="G18" s="118"/>
      <c r="H18" s="204"/>
      <c r="J18" s="119"/>
    </row>
    <row r="19" spans="1:13" s="90" customFormat="1" ht="18" customHeight="1" x14ac:dyDescent="0.15">
      <c r="A19" s="574" t="s">
        <v>43</v>
      </c>
      <c r="B19" s="575"/>
      <c r="C19" s="575"/>
      <c r="D19" s="576"/>
      <c r="E19" s="156">
        <v>1</v>
      </c>
      <c r="F19" s="130">
        <v>140000</v>
      </c>
      <c r="G19" s="130">
        <f>F19*E19</f>
        <v>140000</v>
      </c>
      <c r="H19" s="120"/>
      <c r="J19" s="116">
        <f>G17*0.9</f>
        <v>126000</v>
      </c>
    </row>
    <row r="20" spans="1:13" s="76" customFormat="1" ht="18" customHeight="1" x14ac:dyDescent="0.15">
      <c r="A20" s="101" t="s">
        <v>84</v>
      </c>
      <c r="B20" s="535" t="s">
        <v>83</v>
      </c>
      <c r="C20" s="536"/>
      <c r="D20" s="536"/>
      <c r="E20" s="94">
        <v>1</v>
      </c>
      <c r="F20" s="238">
        <v>26000</v>
      </c>
      <c r="G20" s="115">
        <f>E20*F20</f>
        <v>26000</v>
      </c>
      <c r="H20" s="117"/>
      <c r="J20" s="113"/>
    </row>
    <row r="21" spans="1:13" s="76" customFormat="1" ht="18" customHeight="1" x14ac:dyDescent="0.15">
      <c r="A21" s="302"/>
      <c r="B21" s="83"/>
      <c r="C21" s="82"/>
      <c r="D21" s="81"/>
      <c r="E21" s="94"/>
      <c r="F21" s="237" t="s">
        <v>4</v>
      </c>
      <c r="G21" s="92">
        <f>SUM(G19:G20)</f>
        <v>166000</v>
      </c>
      <c r="H21" s="289"/>
      <c r="I21" s="279">
        <f>G21*0.9</f>
        <v>149400</v>
      </c>
      <c r="J21" s="113"/>
    </row>
    <row r="22" spans="1:13" s="76" customFormat="1" ht="18" customHeight="1" x14ac:dyDescent="0.15">
      <c r="A22" s="577" t="s">
        <v>258</v>
      </c>
      <c r="B22" s="545"/>
      <c r="C22" s="545"/>
      <c r="D22" s="545"/>
      <c r="E22" s="118"/>
      <c r="F22" s="118"/>
      <c r="G22" s="118"/>
      <c r="H22" s="98"/>
      <c r="J22" s="109"/>
    </row>
    <row r="23" spans="1:13" s="76" customFormat="1" ht="18" customHeight="1" x14ac:dyDescent="0.15">
      <c r="A23" s="574" t="s">
        <v>43</v>
      </c>
      <c r="B23" s="575"/>
      <c r="C23" s="575"/>
      <c r="D23" s="576"/>
      <c r="E23" s="156">
        <v>1</v>
      </c>
      <c r="F23" s="130">
        <v>0</v>
      </c>
      <c r="G23" s="130">
        <f>F23*E23</f>
        <v>0</v>
      </c>
      <c r="H23" s="120" t="s">
        <v>216</v>
      </c>
      <c r="I23" s="279">
        <f>G23*0.9</f>
        <v>0</v>
      </c>
      <c r="J23" s="109"/>
    </row>
    <row r="24" spans="1:13" s="76" customFormat="1" ht="18" customHeight="1" x14ac:dyDescent="0.15">
      <c r="A24" s="523" t="s">
        <v>280</v>
      </c>
      <c r="B24" s="524"/>
      <c r="C24" s="524"/>
      <c r="D24" s="525"/>
      <c r="E24" s="156"/>
      <c r="F24" s="130"/>
      <c r="G24" s="130"/>
      <c r="H24" s="204"/>
      <c r="J24" s="109"/>
    </row>
    <row r="25" spans="1:13" s="76" customFormat="1" ht="18" customHeight="1" x14ac:dyDescent="0.15">
      <c r="A25" s="508" t="s">
        <v>219</v>
      </c>
      <c r="B25" s="509"/>
      <c r="C25" s="509"/>
      <c r="D25" s="510"/>
      <c r="E25" s="94">
        <v>1</v>
      </c>
      <c r="F25" s="100">
        <v>0</v>
      </c>
      <c r="G25" s="115">
        <f>E25*F25</f>
        <v>0</v>
      </c>
      <c r="H25" s="120" t="s">
        <v>216</v>
      </c>
    </row>
    <row r="26" spans="1:13" s="90" customFormat="1" ht="18" customHeight="1" x14ac:dyDescent="0.15">
      <c r="A26" s="95"/>
      <c r="B26" s="619"/>
      <c r="C26" s="619"/>
      <c r="D26" s="619"/>
      <c r="E26" s="107"/>
      <c r="F26" s="237" t="s">
        <v>4</v>
      </c>
      <c r="G26" s="92">
        <f>G17+G21</f>
        <v>306000</v>
      </c>
      <c r="H26" s="102"/>
    </row>
    <row r="27" spans="1:13" s="90" customFormat="1" ht="18" customHeight="1" x14ac:dyDescent="0.15">
      <c r="A27" s="95"/>
      <c r="B27" s="619"/>
      <c r="C27" s="619"/>
      <c r="D27" s="619"/>
      <c r="E27" s="156"/>
      <c r="F27" s="328"/>
      <c r="G27" s="103"/>
      <c r="H27" s="117"/>
    </row>
    <row r="28" spans="1:13" s="90" customFormat="1" ht="18" customHeight="1" x14ac:dyDescent="0.15">
      <c r="A28" s="95"/>
      <c r="B28" s="619"/>
      <c r="C28" s="619"/>
      <c r="D28" s="619"/>
      <c r="E28" s="107"/>
      <c r="F28" s="328" t="s">
        <v>2</v>
      </c>
      <c r="G28" s="103">
        <v>275000</v>
      </c>
      <c r="H28" s="98"/>
    </row>
    <row r="29" spans="1:13" s="90" customFormat="1" ht="18" customHeight="1" x14ac:dyDescent="0.15">
      <c r="A29" s="95"/>
      <c r="B29" s="619"/>
      <c r="C29" s="619"/>
      <c r="D29" s="619"/>
      <c r="E29" s="156"/>
      <c r="F29" s="112"/>
      <c r="G29" s="99" t="s">
        <v>3</v>
      </c>
      <c r="H29" s="117"/>
    </row>
    <row r="30" spans="1:13" s="90" customFormat="1" ht="18" customHeight="1" x14ac:dyDescent="0.15">
      <c r="A30" s="95"/>
      <c r="B30" s="619"/>
      <c r="C30" s="619"/>
      <c r="D30" s="619"/>
      <c r="E30" s="107"/>
      <c r="F30" s="237"/>
      <c r="G30" s="92"/>
      <c r="H30" s="98"/>
    </row>
    <row r="31" spans="1:13" s="90" customFormat="1" ht="18" customHeight="1" x14ac:dyDescent="0.15">
      <c r="A31" s="89"/>
      <c r="B31" s="616"/>
      <c r="C31" s="617"/>
      <c r="D31" s="618"/>
      <c r="E31" s="156"/>
      <c r="F31" s="328"/>
      <c r="G31" s="103"/>
      <c r="H31" s="117"/>
    </row>
    <row r="32" spans="1:13" s="90" customFormat="1" ht="18" customHeight="1" x14ac:dyDescent="0.15">
      <c r="A32" s="95"/>
      <c r="B32" s="619"/>
      <c r="C32" s="619"/>
      <c r="D32" s="619"/>
      <c r="E32" s="94"/>
      <c r="F32" s="328"/>
      <c r="G32" s="103"/>
      <c r="H32" s="91"/>
    </row>
    <row r="33" spans="1:8" s="90" customFormat="1" ht="18" customHeight="1" x14ac:dyDescent="0.15">
      <c r="A33" s="95"/>
      <c r="B33" s="619"/>
      <c r="C33" s="619"/>
      <c r="D33" s="619"/>
      <c r="E33" s="94"/>
      <c r="F33" s="112"/>
      <c r="G33" s="99"/>
      <c r="H33" s="91"/>
    </row>
    <row r="34" spans="1:8" s="90" customFormat="1" ht="18" customHeight="1" x14ac:dyDescent="0.15">
      <c r="A34" s="95"/>
      <c r="B34" s="619"/>
      <c r="C34" s="619"/>
      <c r="D34" s="619"/>
      <c r="E34" s="94"/>
      <c r="F34" s="93"/>
      <c r="G34" s="92"/>
      <c r="H34" s="91"/>
    </row>
    <row r="35" spans="1:8" s="76" customFormat="1" ht="18" customHeight="1" x14ac:dyDescent="0.15">
      <c r="A35" s="89"/>
      <c r="B35" s="616"/>
      <c r="C35" s="617"/>
      <c r="D35" s="618"/>
      <c r="E35" s="88"/>
      <c r="F35" s="87"/>
      <c r="G35" s="86"/>
      <c r="H35" s="85"/>
    </row>
    <row r="36" spans="1:8" s="76" customFormat="1" ht="18" customHeight="1" x14ac:dyDescent="0.15">
      <c r="A36" s="84"/>
      <c r="B36" s="83"/>
      <c r="C36" s="82"/>
      <c r="D36" s="81"/>
      <c r="E36" s="80"/>
      <c r="F36" s="79"/>
      <c r="G36" s="78"/>
      <c r="H36" s="77"/>
    </row>
    <row r="37" spans="1:8" ht="18" customHeight="1" x14ac:dyDescent="0.15">
      <c r="A37" s="495" t="s">
        <v>0</v>
      </c>
      <c r="B37" s="496"/>
      <c r="C37" s="496"/>
      <c r="D37" s="496"/>
      <c r="E37" s="496"/>
      <c r="F37" s="496"/>
      <c r="G37" s="496"/>
      <c r="H37" s="497"/>
    </row>
    <row r="38" spans="1:8" ht="15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548"/>
      <c r="C40" s="548"/>
      <c r="D40" s="548"/>
      <c r="E40" s="5"/>
      <c r="F40" s="5"/>
      <c r="G40" s="5"/>
      <c r="H40" s="4"/>
    </row>
    <row r="41" spans="1:8" ht="12.75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4"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B17:D17"/>
    <mergeCell ref="A18:D18"/>
    <mergeCell ref="A19:D19"/>
    <mergeCell ref="B20:D20"/>
    <mergeCell ref="A22:D22"/>
    <mergeCell ref="B34:D34"/>
    <mergeCell ref="B26:D26"/>
    <mergeCell ref="B27:D27"/>
    <mergeCell ref="B28:D28"/>
    <mergeCell ref="A23:D23"/>
    <mergeCell ref="A24:D24"/>
    <mergeCell ref="A25:D25"/>
    <mergeCell ref="B29:D29"/>
    <mergeCell ref="B30:D30"/>
    <mergeCell ref="B31:D31"/>
    <mergeCell ref="B32:D32"/>
    <mergeCell ref="B33:D33"/>
    <mergeCell ref="B35:D35"/>
    <mergeCell ref="A37:H37"/>
    <mergeCell ref="A38:H38"/>
    <mergeCell ref="B40:D40"/>
    <mergeCell ref="A41:D41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45"/>
  <dimension ref="A1:M41"/>
  <sheetViews>
    <sheetView topLeftCell="A2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2.4414062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282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256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s="76" customFormat="1" ht="18" customHeight="1" x14ac:dyDescent="0.15">
      <c r="A14" s="538" t="s">
        <v>316</v>
      </c>
      <c r="B14" s="539"/>
      <c r="C14" s="539"/>
      <c r="D14" s="539"/>
      <c r="E14" s="132"/>
      <c r="F14" s="132"/>
      <c r="G14" s="132"/>
      <c r="H14" s="288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74" t="s">
        <v>43</v>
      </c>
      <c r="B15" s="575"/>
      <c r="C15" s="575"/>
      <c r="D15" s="576"/>
      <c r="E15" s="107">
        <v>1</v>
      </c>
      <c r="F15" s="130">
        <v>53000</v>
      </c>
      <c r="G15" s="130">
        <f>F15*E15</f>
        <v>53000</v>
      </c>
      <c r="H15" s="117"/>
      <c r="J15" s="125"/>
      <c r="K15" s="126"/>
    </row>
    <row r="16" spans="1:13" s="76" customFormat="1" ht="18" customHeight="1" x14ac:dyDescent="0.15">
      <c r="A16" s="638" t="s">
        <v>317</v>
      </c>
      <c r="B16" s="639"/>
      <c r="C16" s="639"/>
      <c r="D16" s="640"/>
      <c r="E16" s="107"/>
      <c r="F16" s="100"/>
      <c r="G16" s="115"/>
      <c r="H16" s="117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669" t="s">
        <v>43</v>
      </c>
      <c r="B17" s="670"/>
      <c r="C17" s="670"/>
      <c r="D17" s="671"/>
      <c r="E17" s="290">
        <v>1</v>
      </c>
      <c r="F17" s="291">
        <v>53000</v>
      </c>
      <c r="G17" s="291">
        <f>F17*E17</f>
        <v>53000</v>
      </c>
      <c r="H17" s="120"/>
      <c r="J17" s="127"/>
      <c r="K17" s="126"/>
      <c r="M17" s="125"/>
    </row>
    <row r="18" spans="1:13" s="76" customFormat="1" ht="18" customHeight="1" x14ac:dyDescent="0.15">
      <c r="A18" s="577" t="s">
        <v>311</v>
      </c>
      <c r="B18" s="545"/>
      <c r="C18" s="545"/>
      <c r="D18" s="545"/>
      <c r="E18" s="292"/>
      <c r="F18" s="292"/>
      <c r="G18" s="292"/>
      <c r="H18" s="293"/>
      <c r="J18" s="119"/>
    </row>
    <row r="19" spans="1:13" s="90" customFormat="1" ht="18" customHeight="1" x14ac:dyDescent="0.15">
      <c r="A19" s="574" t="s">
        <v>43</v>
      </c>
      <c r="B19" s="575"/>
      <c r="C19" s="575"/>
      <c r="D19" s="576"/>
      <c r="E19" s="107">
        <v>1</v>
      </c>
      <c r="F19" s="130">
        <v>0</v>
      </c>
      <c r="G19" s="130">
        <f>F19*E19</f>
        <v>0</v>
      </c>
      <c r="H19" s="120" t="s">
        <v>216</v>
      </c>
      <c r="J19" s="116">
        <f>G17*0.9</f>
        <v>47700</v>
      </c>
    </row>
    <row r="20" spans="1:13" s="76" customFormat="1" ht="18" customHeight="1" x14ac:dyDescent="0.15">
      <c r="A20" s="523" t="s">
        <v>288</v>
      </c>
      <c r="B20" s="524"/>
      <c r="C20" s="524"/>
      <c r="D20" s="525"/>
      <c r="E20" s="156"/>
      <c r="F20" s="130"/>
      <c r="G20" s="130"/>
      <c r="H20" s="204"/>
      <c r="J20" s="113"/>
    </row>
    <row r="21" spans="1:13" s="76" customFormat="1" ht="18" customHeight="1" x14ac:dyDescent="0.15">
      <c r="A21" s="508" t="s">
        <v>219</v>
      </c>
      <c r="B21" s="509"/>
      <c r="C21" s="509"/>
      <c r="D21" s="510"/>
      <c r="E21" s="94">
        <v>1</v>
      </c>
      <c r="F21" s="100">
        <v>0</v>
      </c>
      <c r="G21" s="115">
        <f>E21*F21</f>
        <v>0</v>
      </c>
      <c r="H21" s="120" t="s">
        <v>216</v>
      </c>
      <c r="J21" s="109"/>
    </row>
    <row r="22" spans="1:13" s="76" customFormat="1" ht="18" customHeight="1" x14ac:dyDescent="0.15">
      <c r="A22" s="95"/>
      <c r="B22" s="619"/>
      <c r="C22" s="619"/>
      <c r="D22" s="619"/>
      <c r="E22" s="107"/>
      <c r="F22" s="237" t="s">
        <v>4</v>
      </c>
      <c r="G22" s="92">
        <f>SUM(G15:G21)</f>
        <v>106000</v>
      </c>
      <c r="H22" s="102"/>
      <c r="I22" s="279">
        <f>G22*0.9</f>
        <v>95400</v>
      </c>
      <c r="J22" s="109"/>
    </row>
    <row r="23" spans="1:13" s="76" customFormat="1" ht="18" customHeight="1" x14ac:dyDescent="0.15">
      <c r="A23" s="95"/>
      <c r="B23" s="619"/>
      <c r="C23" s="619"/>
      <c r="D23" s="619"/>
      <c r="E23" s="156"/>
      <c r="F23" s="328"/>
      <c r="G23" s="103"/>
      <c r="H23" s="117"/>
      <c r="J23" s="109"/>
    </row>
    <row r="24" spans="1:13" s="76" customFormat="1" ht="18" customHeight="1" x14ac:dyDescent="0.15">
      <c r="A24" s="95"/>
      <c r="B24" s="619"/>
      <c r="C24" s="619"/>
      <c r="D24" s="619"/>
      <c r="E24" s="107"/>
      <c r="F24" s="328" t="s">
        <v>2</v>
      </c>
      <c r="G24" s="103">
        <v>100000</v>
      </c>
      <c r="H24" s="98"/>
    </row>
    <row r="25" spans="1:13" s="90" customFormat="1" ht="18" customHeight="1" x14ac:dyDescent="0.15">
      <c r="A25" s="95"/>
      <c r="B25" s="619"/>
      <c r="C25" s="619"/>
      <c r="D25" s="619"/>
      <c r="E25" s="156"/>
      <c r="F25" s="112"/>
      <c r="G25" s="99" t="s">
        <v>3</v>
      </c>
      <c r="H25" s="117"/>
    </row>
    <row r="26" spans="1:13" s="90" customFormat="1" ht="18" customHeight="1" x14ac:dyDescent="0.15">
      <c r="A26" s="95"/>
      <c r="B26" s="619"/>
      <c r="C26" s="619"/>
      <c r="D26" s="619"/>
      <c r="E26" s="156"/>
      <c r="F26" s="172"/>
      <c r="G26" s="172"/>
      <c r="H26" s="117"/>
    </row>
    <row r="27" spans="1:13" s="90" customFormat="1" ht="18" customHeight="1" x14ac:dyDescent="0.15">
      <c r="A27" s="95"/>
      <c r="B27" s="619"/>
      <c r="C27" s="619"/>
      <c r="D27" s="619"/>
      <c r="E27" s="107"/>
      <c r="F27" s="172"/>
      <c r="G27" s="172"/>
      <c r="H27" s="98"/>
    </row>
    <row r="28" spans="1:13" s="90" customFormat="1" ht="18" customHeight="1" x14ac:dyDescent="0.15">
      <c r="A28" s="95"/>
      <c r="B28" s="619"/>
      <c r="C28" s="619"/>
      <c r="D28" s="619"/>
      <c r="E28" s="156"/>
      <c r="F28" s="172"/>
      <c r="G28" s="172"/>
      <c r="H28" s="117"/>
    </row>
    <row r="29" spans="1:13" s="90" customFormat="1" ht="18" customHeight="1" x14ac:dyDescent="0.15">
      <c r="A29" s="95"/>
      <c r="B29" s="619"/>
      <c r="C29" s="619"/>
      <c r="D29" s="619"/>
      <c r="E29" s="107"/>
      <c r="F29" s="172"/>
      <c r="G29" s="172"/>
      <c r="H29" s="98"/>
    </row>
    <row r="30" spans="1:13" s="90" customFormat="1" ht="18" customHeight="1" x14ac:dyDescent="0.15">
      <c r="A30" s="89"/>
      <c r="B30" s="616"/>
      <c r="C30" s="617"/>
      <c r="D30" s="618"/>
      <c r="E30" s="156"/>
      <c r="F30" s="172"/>
      <c r="G30" s="172"/>
      <c r="H30" s="117"/>
    </row>
    <row r="31" spans="1:13" s="90" customFormat="1" ht="18" customHeight="1" x14ac:dyDescent="0.15">
      <c r="A31" s="89"/>
      <c r="B31" s="619"/>
      <c r="C31" s="619"/>
      <c r="D31" s="619"/>
      <c r="E31" s="351"/>
      <c r="F31" s="172"/>
      <c r="G31" s="172"/>
      <c r="H31" s="352"/>
    </row>
    <row r="32" spans="1:13" s="90" customFormat="1" ht="18" customHeight="1" x14ac:dyDescent="0.15">
      <c r="A32" s="95"/>
      <c r="B32" s="619"/>
      <c r="C32" s="619"/>
      <c r="D32" s="619"/>
      <c r="E32" s="94"/>
      <c r="F32" s="33"/>
      <c r="G32" s="153"/>
      <c r="H32" s="91"/>
    </row>
    <row r="33" spans="1:8" s="90" customFormat="1" ht="18" customHeight="1" x14ac:dyDescent="0.15">
      <c r="A33" s="95"/>
      <c r="B33" s="619"/>
      <c r="C33" s="619"/>
      <c r="D33" s="619"/>
      <c r="E33" s="94"/>
      <c r="F33" s="44"/>
      <c r="G33" s="40"/>
      <c r="H33" s="91"/>
    </row>
    <row r="34" spans="1:8" s="90" customFormat="1" ht="18" customHeight="1" x14ac:dyDescent="0.15">
      <c r="A34" s="95"/>
      <c r="B34" s="619"/>
      <c r="C34" s="619"/>
      <c r="D34" s="619"/>
      <c r="E34" s="94"/>
      <c r="F34" s="93"/>
      <c r="G34" s="92"/>
      <c r="H34" s="91"/>
    </row>
    <row r="35" spans="1:8" s="76" customFormat="1" ht="18" customHeight="1" x14ac:dyDescent="0.15">
      <c r="A35" s="89"/>
      <c r="B35" s="616"/>
      <c r="C35" s="617"/>
      <c r="D35" s="618"/>
      <c r="E35" s="88"/>
      <c r="F35" s="87"/>
      <c r="G35" s="86"/>
      <c r="H35" s="85"/>
    </row>
    <row r="36" spans="1:8" s="76" customFormat="1" ht="18" customHeight="1" x14ac:dyDescent="0.15">
      <c r="A36" s="84"/>
      <c r="B36" s="83"/>
      <c r="C36" s="82"/>
      <c r="D36" s="81"/>
      <c r="E36" s="80"/>
      <c r="F36" s="79"/>
      <c r="G36" s="78"/>
      <c r="H36" s="77"/>
    </row>
    <row r="37" spans="1:8" ht="18" customHeight="1" x14ac:dyDescent="0.15">
      <c r="A37" s="495" t="s">
        <v>0</v>
      </c>
      <c r="B37" s="496"/>
      <c r="C37" s="496"/>
      <c r="D37" s="496"/>
      <c r="E37" s="496"/>
      <c r="F37" s="496"/>
      <c r="G37" s="496"/>
      <c r="H37" s="497"/>
    </row>
    <row r="38" spans="1:8" ht="15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548"/>
      <c r="C40" s="548"/>
      <c r="D40" s="548"/>
      <c r="E40" s="5"/>
      <c r="F40" s="5"/>
      <c r="G40" s="5"/>
      <c r="H40" s="4"/>
    </row>
    <row r="41" spans="1:8" ht="12.75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5"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A18:D18"/>
    <mergeCell ref="A19:D19"/>
    <mergeCell ref="B22:D22"/>
    <mergeCell ref="B31:D31"/>
    <mergeCell ref="A20:D20"/>
    <mergeCell ref="A21:D21"/>
    <mergeCell ref="B26:D26"/>
    <mergeCell ref="A37:H37"/>
    <mergeCell ref="A38:H38"/>
    <mergeCell ref="B40:D40"/>
    <mergeCell ref="A41:D41"/>
    <mergeCell ref="A17:D17"/>
    <mergeCell ref="B29:D29"/>
    <mergeCell ref="B30:D30"/>
    <mergeCell ref="B32:D32"/>
    <mergeCell ref="B33:D33"/>
    <mergeCell ref="B34:D34"/>
    <mergeCell ref="B35:D35"/>
    <mergeCell ref="B23:D23"/>
    <mergeCell ref="B24:D24"/>
    <mergeCell ref="B25:D25"/>
    <mergeCell ref="B27:D27"/>
    <mergeCell ref="B28:D28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46"/>
  <dimension ref="A1:M42"/>
  <sheetViews>
    <sheetView topLeftCell="A5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2.4414062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281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283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537</v>
      </c>
      <c r="B13" s="489" t="s">
        <v>538</v>
      </c>
      <c r="C13" s="490"/>
      <c r="D13" s="491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s="76" customFormat="1" ht="18" customHeight="1" x14ac:dyDescent="0.15">
      <c r="A14" s="577" t="s">
        <v>314</v>
      </c>
      <c r="B14" s="545"/>
      <c r="C14" s="545"/>
      <c r="D14" s="545"/>
      <c r="E14" s="292"/>
      <c r="F14" s="292"/>
      <c r="G14" s="292"/>
      <c r="H14" s="288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74" t="s">
        <v>43</v>
      </c>
      <c r="B15" s="575"/>
      <c r="C15" s="575"/>
      <c r="D15" s="576"/>
      <c r="E15" s="107">
        <v>2</v>
      </c>
      <c r="F15" s="130">
        <v>53000</v>
      </c>
      <c r="G15" s="130">
        <f>F15*E15</f>
        <v>106000</v>
      </c>
      <c r="H15" s="117"/>
      <c r="J15" s="125"/>
      <c r="K15" s="126"/>
    </row>
    <row r="16" spans="1:13" s="76" customFormat="1" ht="18" customHeight="1" x14ac:dyDescent="0.15">
      <c r="A16" s="129" t="s">
        <v>75</v>
      </c>
      <c r="B16" s="536" t="s">
        <v>189</v>
      </c>
      <c r="C16" s="536"/>
      <c r="D16" s="537"/>
      <c r="E16" s="107">
        <v>1</v>
      </c>
      <c r="F16" s="130">
        <v>35300</v>
      </c>
      <c r="G16" s="130">
        <f>F16*E16</f>
        <v>35300</v>
      </c>
      <c r="H16" s="117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129"/>
      <c r="B17" s="536"/>
      <c r="C17" s="536"/>
      <c r="D17" s="537"/>
      <c r="E17" s="290"/>
      <c r="F17" s="183" t="s">
        <v>4</v>
      </c>
      <c r="G17" s="92">
        <f>SUM(G15:G16)</f>
        <v>141300</v>
      </c>
      <c r="H17" s="120"/>
      <c r="I17" s="279">
        <f>G17*0.9</f>
        <v>127170</v>
      </c>
      <c r="J17" s="127"/>
      <c r="K17" s="126"/>
      <c r="M17" s="125"/>
    </row>
    <row r="18" spans="1:13" s="76" customFormat="1" ht="18" customHeight="1" x14ac:dyDescent="0.15">
      <c r="A18" s="129"/>
      <c r="B18" s="619"/>
      <c r="C18" s="619"/>
      <c r="D18" s="619"/>
      <c r="E18" s="292"/>
      <c r="F18" s="292"/>
      <c r="G18" s="292"/>
      <c r="H18" s="293"/>
      <c r="J18" s="119"/>
    </row>
    <row r="19" spans="1:13" s="90" customFormat="1" ht="18" customHeight="1" x14ac:dyDescent="0.15">
      <c r="A19" s="89"/>
      <c r="B19" s="616"/>
      <c r="C19" s="617"/>
      <c r="D19" s="618"/>
      <c r="E19" s="107"/>
      <c r="F19" s="328" t="s">
        <v>2</v>
      </c>
      <c r="G19" s="103">
        <v>127000</v>
      </c>
      <c r="H19" s="163"/>
      <c r="J19" s="116">
        <f>G17*0.9</f>
        <v>127170</v>
      </c>
    </row>
    <row r="20" spans="1:13" s="90" customFormat="1" ht="18" customHeight="1" x14ac:dyDescent="0.15">
      <c r="A20" s="129"/>
      <c r="B20" s="536"/>
      <c r="C20" s="536"/>
      <c r="D20" s="537"/>
      <c r="E20" s="107"/>
      <c r="F20" s="112"/>
      <c r="G20" s="99" t="s">
        <v>3</v>
      </c>
      <c r="H20" s="163"/>
      <c r="J20" s="116"/>
    </row>
    <row r="21" spans="1:13" s="90" customFormat="1" ht="18" customHeight="1" x14ac:dyDescent="0.15">
      <c r="A21" s="129"/>
      <c r="B21" s="619"/>
      <c r="C21" s="619"/>
      <c r="D21" s="619"/>
      <c r="E21" s="107"/>
      <c r="F21" s="183"/>
      <c r="G21" s="92"/>
      <c r="H21" s="163"/>
      <c r="J21" s="116"/>
    </row>
    <row r="22" spans="1:13" s="76" customFormat="1" ht="18" customHeight="1" x14ac:dyDescent="0.15">
      <c r="A22" s="89"/>
      <c r="B22" s="616"/>
      <c r="C22" s="617"/>
      <c r="D22" s="618"/>
      <c r="E22" s="107"/>
      <c r="F22" s="180"/>
      <c r="G22" s="38"/>
      <c r="H22" s="289"/>
      <c r="J22" s="113"/>
    </row>
    <row r="23" spans="1:13" s="76" customFormat="1" ht="18" customHeight="1" x14ac:dyDescent="0.15">
      <c r="A23" s="95"/>
      <c r="B23" s="619"/>
      <c r="C23" s="619"/>
      <c r="D23" s="619"/>
      <c r="E23" s="107"/>
      <c r="F23" s="237"/>
      <c r="G23" s="92"/>
      <c r="H23" s="98"/>
      <c r="J23" s="109"/>
    </row>
    <row r="24" spans="1:13" s="76" customFormat="1" ht="18" customHeight="1" x14ac:dyDescent="0.15">
      <c r="A24" s="95"/>
      <c r="B24" s="619"/>
      <c r="C24" s="619"/>
      <c r="D24" s="619"/>
      <c r="E24" s="156"/>
      <c r="F24" s="150"/>
      <c r="G24" s="58"/>
      <c r="H24" s="117"/>
      <c r="I24" s="279">
        <f>G24*0.9</f>
        <v>0</v>
      </c>
      <c r="J24" s="109"/>
    </row>
    <row r="25" spans="1:13" s="76" customFormat="1" ht="18" customHeight="1" x14ac:dyDescent="0.15">
      <c r="A25" s="95"/>
      <c r="B25" s="619"/>
      <c r="C25" s="619"/>
      <c r="D25" s="619"/>
      <c r="E25" s="107"/>
      <c r="F25" s="328"/>
      <c r="G25" s="103"/>
      <c r="H25" s="98"/>
      <c r="J25" s="109"/>
    </row>
    <row r="26" spans="1:13" s="76" customFormat="1" ht="18" customHeight="1" x14ac:dyDescent="0.15">
      <c r="A26" s="89"/>
      <c r="B26" s="616"/>
      <c r="C26" s="617"/>
      <c r="D26" s="618"/>
      <c r="E26" s="156"/>
      <c r="F26" s="112"/>
      <c r="G26" s="99"/>
      <c r="H26" s="117"/>
    </row>
    <row r="27" spans="1:13" s="90" customFormat="1" ht="18" customHeight="1" x14ac:dyDescent="0.15">
      <c r="A27" s="95"/>
      <c r="B27" s="619"/>
      <c r="C27" s="619"/>
      <c r="D27" s="619"/>
      <c r="E27" s="107"/>
      <c r="F27" s="172"/>
      <c r="G27" s="172"/>
      <c r="H27" s="102"/>
    </row>
    <row r="28" spans="1:13" s="90" customFormat="1" ht="18" customHeight="1" x14ac:dyDescent="0.15">
      <c r="A28" s="95"/>
      <c r="B28" s="619"/>
      <c r="C28" s="619"/>
      <c r="D28" s="619"/>
      <c r="E28" s="156"/>
      <c r="F28" s="172"/>
      <c r="G28" s="172"/>
      <c r="H28" s="117"/>
    </row>
    <row r="29" spans="1:13" s="90" customFormat="1" ht="18" customHeight="1" x14ac:dyDescent="0.15">
      <c r="A29" s="95"/>
      <c r="B29" s="619"/>
      <c r="C29" s="619"/>
      <c r="D29" s="619"/>
      <c r="E29" s="107"/>
      <c r="F29" s="172"/>
      <c r="G29" s="172"/>
      <c r="H29" s="98"/>
    </row>
    <row r="30" spans="1:13" s="90" customFormat="1" ht="18" customHeight="1" x14ac:dyDescent="0.15">
      <c r="A30" s="95"/>
      <c r="B30" s="619"/>
      <c r="C30" s="619"/>
      <c r="D30" s="619"/>
      <c r="E30" s="156"/>
      <c r="F30" s="172"/>
      <c r="G30" s="172"/>
      <c r="H30" s="117"/>
    </row>
    <row r="31" spans="1:13" s="90" customFormat="1" ht="18" customHeight="1" x14ac:dyDescent="0.15">
      <c r="A31" s="95"/>
      <c r="B31" s="619"/>
      <c r="C31" s="619"/>
      <c r="D31" s="619"/>
      <c r="E31" s="107"/>
      <c r="F31" s="172"/>
      <c r="G31" s="172"/>
      <c r="H31" s="98"/>
    </row>
    <row r="32" spans="1:13" s="90" customFormat="1" ht="18" customHeight="1" x14ac:dyDescent="0.15">
      <c r="A32" s="89"/>
      <c r="B32" s="616"/>
      <c r="C32" s="617"/>
      <c r="D32" s="618"/>
      <c r="E32" s="156"/>
      <c r="F32" s="172"/>
      <c r="G32" s="172"/>
      <c r="H32" s="117"/>
    </row>
    <row r="33" spans="1:8" s="90" customFormat="1" ht="18" customHeight="1" x14ac:dyDescent="0.15">
      <c r="A33" s="95"/>
      <c r="B33" s="619"/>
      <c r="C33" s="619"/>
      <c r="D33" s="619"/>
      <c r="E33" s="94"/>
      <c r="F33" s="33"/>
      <c r="G33" s="153"/>
      <c r="H33" s="91"/>
    </row>
    <row r="34" spans="1:8" s="90" customFormat="1" ht="18" customHeight="1" x14ac:dyDescent="0.15">
      <c r="A34" s="95"/>
      <c r="B34" s="619"/>
      <c r="C34" s="619"/>
      <c r="D34" s="619"/>
      <c r="E34" s="94"/>
      <c r="F34" s="44"/>
      <c r="G34" s="40"/>
      <c r="H34" s="91"/>
    </row>
    <row r="35" spans="1:8" s="90" customFormat="1" ht="18" customHeight="1" x14ac:dyDescent="0.15">
      <c r="A35" s="95"/>
      <c r="B35" s="619"/>
      <c r="C35" s="619"/>
      <c r="D35" s="619"/>
      <c r="E35" s="94"/>
      <c r="F35" s="93"/>
      <c r="G35" s="92"/>
      <c r="H35" s="91"/>
    </row>
    <row r="36" spans="1:8" s="76" customFormat="1" ht="18" customHeight="1" x14ac:dyDescent="0.15">
      <c r="A36" s="89"/>
      <c r="B36" s="616"/>
      <c r="C36" s="617"/>
      <c r="D36" s="618"/>
      <c r="E36" s="88"/>
      <c r="F36" s="87"/>
      <c r="G36" s="86"/>
      <c r="H36" s="85"/>
    </row>
    <row r="37" spans="1:8" s="76" customFormat="1" ht="18" customHeight="1" x14ac:dyDescent="0.15">
      <c r="A37" s="84"/>
      <c r="B37" s="83"/>
      <c r="C37" s="82"/>
      <c r="D37" s="81"/>
      <c r="E37" s="80"/>
      <c r="F37" s="79"/>
      <c r="G37" s="78"/>
      <c r="H37" s="77"/>
    </row>
    <row r="38" spans="1:8" ht="18" customHeight="1" x14ac:dyDescent="0.15">
      <c r="A38" s="495" t="s">
        <v>0</v>
      </c>
      <c r="B38" s="496"/>
      <c r="C38" s="496"/>
      <c r="D38" s="496"/>
      <c r="E38" s="496"/>
      <c r="F38" s="496"/>
      <c r="G38" s="496"/>
      <c r="H38" s="497"/>
    </row>
    <row r="39" spans="1:8" ht="15" customHeight="1" x14ac:dyDescent="0.15">
      <c r="A39" s="547"/>
      <c r="B39" s="548"/>
      <c r="C39" s="548"/>
      <c r="D39" s="548"/>
      <c r="E39" s="548"/>
      <c r="F39" s="548"/>
      <c r="G39" s="548"/>
      <c r="H39" s="549"/>
    </row>
    <row r="40" spans="1:8" ht="15" customHeight="1" x14ac:dyDescent="0.15">
      <c r="A40" s="7"/>
      <c r="B40" s="5"/>
      <c r="C40" s="5"/>
      <c r="D40" s="5"/>
      <c r="E40" s="5"/>
      <c r="F40" s="5"/>
      <c r="G40" s="5"/>
      <c r="H40" s="4"/>
    </row>
    <row r="41" spans="1:8" ht="18" customHeight="1" x14ac:dyDescent="0.15">
      <c r="A41" s="6"/>
      <c r="B41" s="548"/>
      <c r="C41" s="548"/>
      <c r="D41" s="548"/>
      <c r="E41" s="5"/>
      <c r="F41" s="5"/>
      <c r="G41" s="5"/>
      <c r="H41" s="4"/>
    </row>
    <row r="42" spans="1:8" ht="12.75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36">
    <mergeCell ref="A42:D42"/>
    <mergeCell ref="B29:D29"/>
    <mergeCell ref="B30:D30"/>
    <mergeCell ref="B31:D31"/>
    <mergeCell ref="B32:D32"/>
    <mergeCell ref="B33:D33"/>
    <mergeCell ref="B34:D34"/>
    <mergeCell ref="B35:D35"/>
    <mergeCell ref="B36:D36"/>
    <mergeCell ref="A38:H38"/>
    <mergeCell ref="A39:H39"/>
    <mergeCell ref="B41:D41"/>
    <mergeCell ref="B28:D28"/>
    <mergeCell ref="B20:D20"/>
    <mergeCell ref="B21:D21"/>
    <mergeCell ref="B22:D22"/>
    <mergeCell ref="B17:D17"/>
    <mergeCell ref="B18:D18"/>
    <mergeCell ref="B19:D19"/>
    <mergeCell ref="B23:D23"/>
    <mergeCell ref="B24:D24"/>
    <mergeCell ref="B25:D25"/>
    <mergeCell ref="B26:D26"/>
    <mergeCell ref="B27:D2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47"/>
  <dimension ref="A1:M48"/>
  <sheetViews>
    <sheetView topLeftCell="A2" zoomScaleNormal="10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1.44140625" style="76" customWidth="1"/>
    <col min="10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  <c r="I3" s="357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260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259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4.45" customHeight="1" x14ac:dyDescent="0.15">
      <c r="A14" s="680" t="s">
        <v>318</v>
      </c>
      <c r="B14" s="681"/>
      <c r="C14" s="681"/>
      <c r="D14" s="681"/>
      <c r="E14" s="97"/>
      <c r="F14" s="334"/>
      <c r="G14" s="334"/>
      <c r="H14" s="296">
        <v>44974</v>
      </c>
    </row>
    <row r="15" spans="1:13" ht="14.45" customHeight="1" x14ac:dyDescent="0.15">
      <c r="A15" s="335" t="s">
        <v>17</v>
      </c>
      <c r="B15" s="682" t="s">
        <v>16</v>
      </c>
      <c r="C15" s="682"/>
      <c r="D15" s="682"/>
      <c r="E15" s="97">
        <v>1</v>
      </c>
      <c r="F15" s="228">
        <v>280000</v>
      </c>
      <c r="G15" s="92">
        <f>F15*E15</f>
        <v>280000</v>
      </c>
      <c r="H15" s="336"/>
      <c r="K15" s="190"/>
      <c r="L15" s="190"/>
      <c r="M15" s="190"/>
    </row>
    <row r="16" spans="1:13" ht="14.45" customHeight="1" x14ac:dyDescent="0.15">
      <c r="A16" s="144" t="s">
        <v>145</v>
      </c>
      <c r="B16" s="675" t="s">
        <v>146</v>
      </c>
      <c r="C16" s="676"/>
      <c r="D16" s="677"/>
      <c r="E16" s="308">
        <v>1</v>
      </c>
      <c r="F16" s="228">
        <v>84000</v>
      </c>
      <c r="G16" s="92">
        <f>F16*E16</f>
        <v>84000</v>
      </c>
      <c r="H16" s="337" t="s">
        <v>65</v>
      </c>
      <c r="I16" s="76">
        <v>42.4</v>
      </c>
      <c r="K16" s="190"/>
      <c r="L16" s="190"/>
      <c r="M16" s="190"/>
    </row>
    <row r="17" spans="1:13" s="36" customFormat="1" ht="14.45" customHeight="1" x14ac:dyDescent="0.15">
      <c r="A17" s="101" t="s">
        <v>147</v>
      </c>
      <c r="B17" s="535" t="s">
        <v>148</v>
      </c>
      <c r="C17" s="536"/>
      <c r="D17" s="537"/>
      <c r="E17" s="97">
        <v>1</v>
      </c>
      <c r="F17" s="338">
        <v>82000</v>
      </c>
      <c r="G17" s="92">
        <f>F17*E17</f>
        <v>82000</v>
      </c>
      <c r="H17" s="339" t="s">
        <v>65</v>
      </c>
      <c r="I17" s="90">
        <v>63.6</v>
      </c>
      <c r="K17" s="193"/>
      <c r="L17" s="190"/>
      <c r="M17" s="190"/>
    </row>
    <row r="18" spans="1:13" s="36" customFormat="1" ht="14.45" customHeight="1" x14ac:dyDescent="0.15">
      <c r="A18" s="101"/>
      <c r="B18" s="535"/>
      <c r="C18" s="536"/>
      <c r="D18" s="537"/>
      <c r="E18" s="97"/>
      <c r="F18" s="99" t="s">
        <v>4</v>
      </c>
      <c r="G18" s="92">
        <f>SUM(G10:G17)</f>
        <v>446000</v>
      </c>
      <c r="H18" s="340"/>
      <c r="I18" s="344">
        <f>G18*0.9</f>
        <v>401400</v>
      </c>
      <c r="K18" s="193"/>
      <c r="L18" s="190"/>
      <c r="M18" s="190"/>
    </row>
    <row r="19" spans="1:13" s="36" customFormat="1" ht="14.45" customHeight="1" x14ac:dyDescent="0.15">
      <c r="A19" s="353" t="s">
        <v>319</v>
      </c>
      <c r="B19" s="354"/>
      <c r="C19" s="354"/>
      <c r="D19" s="354"/>
      <c r="E19" s="343"/>
      <c r="F19" s="334"/>
      <c r="G19" s="334"/>
      <c r="H19" s="295">
        <v>44908</v>
      </c>
      <c r="I19" s="90"/>
      <c r="K19" s="193"/>
      <c r="L19" s="190"/>
      <c r="M19" s="190"/>
    </row>
    <row r="20" spans="1:13" ht="14.45" customHeight="1" x14ac:dyDescent="0.15">
      <c r="A20" s="335" t="s">
        <v>17</v>
      </c>
      <c r="B20" s="679" t="s">
        <v>151</v>
      </c>
      <c r="C20" s="679"/>
      <c r="D20" s="679"/>
      <c r="E20" s="97">
        <v>1</v>
      </c>
      <c r="F20" s="228">
        <v>140000</v>
      </c>
      <c r="G20" s="92">
        <f>F20*E20</f>
        <v>140000</v>
      </c>
      <c r="H20" s="295"/>
      <c r="I20" s="126">
        <f>SUM(F16:F20)</f>
        <v>306000</v>
      </c>
      <c r="J20" s="47">
        <f>I20*1.1</f>
        <v>336600</v>
      </c>
      <c r="K20" s="190"/>
      <c r="L20" s="190"/>
      <c r="M20" s="190"/>
    </row>
    <row r="21" spans="1:13" ht="14.45" customHeight="1" x14ac:dyDescent="0.15">
      <c r="A21" s="335" t="s">
        <v>184</v>
      </c>
      <c r="B21" s="679"/>
      <c r="C21" s="679"/>
      <c r="D21" s="679"/>
      <c r="E21" s="97">
        <v>1</v>
      </c>
      <c r="F21" s="92" t="s">
        <v>150</v>
      </c>
      <c r="G21" s="92" t="s">
        <v>150</v>
      </c>
      <c r="H21" s="296" t="s">
        <v>182</v>
      </c>
      <c r="I21" s="76">
        <v>1729000</v>
      </c>
      <c r="K21" s="190"/>
      <c r="L21" s="190"/>
      <c r="M21" s="190"/>
    </row>
    <row r="22" spans="1:13" ht="14.45" customHeight="1" x14ac:dyDescent="0.15">
      <c r="A22" s="330" t="s">
        <v>261</v>
      </c>
      <c r="B22" s="672" t="s">
        <v>262</v>
      </c>
      <c r="C22" s="673"/>
      <c r="D22" s="674"/>
      <c r="E22" s="218">
        <v>2</v>
      </c>
      <c r="F22" s="331">
        <v>51000</v>
      </c>
      <c r="G22" s="332">
        <f>F22*E22</f>
        <v>102000</v>
      </c>
      <c r="H22" s="337"/>
      <c r="K22" s="190"/>
      <c r="L22" s="190"/>
      <c r="M22" s="190"/>
    </row>
    <row r="23" spans="1:13" ht="14.45" customHeight="1" x14ac:dyDescent="0.15">
      <c r="A23" s="330" t="s">
        <v>263</v>
      </c>
      <c r="B23" s="672" t="s">
        <v>264</v>
      </c>
      <c r="C23" s="673"/>
      <c r="D23" s="674"/>
      <c r="E23" s="333">
        <v>2</v>
      </c>
      <c r="F23" s="100">
        <v>50000</v>
      </c>
      <c r="G23" s="332">
        <f>F23*E23</f>
        <v>100000</v>
      </c>
      <c r="H23" s="336"/>
      <c r="K23" s="190"/>
      <c r="L23" s="190"/>
      <c r="M23" s="190"/>
    </row>
    <row r="24" spans="1:13" ht="14.45" customHeight="1" x14ac:dyDescent="0.15">
      <c r="A24" s="144"/>
      <c r="B24" s="675"/>
      <c r="C24" s="676"/>
      <c r="D24" s="677"/>
      <c r="E24" s="97"/>
      <c r="F24" s="99" t="s">
        <v>4</v>
      </c>
      <c r="G24" s="92">
        <f>SUM(G20:G23)</f>
        <v>342000</v>
      </c>
      <c r="H24" s="336"/>
      <c r="I24" s="344">
        <f>G24*0.9</f>
        <v>307800</v>
      </c>
      <c r="K24" s="190"/>
      <c r="L24" s="190"/>
      <c r="M24" s="190"/>
    </row>
    <row r="25" spans="1:13" ht="14.45" customHeight="1" x14ac:dyDescent="0.15">
      <c r="A25" s="638" t="s">
        <v>320</v>
      </c>
      <c r="B25" s="639"/>
      <c r="C25" s="639"/>
      <c r="D25" s="639"/>
      <c r="E25" s="343"/>
      <c r="F25" s="334"/>
      <c r="G25" s="334"/>
      <c r="H25" s="295">
        <v>44908</v>
      </c>
      <c r="K25" s="190"/>
      <c r="L25" s="190"/>
      <c r="M25" s="190"/>
    </row>
    <row r="26" spans="1:13" ht="14.45" customHeight="1" x14ac:dyDescent="0.15">
      <c r="A26" s="341" t="s">
        <v>17</v>
      </c>
      <c r="B26" s="678" t="s">
        <v>151</v>
      </c>
      <c r="C26" s="678"/>
      <c r="D26" s="678"/>
      <c r="E26" s="94">
        <v>1</v>
      </c>
      <c r="F26" s="327">
        <v>140000</v>
      </c>
      <c r="G26" s="322">
        <f>F26*E26</f>
        <v>140000</v>
      </c>
      <c r="H26" s="342"/>
      <c r="K26" s="190"/>
      <c r="L26" s="190"/>
      <c r="M26" s="190"/>
    </row>
    <row r="27" spans="1:13" ht="14.45" customHeight="1" x14ac:dyDescent="0.15">
      <c r="A27" s="219"/>
      <c r="B27" s="620"/>
      <c r="C27" s="621"/>
      <c r="D27" s="622"/>
      <c r="E27" s="218"/>
      <c r="F27" s="281"/>
      <c r="G27" s="221"/>
      <c r="H27" s="329"/>
      <c r="K27" s="190"/>
      <c r="L27" s="190"/>
      <c r="M27" s="190"/>
    </row>
    <row r="28" spans="1:13" ht="14.45" customHeight="1" x14ac:dyDescent="0.15">
      <c r="A28" s="220"/>
      <c r="B28" s="586"/>
      <c r="C28" s="587"/>
      <c r="D28" s="588"/>
      <c r="E28" s="97"/>
      <c r="F28" s="237" t="s">
        <v>4</v>
      </c>
      <c r="G28" s="92">
        <f>SUM(G18+G20+G24+G26)</f>
        <v>1068000</v>
      </c>
      <c r="H28" s="204"/>
      <c r="K28" s="190"/>
      <c r="L28" s="190"/>
      <c r="M28" s="190"/>
    </row>
    <row r="29" spans="1:13" ht="14.45" customHeight="1" x14ac:dyDescent="0.15">
      <c r="A29" s="89"/>
      <c r="B29" s="578"/>
      <c r="C29" s="579"/>
      <c r="D29" s="580"/>
      <c r="E29" s="218"/>
      <c r="F29" s="150"/>
      <c r="G29" s="58"/>
      <c r="H29" s="204"/>
      <c r="K29" s="190"/>
      <c r="L29" s="190"/>
      <c r="M29" s="190"/>
    </row>
    <row r="30" spans="1:13" ht="14.45" customHeight="1" x14ac:dyDescent="0.15">
      <c r="A30" s="89"/>
      <c r="B30" s="578"/>
      <c r="C30" s="579"/>
      <c r="D30" s="580"/>
      <c r="E30" s="218"/>
      <c r="F30" s="328" t="s">
        <v>2</v>
      </c>
      <c r="G30" s="103">
        <v>900000</v>
      </c>
      <c r="H30" s="294"/>
      <c r="K30" s="190"/>
      <c r="L30" s="190"/>
      <c r="M30" s="190"/>
    </row>
    <row r="31" spans="1:13" ht="14.45" customHeight="1" x14ac:dyDescent="0.15">
      <c r="A31" s="219"/>
      <c r="B31" s="620"/>
      <c r="C31" s="621"/>
      <c r="D31" s="622"/>
      <c r="E31" s="218"/>
      <c r="F31" s="112"/>
      <c r="G31" s="99" t="s">
        <v>3</v>
      </c>
      <c r="H31" s="329"/>
      <c r="K31" s="190"/>
      <c r="L31" s="190"/>
      <c r="M31" s="190"/>
    </row>
    <row r="32" spans="1:13" ht="14.45" customHeight="1" x14ac:dyDescent="0.15">
      <c r="A32" s="216"/>
      <c r="B32" s="586"/>
      <c r="C32" s="587"/>
      <c r="D32" s="588"/>
      <c r="E32" s="202"/>
      <c r="F32" s="172"/>
      <c r="G32" s="172"/>
      <c r="H32" s="48"/>
      <c r="K32" s="190"/>
      <c r="L32" s="190"/>
      <c r="M32" s="190"/>
    </row>
    <row r="33" spans="1:13" ht="14.45" customHeight="1" x14ac:dyDescent="0.15">
      <c r="A33" s="214"/>
      <c r="B33" s="581"/>
      <c r="C33" s="582"/>
      <c r="D33" s="583"/>
      <c r="E33" s="213"/>
      <c r="F33" s="196"/>
      <c r="G33" s="195"/>
      <c r="H33" s="52"/>
      <c r="K33" s="190"/>
      <c r="L33" s="190"/>
      <c r="M33" s="190"/>
    </row>
    <row r="34" spans="1:13" s="36" customFormat="1" ht="14.45" customHeight="1" x14ac:dyDescent="0.15">
      <c r="A34" s="211"/>
      <c r="B34" s="581"/>
      <c r="C34" s="582"/>
      <c r="D34" s="583"/>
      <c r="E34" s="248"/>
      <c r="F34" s="196"/>
      <c r="G34" s="195"/>
      <c r="H34" s="254"/>
      <c r="I34" s="90"/>
      <c r="K34" s="193"/>
      <c r="L34" s="190"/>
      <c r="M34" s="190"/>
    </row>
    <row r="35" spans="1:13" ht="14.45" customHeight="1" x14ac:dyDescent="0.15">
      <c r="A35" s="35"/>
      <c r="B35" s="480"/>
      <c r="C35" s="481"/>
      <c r="D35" s="482"/>
      <c r="E35" s="12"/>
      <c r="F35" s="44"/>
      <c r="G35" s="38"/>
      <c r="H35" s="48"/>
      <c r="K35" s="190"/>
      <c r="L35" s="190"/>
      <c r="M35" s="190"/>
    </row>
    <row r="36" spans="1:13" ht="14.45" customHeight="1" x14ac:dyDescent="0.15">
      <c r="A36" s="56"/>
      <c r="B36" s="480"/>
      <c r="C36" s="481"/>
      <c r="D36" s="482"/>
      <c r="E36" s="45"/>
      <c r="F36" s="44"/>
      <c r="G36" s="38"/>
      <c r="H36" s="52"/>
      <c r="K36" s="190"/>
      <c r="L36" s="190"/>
      <c r="M36" s="190"/>
    </row>
    <row r="37" spans="1:13" ht="14.45" customHeight="1" x14ac:dyDescent="0.15">
      <c r="A37" s="42"/>
      <c r="B37" s="480"/>
      <c r="C37" s="481"/>
      <c r="D37" s="482"/>
      <c r="E37" s="34"/>
      <c r="F37" s="58"/>
      <c r="G37" s="38"/>
      <c r="H37" s="48"/>
    </row>
    <row r="38" spans="1:13" ht="14.45" customHeight="1" x14ac:dyDescent="0.15">
      <c r="A38" s="42"/>
      <c r="B38" s="480"/>
      <c r="C38" s="481"/>
      <c r="D38" s="482"/>
      <c r="E38" s="34"/>
      <c r="F38" s="58"/>
      <c r="G38" s="38"/>
      <c r="H38" s="48"/>
    </row>
    <row r="39" spans="1:13" ht="14.45" customHeight="1" x14ac:dyDescent="0.15">
      <c r="A39" s="35"/>
      <c r="B39" s="480"/>
      <c r="C39" s="481"/>
      <c r="D39" s="482"/>
      <c r="E39" s="34"/>
      <c r="F39" s="58"/>
      <c r="G39" s="38"/>
      <c r="H39" s="48"/>
      <c r="J39" s="47">
        <f>G39*0.9</f>
        <v>0</v>
      </c>
    </row>
    <row r="40" spans="1:13" ht="14.45" customHeight="1" x14ac:dyDescent="0.15">
      <c r="A40" s="56"/>
      <c r="B40" s="480"/>
      <c r="C40" s="481"/>
      <c r="D40" s="482"/>
      <c r="E40" s="34"/>
      <c r="F40" s="177"/>
      <c r="G40" s="153"/>
      <c r="H40" s="48"/>
    </row>
    <row r="41" spans="1:13" ht="14.45" customHeight="1" x14ac:dyDescent="0.15">
      <c r="A41" s="53"/>
      <c r="B41" s="526"/>
      <c r="C41" s="527"/>
      <c r="D41" s="528"/>
      <c r="E41" s="34"/>
      <c r="F41" s="150"/>
      <c r="G41" s="58"/>
      <c r="H41" s="31"/>
    </row>
    <row r="42" spans="1:13" ht="14.45" customHeight="1" x14ac:dyDescent="0.15">
      <c r="A42" s="30"/>
      <c r="B42" s="505"/>
      <c r="C42" s="506"/>
      <c r="D42" s="507"/>
      <c r="E42" s="29"/>
      <c r="F42" s="28"/>
      <c r="G42" s="27"/>
      <c r="H42" s="26"/>
    </row>
    <row r="43" spans="1:13" ht="14.45" customHeight="1" x14ac:dyDescent="0.15">
      <c r="A43" s="495" t="s">
        <v>64</v>
      </c>
      <c r="B43" s="496"/>
      <c r="C43" s="496"/>
      <c r="D43" s="496"/>
      <c r="E43" s="496"/>
      <c r="F43" s="496"/>
      <c r="G43" s="496"/>
      <c r="H43" s="497"/>
    </row>
    <row r="44" spans="1:13" ht="14.4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4.45" customHeight="1" x14ac:dyDescent="0.15">
      <c r="A45" s="7"/>
      <c r="B45" s="5"/>
      <c r="C45" s="5"/>
      <c r="D45" s="5"/>
      <c r="E45" s="5"/>
      <c r="F45" s="5"/>
      <c r="G45" s="5"/>
      <c r="H45" s="4"/>
    </row>
    <row r="46" spans="1:13" ht="14.45" customHeight="1" x14ac:dyDescent="0.15">
      <c r="A46" s="7"/>
      <c r="B46" s="5"/>
      <c r="C46" s="5"/>
      <c r="D46" s="5"/>
      <c r="E46" s="5"/>
      <c r="F46" s="5"/>
      <c r="G46" s="5"/>
      <c r="H46" s="4"/>
    </row>
    <row r="47" spans="1:13" ht="14.45" customHeight="1" x14ac:dyDescent="0.15">
      <c r="A47" s="7"/>
      <c r="B47" s="5"/>
      <c r="C47" s="5"/>
      <c r="D47" s="5"/>
      <c r="E47" s="5"/>
      <c r="F47" s="5"/>
      <c r="G47" s="5"/>
      <c r="H47" s="4"/>
    </row>
    <row r="48" spans="1:13" ht="14.45" customHeight="1" x14ac:dyDescent="0.15">
      <c r="A48" s="498"/>
      <c r="B48" s="499"/>
      <c r="C48" s="499"/>
      <c r="D48" s="499"/>
      <c r="E48" s="3"/>
      <c r="F48" s="3"/>
      <c r="G48" s="3"/>
      <c r="H48" s="2"/>
    </row>
  </sheetData>
  <mergeCells count="39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B17:D17"/>
    <mergeCell ref="B18:D18"/>
    <mergeCell ref="B20:D20"/>
    <mergeCell ref="B21:D21"/>
    <mergeCell ref="B22:D22"/>
    <mergeCell ref="B34:D34"/>
    <mergeCell ref="B24:D24"/>
    <mergeCell ref="B26:D26"/>
    <mergeCell ref="B28:D28"/>
    <mergeCell ref="A25:D25"/>
    <mergeCell ref="B27:D27"/>
    <mergeCell ref="B41:D41"/>
    <mergeCell ref="B42:D42"/>
    <mergeCell ref="A43:H43"/>
    <mergeCell ref="A48:D48"/>
    <mergeCell ref="B23:D23"/>
    <mergeCell ref="B31:D31"/>
    <mergeCell ref="B38:D38"/>
    <mergeCell ref="B39:D39"/>
    <mergeCell ref="B40:D40"/>
    <mergeCell ref="B35:D35"/>
    <mergeCell ref="B36:D36"/>
    <mergeCell ref="B37:D37"/>
    <mergeCell ref="B29:D29"/>
    <mergeCell ref="B30:D30"/>
    <mergeCell ref="B32:D32"/>
    <mergeCell ref="B33:D33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48"/>
  <dimension ref="A1:M40"/>
  <sheetViews>
    <sheetView topLeftCell="A4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267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266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523" t="s">
        <v>286</v>
      </c>
      <c r="B14" s="524"/>
      <c r="C14" s="524"/>
      <c r="D14" s="525"/>
      <c r="E14" s="107"/>
      <c r="F14" s="130"/>
      <c r="G14" s="130"/>
      <c r="H14" s="345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74" t="s">
        <v>43</v>
      </c>
      <c r="B15" s="575"/>
      <c r="C15" s="575"/>
      <c r="D15" s="576"/>
      <c r="E15" s="107">
        <v>1</v>
      </c>
      <c r="F15" s="130">
        <v>53000</v>
      </c>
      <c r="G15" s="130">
        <f>F15*E15</f>
        <v>53000</v>
      </c>
      <c r="H15" s="117">
        <v>1.06</v>
      </c>
      <c r="J15" s="125"/>
      <c r="K15" s="126"/>
    </row>
    <row r="16" spans="1:13" s="76" customFormat="1" ht="18" customHeight="1" x14ac:dyDescent="0.15">
      <c r="A16" s="523" t="s">
        <v>287</v>
      </c>
      <c r="B16" s="524"/>
      <c r="C16" s="524"/>
      <c r="D16" s="525"/>
      <c r="E16" s="107"/>
      <c r="F16" s="130"/>
      <c r="G16" s="130"/>
      <c r="H16" s="345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574" t="s">
        <v>43</v>
      </c>
      <c r="B17" s="575"/>
      <c r="C17" s="575"/>
      <c r="D17" s="576"/>
      <c r="E17" s="107">
        <v>1</v>
      </c>
      <c r="F17" s="130">
        <v>53000</v>
      </c>
      <c r="G17" s="130">
        <f>F17*E17</f>
        <v>53000</v>
      </c>
      <c r="H17" s="117">
        <v>1.06</v>
      </c>
      <c r="J17" s="127"/>
      <c r="K17" s="126"/>
      <c r="M17" s="125"/>
    </row>
    <row r="18" spans="1:13" s="76" customFormat="1" ht="18" customHeight="1" x14ac:dyDescent="0.15">
      <c r="A18" s="577" t="s">
        <v>285</v>
      </c>
      <c r="B18" s="545"/>
      <c r="C18" s="545"/>
      <c r="D18" s="545"/>
      <c r="E18" s="292"/>
      <c r="F18" s="292"/>
      <c r="G18" s="292"/>
      <c r="H18" s="117"/>
      <c r="J18" s="119"/>
    </row>
    <row r="19" spans="1:13" s="90" customFormat="1" ht="18" customHeight="1" x14ac:dyDescent="0.15">
      <c r="A19" s="574" t="s">
        <v>43</v>
      </c>
      <c r="B19" s="575"/>
      <c r="C19" s="575"/>
      <c r="D19" s="576"/>
      <c r="E19" s="107">
        <v>1</v>
      </c>
      <c r="F19" s="130">
        <v>0</v>
      </c>
      <c r="G19" s="130">
        <f>F19*E19</f>
        <v>0</v>
      </c>
      <c r="H19" s="289"/>
      <c r="J19" s="116">
        <f>G17*0.9</f>
        <v>47700</v>
      </c>
    </row>
    <row r="20" spans="1:13" s="76" customFormat="1" ht="18" customHeight="1" x14ac:dyDescent="0.15">
      <c r="A20" s="95"/>
      <c r="B20" s="619"/>
      <c r="C20" s="619"/>
      <c r="D20" s="619"/>
      <c r="E20" s="107"/>
      <c r="F20" s="237" t="s">
        <v>4</v>
      </c>
      <c r="G20" s="92">
        <f>SUM(G15:G19)</f>
        <v>106000</v>
      </c>
      <c r="H20" s="289"/>
      <c r="J20" s="113"/>
    </row>
    <row r="21" spans="1:13" s="76" customFormat="1" ht="18" customHeight="1" x14ac:dyDescent="0.15">
      <c r="A21" s="95"/>
      <c r="B21" s="619"/>
      <c r="C21" s="619"/>
      <c r="D21" s="619"/>
      <c r="E21" s="156"/>
      <c r="F21" s="150"/>
      <c r="G21" s="58"/>
      <c r="H21" s="98"/>
      <c r="J21" s="109"/>
    </row>
    <row r="22" spans="1:13" s="76" customFormat="1" ht="18" customHeight="1" x14ac:dyDescent="0.15">
      <c r="A22" s="95"/>
      <c r="B22" s="619"/>
      <c r="C22" s="619"/>
      <c r="D22" s="619"/>
      <c r="E22" s="107"/>
      <c r="F22" s="328" t="s">
        <v>2</v>
      </c>
      <c r="G22" s="103">
        <v>100000</v>
      </c>
      <c r="H22" s="117"/>
      <c r="J22" s="109"/>
    </row>
    <row r="23" spans="1:13" s="76" customFormat="1" ht="18" customHeight="1" x14ac:dyDescent="0.15">
      <c r="A23" s="89"/>
      <c r="B23" s="616"/>
      <c r="C23" s="617"/>
      <c r="D23" s="618"/>
      <c r="E23" s="156"/>
      <c r="F23" s="112"/>
      <c r="G23" s="99" t="s">
        <v>3</v>
      </c>
      <c r="H23" s="98"/>
      <c r="J23" s="109"/>
    </row>
    <row r="24" spans="1:13" s="76" customFormat="1" ht="18" customHeight="1" x14ac:dyDescent="0.15">
      <c r="A24" s="95"/>
      <c r="B24" s="619"/>
      <c r="C24" s="619"/>
      <c r="D24" s="619"/>
      <c r="E24" s="107"/>
      <c r="F24" s="172"/>
      <c r="G24" s="172"/>
      <c r="H24" s="117"/>
    </row>
    <row r="25" spans="1:13" s="90" customFormat="1" ht="18" customHeight="1" x14ac:dyDescent="0.15">
      <c r="A25" s="95"/>
      <c r="B25" s="619"/>
      <c r="C25" s="619"/>
      <c r="D25" s="619"/>
      <c r="E25" s="107"/>
      <c r="F25" s="172"/>
      <c r="G25" s="172"/>
      <c r="H25" s="102"/>
    </row>
    <row r="26" spans="1:13" s="90" customFormat="1" ht="18" customHeight="1" x14ac:dyDescent="0.15">
      <c r="A26" s="95"/>
      <c r="B26" s="619"/>
      <c r="C26" s="619"/>
      <c r="D26" s="619"/>
      <c r="E26" s="156"/>
      <c r="F26" s="172"/>
      <c r="G26" s="172"/>
      <c r="H26" s="117"/>
    </row>
    <row r="27" spans="1:13" s="90" customFormat="1" ht="18" customHeight="1" x14ac:dyDescent="0.15">
      <c r="A27" s="95"/>
      <c r="B27" s="619"/>
      <c r="C27" s="619"/>
      <c r="D27" s="619"/>
      <c r="E27" s="107"/>
      <c r="F27" s="172"/>
      <c r="G27" s="172"/>
      <c r="H27" s="98"/>
    </row>
    <row r="28" spans="1:13" s="90" customFormat="1" ht="18" customHeight="1" x14ac:dyDescent="0.15">
      <c r="A28" s="95"/>
      <c r="B28" s="619"/>
      <c r="C28" s="619"/>
      <c r="D28" s="619"/>
      <c r="E28" s="156"/>
      <c r="F28" s="172"/>
      <c r="G28" s="172"/>
      <c r="H28" s="117"/>
    </row>
    <row r="29" spans="1:13" s="90" customFormat="1" ht="18" customHeight="1" x14ac:dyDescent="0.15">
      <c r="A29" s="95"/>
      <c r="B29" s="619"/>
      <c r="C29" s="619"/>
      <c r="D29" s="619"/>
      <c r="E29" s="107"/>
      <c r="F29" s="172"/>
      <c r="G29" s="172"/>
      <c r="H29" s="98"/>
    </row>
    <row r="30" spans="1:13" s="90" customFormat="1" ht="18" customHeight="1" x14ac:dyDescent="0.15">
      <c r="A30" s="95"/>
      <c r="B30" s="619"/>
      <c r="C30" s="619"/>
      <c r="D30" s="619"/>
      <c r="E30" s="156"/>
      <c r="F30" s="172"/>
      <c r="G30" s="172"/>
      <c r="H30" s="117"/>
    </row>
    <row r="31" spans="1:13" s="90" customFormat="1" ht="18" customHeight="1" x14ac:dyDescent="0.15">
      <c r="A31" s="89"/>
      <c r="B31" s="616"/>
      <c r="C31" s="617"/>
      <c r="D31" s="618"/>
      <c r="E31" s="94"/>
      <c r="F31" s="44"/>
      <c r="G31" s="38"/>
      <c r="H31" s="91"/>
    </row>
    <row r="32" spans="1:13" s="90" customFormat="1" ht="18" customHeight="1" x14ac:dyDescent="0.15">
      <c r="A32" s="95"/>
      <c r="B32" s="619"/>
      <c r="C32" s="619"/>
      <c r="D32" s="619"/>
      <c r="E32" s="94"/>
      <c r="F32" s="44"/>
      <c r="G32" s="40"/>
      <c r="H32" s="91"/>
    </row>
    <row r="33" spans="1:8" s="90" customFormat="1" ht="18" customHeight="1" x14ac:dyDescent="0.15">
      <c r="A33" s="95"/>
      <c r="B33" s="619"/>
      <c r="C33" s="619"/>
      <c r="D33" s="619"/>
      <c r="E33" s="94"/>
      <c r="F33" s="177"/>
      <c r="G33" s="153"/>
      <c r="H33" s="85"/>
    </row>
    <row r="34" spans="1:8" s="76" customFormat="1" ht="18" customHeight="1" x14ac:dyDescent="0.15">
      <c r="A34" s="89"/>
      <c r="B34" s="616"/>
      <c r="C34" s="617"/>
      <c r="D34" s="618"/>
      <c r="E34" s="88"/>
      <c r="F34" s="150"/>
      <c r="G34" s="58"/>
      <c r="H34" s="91"/>
    </row>
    <row r="35" spans="1:8" s="76" customFormat="1" ht="18" customHeight="1" x14ac:dyDescent="0.15">
      <c r="A35" s="84"/>
      <c r="B35" s="83"/>
      <c r="C35" s="82"/>
      <c r="D35" s="81"/>
      <c r="E35" s="80"/>
      <c r="F35" s="79"/>
      <c r="G35" s="78"/>
      <c r="H35" s="91" t="s">
        <v>211</v>
      </c>
    </row>
    <row r="36" spans="1:8" ht="18" customHeight="1" x14ac:dyDescent="0.15">
      <c r="A36" s="495" t="s">
        <v>0</v>
      </c>
      <c r="B36" s="496"/>
      <c r="C36" s="496"/>
      <c r="D36" s="496"/>
      <c r="E36" s="496"/>
      <c r="F36" s="496"/>
      <c r="G36" s="496"/>
      <c r="H36" s="497"/>
    </row>
    <row r="37" spans="1:8" ht="15" customHeight="1" x14ac:dyDescent="0.15">
      <c r="A37" s="547"/>
      <c r="B37" s="548"/>
      <c r="C37" s="548"/>
      <c r="D37" s="548"/>
      <c r="E37" s="548"/>
      <c r="F37" s="548"/>
      <c r="G37" s="548"/>
      <c r="H37" s="549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6"/>
      <c r="B39" s="548"/>
      <c r="C39" s="548"/>
      <c r="D39" s="548"/>
      <c r="E39" s="5"/>
      <c r="F39" s="5"/>
      <c r="G39" s="5"/>
      <c r="H39" s="4"/>
    </row>
    <row r="40" spans="1:8" ht="12.75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4">
    <mergeCell ref="B34:D34"/>
    <mergeCell ref="A36:H36"/>
    <mergeCell ref="A37:H37"/>
    <mergeCell ref="B39:D39"/>
    <mergeCell ref="A40:D40"/>
    <mergeCell ref="B20:D20"/>
    <mergeCell ref="B21:D21"/>
    <mergeCell ref="B31:D31"/>
    <mergeCell ref="B32:D32"/>
    <mergeCell ref="B33:D33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A17:D17"/>
    <mergeCell ref="A18:D18"/>
    <mergeCell ref="A19:D19"/>
    <mergeCell ref="E7:H7"/>
    <mergeCell ref="E8:H8"/>
    <mergeCell ref="B13:D13"/>
    <mergeCell ref="A14:D14"/>
    <mergeCell ref="A15:D15"/>
    <mergeCell ref="A16:D16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"/>
  <dimension ref="A1:M42"/>
  <sheetViews>
    <sheetView topLeftCell="A4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271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523" t="s">
        <v>284</v>
      </c>
      <c r="B14" s="524"/>
      <c r="C14" s="524"/>
      <c r="D14" s="525"/>
      <c r="E14" s="107"/>
      <c r="F14" s="130"/>
      <c r="G14" s="130"/>
      <c r="H14" s="345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74" t="s">
        <v>43</v>
      </c>
      <c r="B15" s="575"/>
      <c r="C15" s="575"/>
      <c r="D15" s="576"/>
      <c r="E15" s="107">
        <v>1</v>
      </c>
      <c r="F15" s="130">
        <v>53000</v>
      </c>
      <c r="G15" s="130">
        <f>F15*E15</f>
        <v>53000</v>
      </c>
      <c r="H15" s="117">
        <v>1.06</v>
      </c>
      <c r="J15" s="125"/>
      <c r="K15" s="126"/>
    </row>
    <row r="16" spans="1:13" s="76" customFormat="1" ht="18" customHeight="1" x14ac:dyDescent="0.15">
      <c r="A16" s="523" t="s">
        <v>193</v>
      </c>
      <c r="B16" s="524"/>
      <c r="C16" s="524"/>
      <c r="D16" s="525"/>
      <c r="E16" s="107"/>
      <c r="F16" s="130"/>
      <c r="G16" s="130"/>
      <c r="H16" s="102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574" t="s">
        <v>43</v>
      </c>
      <c r="B17" s="575"/>
      <c r="C17" s="575"/>
      <c r="D17" s="576"/>
      <c r="E17" s="107">
        <v>1</v>
      </c>
      <c r="F17" s="130">
        <v>53000</v>
      </c>
      <c r="G17" s="130">
        <f>F17*E17</f>
        <v>53000</v>
      </c>
      <c r="H17" s="117">
        <v>1.06</v>
      </c>
      <c r="J17" s="127"/>
      <c r="K17" s="126"/>
      <c r="M17" s="125"/>
    </row>
    <row r="18" spans="1:13" s="76" customFormat="1" ht="18" customHeight="1" x14ac:dyDescent="0.15">
      <c r="A18" s="523" t="s">
        <v>268</v>
      </c>
      <c r="B18" s="524"/>
      <c r="C18" s="524"/>
      <c r="D18" s="525"/>
      <c r="E18" s="107"/>
      <c r="F18" s="130"/>
      <c r="G18" s="130"/>
      <c r="H18" s="102"/>
      <c r="J18" s="119"/>
    </row>
    <row r="19" spans="1:13" s="90" customFormat="1" ht="18" customHeight="1" x14ac:dyDescent="0.15">
      <c r="A19" s="574" t="s">
        <v>43</v>
      </c>
      <c r="B19" s="575"/>
      <c r="C19" s="575"/>
      <c r="D19" s="576"/>
      <c r="E19" s="107">
        <v>1</v>
      </c>
      <c r="F19" s="130">
        <v>53000</v>
      </c>
      <c r="G19" s="130">
        <f>F19*E19</f>
        <v>53000</v>
      </c>
      <c r="H19" s="117">
        <v>1.06</v>
      </c>
      <c r="J19" s="116">
        <f>G17*0.9</f>
        <v>47700</v>
      </c>
    </row>
    <row r="20" spans="1:13" s="76" customFormat="1" ht="18" customHeight="1" x14ac:dyDescent="0.15">
      <c r="A20" s="523" t="s">
        <v>220</v>
      </c>
      <c r="B20" s="524"/>
      <c r="C20" s="524"/>
      <c r="D20" s="525"/>
      <c r="E20" s="107"/>
      <c r="F20" s="130"/>
      <c r="G20" s="130"/>
      <c r="H20" s="117"/>
      <c r="J20" s="113"/>
    </row>
    <row r="21" spans="1:13" s="76" customFormat="1" ht="18" customHeight="1" x14ac:dyDescent="0.15">
      <c r="A21" s="574" t="s">
        <v>43</v>
      </c>
      <c r="B21" s="575"/>
      <c r="C21" s="575"/>
      <c r="D21" s="576"/>
      <c r="E21" s="107">
        <v>1</v>
      </c>
      <c r="F21" s="130">
        <v>53000</v>
      </c>
      <c r="G21" s="130">
        <f>F21*E21</f>
        <v>53000</v>
      </c>
      <c r="H21" s="345"/>
      <c r="J21" s="113"/>
    </row>
    <row r="22" spans="1:13" s="76" customFormat="1" ht="18" customHeight="1" x14ac:dyDescent="0.15">
      <c r="A22" s="523" t="s">
        <v>269</v>
      </c>
      <c r="B22" s="524"/>
      <c r="C22" s="524"/>
      <c r="D22" s="525"/>
      <c r="E22" s="107"/>
      <c r="F22" s="130"/>
      <c r="G22" s="130"/>
      <c r="H22" s="117"/>
      <c r="J22" s="109"/>
    </row>
    <row r="23" spans="1:13" s="76" customFormat="1" ht="18" customHeight="1" x14ac:dyDescent="0.15">
      <c r="A23" s="574" t="s">
        <v>43</v>
      </c>
      <c r="B23" s="575"/>
      <c r="C23" s="575"/>
      <c r="D23" s="576"/>
      <c r="E23" s="107">
        <v>1</v>
      </c>
      <c r="F23" s="130">
        <v>53000</v>
      </c>
      <c r="G23" s="130">
        <f>F23*E23</f>
        <v>53000</v>
      </c>
      <c r="H23" s="345"/>
      <c r="J23" s="109"/>
    </row>
    <row r="24" spans="1:13" s="76" customFormat="1" ht="18" customHeight="1" x14ac:dyDescent="0.15">
      <c r="A24" s="523" t="s">
        <v>270</v>
      </c>
      <c r="B24" s="524"/>
      <c r="C24" s="524"/>
      <c r="D24" s="525"/>
      <c r="E24" s="107"/>
      <c r="F24" s="130"/>
      <c r="G24" s="130"/>
      <c r="H24" s="117"/>
      <c r="J24" s="109"/>
    </row>
    <row r="25" spans="1:13" s="76" customFormat="1" ht="18" customHeight="1" x14ac:dyDescent="0.15">
      <c r="A25" s="669" t="s">
        <v>43</v>
      </c>
      <c r="B25" s="670"/>
      <c r="C25" s="670"/>
      <c r="D25" s="671"/>
      <c r="E25" s="290">
        <v>1</v>
      </c>
      <c r="F25" s="291">
        <v>53000</v>
      </c>
      <c r="G25" s="291">
        <f>F25*E25</f>
        <v>53000</v>
      </c>
      <c r="H25" s="345"/>
    </row>
    <row r="26" spans="1:13" s="76" customFormat="1" ht="18" customHeight="1" x14ac:dyDescent="0.15">
      <c r="A26" s="577" t="s">
        <v>273</v>
      </c>
      <c r="B26" s="545"/>
      <c r="C26" s="545"/>
      <c r="D26" s="545"/>
      <c r="E26" s="292"/>
      <c r="F26" s="292"/>
      <c r="G26" s="292"/>
      <c r="H26" s="345"/>
    </row>
    <row r="27" spans="1:13" s="76" customFormat="1" ht="18" customHeight="1" x14ac:dyDescent="0.15">
      <c r="A27" s="574" t="s">
        <v>43</v>
      </c>
      <c r="B27" s="575"/>
      <c r="C27" s="575"/>
      <c r="D27" s="576"/>
      <c r="E27" s="107">
        <v>1</v>
      </c>
      <c r="F27" s="130">
        <v>53000</v>
      </c>
      <c r="G27" s="130">
        <f>F27*E27</f>
        <v>53000</v>
      </c>
      <c r="H27" s="345"/>
    </row>
    <row r="28" spans="1:13" s="90" customFormat="1" ht="18" customHeight="1" x14ac:dyDescent="0.15">
      <c r="A28" s="129" t="s">
        <v>75</v>
      </c>
      <c r="B28" s="536" t="s">
        <v>186</v>
      </c>
      <c r="C28" s="536"/>
      <c r="D28" s="537"/>
      <c r="E28" s="107">
        <v>1</v>
      </c>
      <c r="F28" s="130">
        <v>38700</v>
      </c>
      <c r="G28" s="130">
        <f>F28*E28</f>
        <v>38700</v>
      </c>
      <c r="H28" s="346"/>
    </row>
    <row r="29" spans="1:13" s="90" customFormat="1" ht="18" customHeight="1" x14ac:dyDescent="0.15">
      <c r="A29" s="129" t="s">
        <v>187</v>
      </c>
      <c r="B29" s="615" t="s">
        <v>188</v>
      </c>
      <c r="C29" s="604"/>
      <c r="D29" s="605"/>
      <c r="E29" s="97">
        <v>1</v>
      </c>
      <c r="F29" s="130">
        <v>47000</v>
      </c>
      <c r="G29" s="130">
        <f>F29*E29</f>
        <v>47000</v>
      </c>
      <c r="H29" s="345"/>
      <c r="I29" s="344">
        <f>G29*0.9</f>
        <v>42300</v>
      </c>
    </row>
    <row r="30" spans="1:13" s="90" customFormat="1" ht="18" customHeight="1" x14ac:dyDescent="0.15">
      <c r="A30" s="124"/>
      <c r="B30" s="535"/>
      <c r="C30" s="536"/>
      <c r="D30" s="537"/>
      <c r="E30" s="123"/>
      <c r="F30" s="237" t="s">
        <v>4</v>
      </c>
      <c r="G30" s="92">
        <f>SUM(G27:G29)</f>
        <v>138700</v>
      </c>
      <c r="H30" s="117"/>
      <c r="I30" s="344">
        <f>G30*0.9</f>
        <v>124830</v>
      </c>
    </row>
    <row r="31" spans="1:13" s="90" customFormat="1" ht="18" customHeight="1" x14ac:dyDescent="0.15">
      <c r="A31" s="95"/>
      <c r="B31" s="619"/>
      <c r="C31" s="619"/>
      <c r="D31" s="619"/>
      <c r="E31" s="347"/>
      <c r="F31" s="328"/>
      <c r="G31" s="103"/>
      <c r="H31" s="346"/>
    </row>
    <row r="32" spans="1:13" s="90" customFormat="1" ht="18" customHeight="1" x14ac:dyDescent="0.15">
      <c r="A32" s="95"/>
      <c r="B32" s="619"/>
      <c r="C32" s="619"/>
      <c r="D32" s="619"/>
      <c r="E32" s="107"/>
      <c r="F32" s="237" t="s">
        <v>4</v>
      </c>
      <c r="G32" s="92">
        <f>G15+G17+G19+G21+G23+G30</f>
        <v>403700</v>
      </c>
      <c r="H32" s="346"/>
    </row>
    <row r="33" spans="1:8" s="90" customFormat="1" ht="18" customHeight="1" x14ac:dyDescent="0.15">
      <c r="A33" s="95"/>
      <c r="B33" s="619"/>
      <c r="C33" s="619"/>
      <c r="D33" s="619"/>
      <c r="E33" s="94"/>
      <c r="F33" s="228"/>
      <c r="G33" s="92"/>
      <c r="H33" s="91"/>
    </row>
    <row r="34" spans="1:8" s="90" customFormat="1" ht="18" customHeight="1" x14ac:dyDescent="0.15">
      <c r="A34" s="95"/>
      <c r="B34" s="619"/>
      <c r="C34" s="619"/>
      <c r="D34" s="619"/>
      <c r="E34" s="94"/>
      <c r="F34" s="328" t="s">
        <v>2</v>
      </c>
      <c r="G34" s="103">
        <v>360000</v>
      </c>
      <c r="H34" s="91"/>
    </row>
    <row r="35" spans="1:8" s="90" customFormat="1" ht="18" customHeight="1" x14ac:dyDescent="0.15">
      <c r="A35" s="95"/>
      <c r="B35" s="619"/>
      <c r="C35" s="619"/>
      <c r="D35" s="619"/>
      <c r="E35" s="94"/>
      <c r="F35" s="112"/>
      <c r="G35" s="99" t="s">
        <v>3</v>
      </c>
      <c r="H35" s="85"/>
    </row>
    <row r="36" spans="1:8" s="76" customFormat="1" ht="18" customHeight="1" x14ac:dyDescent="0.15">
      <c r="A36" s="89"/>
      <c r="B36" s="616"/>
      <c r="C36" s="617"/>
      <c r="D36" s="618"/>
      <c r="E36" s="88"/>
      <c r="F36" s="150"/>
      <c r="G36" s="58"/>
      <c r="H36" s="91"/>
    </row>
    <row r="37" spans="1:8" s="76" customFormat="1" ht="18" customHeight="1" x14ac:dyDescent="0.15">
      <c r="A37" s="84"/>
      <c r="B37" s="83"/>
      <c r="C37" s="82"/>
      <c r="D37" s="81"/>
      <c r="E37" s="80"/>
      <c r="F37" s="79"/>
      <c r="G37" s="78"/>
      <c r="H37" s="91" t="s">
        <v>211</v>
      </c>
    </row>
    <row r="38" spans="1:8" ht="18" customHeight="1" x14ac:dyDescent="0.15">
      <c r="A38" s="495" t="s">
        <v>0</v>
      </c>
      <c r="B38" s="496"/>
      <c r="C38" s="496"/>
      <c r="D38" s="496"/>
      <c r="E38" s="496"/>
      <c r="F38" s="496"/>
      <c r="G38" s="496"/>
      <c r="H38" s="497"/>
    </row>
    <row r="39" spans="1:8" ht="15" customHeight="1" x14ac:dyDescent="0.15">
      <c r="A39" s="547"/>
      <c r="B39" s="548"/>
      <c r="C39" s="548"/>
      <c r="D39" s="548"/>
      <c r="E39" s="548"/>
      <c r="F39" s="548"/>
      <c r="G39" s="548"/>
      <c r="H39" s="549"/>
    </row>
    <row r="40" spans="1:8" ht="15" customHeight="1" x14ac:dyDescent="0.15">
      <c r="A40" s="7"/>
      <c r="B40" s="5"/>
      <c r="C40" s="5"/>
      <c r="D40" s="5"/>
      <c r="E40" s="5"/>
      <c r="F40" s="5"/>
      <c r="G40" s="5"/>
      <c r="H40" s="4"/>
    </row>
    <row r="41" spans="1:8" ht="18" customHeight="1" x14ac:dyDescent="0.15">
      <c r="A41" s="6"/>
      <c r="B41" s="548"/>
      <c r="C41" s="548"/>
      <c r="D41" s="548"/>
      <c r="E41" s="5"/>
      <c r="F41" s="5"/>
      <c r="G41" s="5"/>
      <c r="H41" s="4"/>
    </row>
    <row r="42" spans="1:8" ht="12.75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36">
    <mergeCell ref="A39:H39"/>
    <mergeCell ref="B41:D41"/>
    <mergeCell ref="A42:D42"/>
    <mergeCell ref="B36:D36"/>
    <mergeCell ref="A38:H38"/>
    <mergeCell ref="A16:D16"/>
    <mergeCell ref="A17:D17"/>
    <mergeCell ref="A18:D18"/>
    <mergeCell ref="A19:D19"/>
    <mergeCell ref="A20:D20"/>
    <mergeCell ref="A21:D21"/>
    <mergeCell ref="A22:D22"/>
    <mergeCell ref="B33:D33"/>
    <mergeCell ref="B34:D34"/>
    <mergeCell ref="B35:D35"/>
    <mergeCell ref="A23:D23"/>
    <mergeCell ref="A24:D24"/>
    <mergeCell ref="A25:D25"/>
    <mergeCell ref="B32:D32"/>
    <mergeCell ref="A26:D26"/>
    <mergeCell ref="A27:D27"/>
    <mergeCell ref="B28:D28"/>
    <mergeCell ref="B29:D29"/>
    <mergeCell ref="B30:D30"/>
    <mergeCell ref="B31:D31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6"/>
  <dimension ref="A1:M40"/>
  <sheetViews>
    <sheetView topLeftCell="A2" zoomScaleNormal="10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0.664062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190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160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50" t="s">
        <v>272</v>
      </c>
      <c r="B14" s="651"/>
      <c r="C14" s="651"/>
      <c r="D14" s="652"/>
      <c r="E14" s="34"/>
      <c r="F14" s="222"/>
      <c r="G14" s="221"/>
      <c r="H14" s="31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280000</v>
      </c>
      <c r="G15" s="38">
        <f>F15*E15</f>
        <v>280000</v>
      </c>
      <c r="H15" s="48"/>
      <c r="K15" s="190"/>
      <c r="L15" s="190"/>
      <c r="M15" s="190"/>
    </row>
    <row r="16" spans="1:13" ht="18" customHeight="1" x14ac:dyDescent="0.15">
      <c r="A16" s="46" t="s">
        <v>145</v>
      </c>
      <c r="B16" s="514" t="s">
        <v>146</v>
      </c>
      <c r="C16" s="515"/>
      <c r="D16" s="516"/>
      <c r="E16" s="45">
        <v>1</v>
      </c>
      <c r="F16" s="44">
        <v>84000</v>
      </c>
      <c r="G16" s="38">
        <f>F16*E16</f>
        <v>84000</v>
      </c>
      <c r="H16" s="52" t="s">
        <v>65</v>
      </c>
      <c r="I16" s="1">
        <v>42.4</v>
      </c>
      <c r="K16" s="190"/>
      <c r="L16" s="190"/>
      <c r="M16" s="190"/>
    </row>
    <row r="17" spans="1:13" s="36" customFormat="1" ht="18" customHeight="1" x14ac:dyDescent="0.15">
      <c r="A17" s="42" t="s">
        <v>147</v>
      </c>
      <c r="B17" s="480" t="s">
        <v>148</v>
      </c>
      <c r="C17" s="481"/>
      <c r="D17" s="482"/>
      <c r="E17" s="34">
        <v>1</v>
      </c>
      <c r="F17" s="22">
        <v>82000</v>
      </c>
      <c r="G17" s="38">
        <f>F17*E17</f>
        <v>82000</v>
      </c>
      <c r="H17" s="254" t="s">
        <v>65</v>
      </c>
      <c r="I17" s="36">
        <v>63.6</v>
      </c>
      <c r="K17" s="193"/>
      <c r="L17" s="190"/>
      <c r="M17" s="190"/>
    </row>
    <row r="18" spans="1:13" s="36" customFormat="1" ht="18" customHeight="1" x14ac:dyDescent="0.15">
      <c r="A18" s="42"/>
      <c r="B18" s="480"/>
      <c r="C18" s="481"/>
      <c r="D18" s="482"/>
      <c r="E18" s="34"/>
      <c r="F18" s="58" t="s">
        <v>4</v>
      </c>
      <c r="G18" s="38">
        <f>SUM(G10:G17)</f>
        <v>446000</v>
      </c>
      <c r="H18" s="57"/>
      <c r="K18" s="193"/>
      <c r="L18" s="190"/>
      <c r="M18" s="190"/>
    </row>
    <row r="19" spans="1:13" s="36" customFormat="1" ht="18" customHeight="1" x14ac:dyDescent="0.15">
      <c r="A19" s="35"/>
      <c r="B19" s="480"/>
      <c r="C19" s="481"/>
      <c r="D19" s="482"/>
      <c r="E19" s="34"/>
      <c r="F19" s="33"/>
      <c r="G19" s="32"/>
      <c r="H19" s="57"/>
      <c r="K19" s="193"/>
      <c r="L19" s="190"/>
      <c r="M19" s="190"/>
    </row>
    <row r="20" spans="1:13" ht="18" customHeight="1" x14ac:dyDescent="0.15">
      <c r="A20" s="56"/>
      <c r="B20" s="480"/>
      <c r="C20" s="481"/>
      <c r="D20" s="482"/>
      <c r="E20" s="34"/>
      <c r="F20" s="33" t="s">
        <v>2</v>
      </c>
      <c r="G20" s="32">
        <v>400000</v>
      </c>
      <c r="H20" s="48"/>
      <c r="K20" s="190"/>
      <c r="L20" s="190"/>
      <c r="M20" s="190"/>
    </row>
    <row r="21" spans="1:13" ht="18" customHeight="1" x14ac:dyDescent="0.15">
      <c r="A21" s="53"/>
      <c r="B21" s="526"/>
      <c r="C21" s="527"/>
      <c r="D21" s="528"/>
      <c r="E21" s="12"/>
      <c r="F21" s="33"/>
      <c r="G21" s="40" t="s">
        <v>1</v>
      </c>
      <c r="H21" s="48"/>
      <c r="K21" s="190"/>
      <c r="L21" s="190"/>
      <c r="M21" s="190"/>
    </row>
    <row r="22" spans="1:13" ht="18" customHeight="1" x14ac:dyDescent="0.15">
      <c r="A22" s="46"/>
      <c r="B22" s="514"/>
      <c r="C22" s="515"/>
      <c r="D22" s="516"/>
      <c r="E22" s="45"/>
      <c r="F22" s="44"/>
      <c r="G22" s="38"/>
      <c r="H22" s="52"/>
      <c r="K22" s="190"/>
      <c r="L22" s="190"/>
      <c r="M22" s="190"/>
    </row>
    <row r="23" spans="1:13" ht="18" customHeight="1" x14ac:dyDescent="0.15">
      <c r="A23" s="56"/>
      <c r="B23" s="480"/>
      <c r="C23" s="481"/>
      <c r="D23" s="482"/>
      <c r="E23" s="34"/>
      <c r="F23" s="58"/>
      <c r="G23" s="38"/>
      <c r="H23" s="48"/>
      <c r="I23" s="47">
        <f>G23*0.9</f>
        <v>0</v>
      </c>
      <c r="K23" s="190"/>
      <c r="L23" s="190"/>
      <c r="M23" s="190"/>
    </row>
    <row r="24" spans="1:13" s="36" customFormat="1" ht="18" customHeight="1" x14ac:dyDescent="0.15">
      <c r="A24" s="53"/>
      <c r="B24" s="526"/>
      <c r="C24" s="527"/>
      <c r="D24" s="528"/>
      <c r="E24" s="12"/>
      <c r="F24" s="33"/>
      <c r="G24" s="32"/>
      <c r="H24" s="48"/>
      <c r="K24" s="193"/>
      <c r="L24" s="190"/>
      <c r="M24" s="190"/>
    </row>
    <row r="25" spans="1:13" s="36" customFormat="1" ht="18" customHeight="1" x14ac:dyDescent="0.15">
      <c r="A25" s="46"/>
      <c r="B25" s="514"/>
      <c r="C25" s="515"/>
      <c r="D25" s="516"/>
      <c r="E25" s="45"/>
      <c r="F25" s="33"/>
      <c r="G25" s="32"/>
      <c r="H25" s="52"/>
      <c r="K25" s="193"/>
      <c r="L25" s="190"/>
      <c r="M25" s="190"/>
    </row>
    <row r="26" spans="1:13" s="36" customFormat="1" ht="18" customHeight="1" x14ac:dyDescent="0.15">
      <c r="A26" s="152"/>
      <c r="B26" s="480"/>
      <c r="C26" s="481"/>
      <c r="D26" s="482"/>
      <c r="E26" s="34"/>
      <c r="F26" s="33"/>
      <c r="G26" s="40"/>
      <c r="H26" s="37"/>
      <c r="K26" s="193"/>
      <c r="L26" s="190"/>
      <c r="M26" s="190"/>
    </row>
    <row r="27" spans="1:13" ht="18" customHeight="1" x14ac:dyDescent="0.15">
      <c r="A27" s="189"/>
      <c r="B27" s="556"/>
      <c r="C27" s="556"/>
      <c r="D27" s="556"/>
      <c r="E27" s="192"/>
      <c r="F27" s="44"/>
      <c r="G27" s="38"/>
      <c r="H27" s="191"/>
      <c r="K27" s="190"/>
      <c r="L27" s="190"/>
      <c r="M27" s="190"/>
    </row>
    <row r="28" spans="1:13" ht="18" customHeight="1" x14ac:dyDescent="0.15">
      <c r="A28" s="189"/>
      <c r="B28" s="556"/>
      <c r="C28" s="556"/>
      <c r="D28" s="556"/>
      <c r="E28" s="34"/>
      <c r="F28" s="44"/>
      <c r="G28" s="38"/>
      <c r="H28" s="191"/>
      <c r="K28" s="190"/>
      <c r="L28" s="190"/>
      <c r="M28" s="190"/>
    </row>
    <row r="29" spans="1:13" ht="18" customHeight="1" x14ac:dyDescent="0.15">
      <c r="A29" s="189"/>
      <c r="B29" s="556"/>
      <c r="C29" s="556"/>
      <c r="D29" s="556"/>
      <c r="E29" s="156"/>
      <c r="F29" s="44"/>
      <c r="G29" s="38"/>
      <c r="H29" s="31"/>
      <c r="K29" s="190"/>
      <c r="L29" s="190"/>
      <c r="M29" s="190"/>
    </row>
    <row r="30" spans="1:13" ht="18" customHeight="1" x14ac:dyDescent="0.15">
      <c r="A30" s="189"/>
      <c r="B30" s="556"/>
      <c r="C30" s="556"/>
      <c r="D30" s="556"/>
      <c r="E30" s="156"/>
      <c r="F30" s="44"/>
      <c r="G30" s="38"/>
      <c r="H30" s="31"/>
    </row>
    <row r="31" spans="1:13" ht="18" customHeight="1" x14ac:dyDescent="0.15">
      <c r="A31" s="188"/>
      <c r="B31" s="480"/>
      <c r="C31" s="481"/>
      <c r="D31" s="482"/>
      <c r="E31" s="34"/>
      <c r="F31" s="44"/>
      <c r="G31" s="38"/>
      <c r="H31" s="31"/>
    </row>
    <row r="32" spans="1:13" ht="18" customHeight="1" x14ac:dyDescent="0.15">
      <c r="A32" s="30"/>
      <c r="B32" s="505"/>
      <c r="C32" s="506"/>
      <c r="D32" s="507"/>
      <c r="E32" s="29"/>
      <c r="F32" s="28"/>
      <c r="G32" s="27"/>
      <c r="H32" s="26"/>
    </row>
    <row r="33" spans="1:9" ht="18" customHeight="1" x14ac:dyDescent="0.15">
      <c r="A33" s="495" t="s">
        <v>64</v>
      </c>
      <c r="B33" s="496"/>
      <c r="C33" s="496"/>
      <c r="D33" s="496"/>
      <c r="E33" s="496"/>
      <c r="F33" s="496"/>
      <c r="G33" s="496"/>
      <c r="H33" s="497"/>
    </row>
    <row r="34" spans="1:9" ht="18" customHeight="1" x14ac:dyDescent="0.15">
      <c r="A34" s="547"/>
      <c r="B34" s="548"/>
      <c r="C34" s="548"/>
      <c r="D34" s="548"/>
      <c r="E34" s="548"/>
      <c r="F34" s="548"/>
      <c r="G34" s="548"/>
      <c r="H34" s="549"/>
    </row>
    <row r="35" spans="1:9" ht="18" customHeight="1" x14ac:dyDescent="0.15">
      <c r="A35" s="547"/>
      <c r="B35" s="548"/>
      <c r="C35" s="548"/>
      <c r="D35" s="548"/>
      <c r="E35" s="548"/>
      <c r="F35" s="548"/>
      <c r="G35" s="548"/>
      <c r="H35" s="549"/>
      <c r="I35" s="8"/>
    </row>
    <row r="36" spans="1:9" ht="18" customHeight="1" x14ac:dyDescent="0.15">
      <c r="A36" s="547"/>
      <c r="B36" s="548"/>
      <c r="C36" s="548"/>
      <c r="D36" s="548"/>
      <c r="E36" s="548"/>
      <c r="F36" s="548"/>
      <c r="G36" s="548"/>
      <c r="H36" s="549"/>
    </row>
    <row r="37" spans="1:9" ht="18" customHeight="1" x14ac:dyDescent="0.15">
      <c r="A37" s="547"/>
      <c r="B37" s="548"/>
      <c r="C37" s="548"/>
      <c r="D37" s="548"/>
      <c r="E37" s="548"/>
      <c r="F37" s="548"/>
      <c r="G37" s="548"/>
      <c r="H37" s="549"/>
    </row>
    <row r="38" spans="1:9" ht="16.5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9" ht="2.2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9" ht="12.75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5">
    <mergeCell ref="A35:H35"/>
    <mergeCell ref="A36:H36"/>
    <mergeCell ref="A37:H37"/>
    <mergeCell ref="A38:H38"/>
    <mergeCell ref="A40:D40"/>
    <mergeCell ref="A34:H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A33:H33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49"/>
  <dimension ref="A1:M41"/>
  <sheetViews>
    <sheetView topLeftCell="A4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190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266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486" t="s">
        <v>157</v>
      </c>
      <c r="B14" s="487"/>
      <c r="C14" s="487"/>
      <c r="D14" s="488"/>
      <c r="E14" s="107"/>
      <c r="F14" s="172"/>
      <c r="G14" s="172"/>
      <c r="H14" s="98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0</v>
      </c>
      <c r="G15" s="172">
        <f>F15*E15</f>
        <v>0</v>
      </c>
      <c r="H15" s="117"/>
      <c r="J15" s="125"/>
      <c r="K15" s="126"/>
    </row>
    <row r="16" spans="1:13" s="76" customFormat="1" ht="18" customHeight="1" x14ac:dyDescent="0.15">
      <c r="A16" s="486" t="s">
        <v>158</v>
      </c>
      <c r="B16" s="487"/>
      <c r="C16" s="487"/>
      <c r="D16" s="488"/>
      <c r="E16" s="107"/>
      <c r="F16" s="172"/>
      <c r="G16" s="172"/>
      <c r="H16" s="98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483" t="s">
        <v>43</v>
      </c>
      <c r="B17" s="484"/>
      <c r="C17" s="484"/>
      <c r="D17" s="485"/>
      <c r="E17" s="156">
        <v>1</v>
      </c>
      <c r="F17" s="172">
        <v>0</v>
      </c>
      <c r="G17" s="172">
        <f>F17*E17</f>
        <v>0</v>
      </c>
      <c r="H17" s="117"/>
      <c r="J17" s="127"/>
      <c r="K17" s="126"/>
      <c r="M17" s="125"/>
    </row>
    <row r="18" spans="1:13" s="76" customFormat="1" ht="18" customHeight="1" x14ac:dyDescent="0.15">
      <c r="A18" s="95"/>
      <c r="B18" s="619"/>
      <c r="C18" s="619"/>
      <c r="D18" s="619"/>
      <c r="E18" s="107"/>
      <c r="F18" s="44" t="s">
        <v>4</v>
      </c>
      <c r="G18" s="38">
        <f>SUM(G1:G17)</f>
        <v>0</v>
      </c>
      <c r="H18" s="117"/>
      <c r="J18" s="119"/>
    </row>
    <row r="19" spans="1:13" s="90" customFormat="1" ht="18" customHeight="1" x14ac:dyDescent="0.15">
      <c r="A19" s="95"/>
      <c r="B19" s="619"/>
      <c r="C19" s="619"/>
      <c r="D19" s="619"/>
      <c r="E19" s="107"/>
      <c r="F19" s="44"/>
      <c r="G19" s="40"/>
      <c r="H19" s="289"/>
      <c r="J19" s="116">
        <f>G17*0.9</f>
        <v>0</v>
      </c>
    </row>
    <row r="20" spans="1:13" s="76" customFormat="1" ht="18" customHeight="1" x14ac:dyDescent="0.15">
      <c r="A20" s="95"/>
      <c r="B20" s="619"/>
      <c r="C20" s="619"/>
      <c r="D20" s="619"/>
      <c r="E20" s="107"/>
      <c r="F20" s="177" t="s">
        <v>2</v>
      </c>
      <c r="G20" s="153">
        <v>0</v>
      </c>
      <c r="H20" s="117"/>
      <c r="J20" s="113"/>
    </row>
    <row r="21" spans="1:13" s="76" customFormat="1" ht="18" customHeight="1" x14ac:dyDescent="0.15">
      <c r="A21" s="89"/>
      <c r="B21" s="616"/>
      <c r="C21" s="617"/>
      <c r="D21" s="618"/>
      <c r="E21" s="107"/>
      <c r="F21" s="150"/>
      <c r="G21" s="58" t="s">
        <v>3</v>
      </c>
      <c r="H21" s="289"/>
      <c r="J21" s="113"/>
    </row>
    <row r="22" spans="1:13" s="76" customFormat="1" ht="18" customHeight="1" x14ac:dyDescent="0.15">
      <c r="A22" s="95"/>
      <c r="B22" s="619"/>
      <c r="C22" s="619"/>
      <c r="D22" s="619"/>
      <c r="E22" s="107"/>
      <c r="F22" s="172"/>
      <c r="G22" s="172"/>
      <c r="H22" s="98"/>
      <c r="J22" s="109"/>
    </row>
    <row r="23" spans="1:13" s="76" customFormat="1" ht="18" customHeight="1" x14ac:dyDescent="0.15">
      <c r="A23" s="95"/>
      <c r="B23" s="619"/>
      <c r="C23" s="619"/>
      <c r="D23" s="619"/>
      <c r="E23" s="156"/>
      <c r="F23" s="172"/>
      <c r="G23" s="172"/>
      <c r="H23" s="117"/>
      <c r="J23" s="109"/>
    </row>
    <row r="24" spans="1:13" s="76" customFormat="1" ht="18" customHeight="1" x14ac:dyDescent="0.15">
      <c r="A24" s="95"/>
      <c r="B24" s="619"/>
      <c r="C24" s="619"/>
      <c r="D24" s="619"/>
      <c r="E24" s="107"/>
      <c r="F24" s="172"/>
      <c r="G24" s="172"/>
      <c r="H24" s="98"/>
      <c r="J24" s="109"/>
    </row>
    <row r="25" spans="1:13" s="76" customFormat="1" ht="18" customHeight="1" x14ac:dyDescent="0.15">
      <c r="A25" s="89"/>
      <c r="B25" s="616"/>
      <c r="C25" s="617"/>
      <c r="D25" s="618"/>
      <c r="E25" s="156"/>
      <c r="F25" s="172"/>
      <c r="G25" s="172"/>
      <c r="H25" s="117"/>
    </row>
    <row r="26" spans="1:13" s="90" customFormat="1" ht="18" customHeight="1" x14ac:dyDescent="0.15">
      <c r="A26" s="95"/>
      <c r="B26" s="619"/>
      <c r="C26" s="619"/>
      <c r="D26" s="619"/>
      <c r="E26" s="107"/>
      <c r="F26" s="172"/>
      <c r="G26" s="172"/>
      <c r="H26" s="102"/>
    </row>
    <row r="27" spans="1:13" s="90" customFormat="1" ht="18" customHeight="1" x14ac:dyDescent="0.15">
      <c r="A27" s="95"/>
      <c r="B27" s="619"/>
      <c r="C27" s="619"/>
      <c r="D27" s="619"/>
      <c r="E27" s="156"/>
      <c r="F27" s="172"/>
      <c r="G27" s="172"/>
      <c r="H27" s="117"/>
    </row>
    <row r="28" spans="1:13" s="90" customFormat="1" ht="18" customHeight="1" x14ac:dyDescent="0.15">
      <c r="A28" s="95"/>
      <c r="B28" s="619"/>
      <c r="C28" s="619"/>
      <c r="D28" s="619"/>
      <c r="E28" s="107"/>
      <c r="F28" s="172"/>
      <c r="G28" s="172"/>
      <c r="H28" s="98"/>
    </row>
    <row r="29" spans="1:13" s="90" customFormat="1" ht="18" customHeight="1" x14ac:dyDescent="0.15">
      <c r="A29" s="95"/>
      <c r="B29" s="619"/>
      <c r="C29" s="619"/>
      <c r="D29" s="619"/>
      <c r="E29" s="156"/>
      <c r="F29" s="172"/>
      <c r="G29" s="172"/>
      <c r="H29" s="117"/>
    </row>
    <row r="30" spans="1:13" s="90" customFormat="1" ht="18" customHeight="1" x14ac:dyDescent="0.15">
      <c r="A30" s="95"/>
      <c r="B30" s="619"/>
      <c r="C30" s="619"/>
      <c r="D30" s="619"/>
      <c r="E30" s="107"/>
      <c r="F30" s="172"/>
      <c r="G30" s="172"/>
      <c r="H30" s="98"/>
    </row>
    <row r="31" spans="1:13" s="90" customFormat="1" ht="18" customHeight="1" x14ac:dyDescent="0.15">
      <c r="A31" s="95"/>
      <c r="B31" s="619"/>
      <c r="C31" s="619"/>
      <c r="D31" s="619"/>
      <c r="E31" s="156"/>
      <c r="F31" s="172"/>
      <c r="G31" s="172"/>
      <c r="H31" s="117"/>
    </row>
    <row r="32" spans="1:13" s="90" customFormat="1" ht="18" customHeight="1" x14ac:dyDescent="0.15">
      <c r="A32" s="89"/>
      <c r="B32" s="616"/>
      <c r="C32" s="617"/>
      <c r="D32" s="618"/>
      <c r="E32" s="94"/>
      <c r="F32" s="44"/>
      <c r="G32" s="38"/>
      <c r="H32" s="91"/>
    </row>
    <row r="33" spans="1:8" s="90" customFormat="1" ht="18" customHeight="1" x14ac:dyDescent="0.15">
      <c r="A33" s="95"/>
      <c r="B33" s="619"/>
      <c r="C33" s="619"/>
      <c r="D33" s="619"/>
      <c r="E33" s="94"/>
      <c r="F33" s="44"/>
      <c r="G33" s="40"/>
      <c r="H33" s="91"/>
    </row>
    <row r="34" spans="1:8" s="90" customFormat="1" ht="18" customHeight="1" x14ac:dyDescent="0.15">
      <c r="A34" s="95"/>
      <c r="B34" s="619"/>
      <c r="C34" s="619"/>
      <c r="D34" s="619"/>
      <c r="E34" s="94"/>
      <c r="F34" s="177"/>
      <c r="G34" s="153"/>
      <c r="H34" s="85"/>
    </row>
    <row r="35" spans="1:8" s="76" customFormat="1" ht="18" customHeight="1" x14ac:dyDescent="0.15">
      <c r="A35" s="89"/>
      <c r="B35" s="616"/>
      <c r="C35" s="617"/>
      <c r="D35" s="618"/>
      <c r="E35" s="88"/>
      <c r="F35" s="150"/>
      <c r="G35" s="58"/>
      <c r="H35" s="91"/>
    </row>
    <row r="36" spans="1:8" s="76" customFormat="1" ht="18" customHeight="1" x14ac:dyDescent="0.15">
      <c r="A36" s="84"/>
      <c r="B36" s="83"/>
      <c r="C36" s="82"/>
      <c r="D36" s="81"/>
      <c r="E36" s="80"/>
      <c r="F36" s="79"/>
      <c r="G36" s="78"/>
      <c r="H36" s="91" t="s">
        <v>211</v>
      </c>
    </row>
    <row r="37" spans="1:8" ht="18" customHeight="1" x14ac:dyDescent="0.15">
      <c r="A37" s="495" t="s">
        <v>0</v>
      </c>
      <c r="B37" s="496"/>
      <c r="C37" s="496"/>
      <c r="D37" s="496"/>
      <c r="E37" s="496"/>
      <c r="F37" s="496"/>
      <c r="G37" s="496"/>
      <c r="H37" s="497"/>
    </row>
    <row r="38" spans="1:8" ht="15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548"/>
      <c r="C40" s="548"/>
      <c r="D40" s="548"/>
      <c r="E40" s="5"/>
      <c r="F40" s="5"/>
      <c r="G40" s="5"/>
      <c r="H40" s="4"/>
    </row>
    <row r="41" spans="1:8" ht="12.75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5">
    <mergeCell ref="B35:D35"/>
    <mergeCell ref="A37:H37"/>
    <mergeCell ref="A38:H38"/>
    <mergeCell ref="B40:D40"/>
    <mergeCell ref="A41:D41"/>
    <mergeCell ref="B34:D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22:D22"/>
    <mergeCell ref="E7:H7"/>
    <mergeCell ref="E8:H8"/>
    <mergeCell ref="B13:D13"/>
    <mergeCell ref="A14:D14"/>
    <mergeCell ref="A15:D15"/>
    <mergeCell ref="A16:D16"/>
    <mergeCell ref="A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50"/>
  <dimension ref="A1:M41"/>
  <sheetViews>
    <sheetView topLeftCell="A4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190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274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523" t="s">
        <v>275</v>
      </c>
      <c r="B14" s="524"/>
      <c r="C14" s="524"/>
      <c r="D14" s="525"/>
      <c r="E14" s="107"/>
      <c r="F14" s="130"/>
      <c r="G14" s="130"/>
      <c r="H14" s="345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74" t="s">
        <v>43</v>
      </c>
      <c r="B15" s="575"/>
      <c r="C15" s="575"/>
      <c r="D15" s="576"/>
      <c r="E15" s="107">
        <v>1</v>
      </c>
      <c r="F15" s="130">
        <v>53000</v>
      </c>
      <c r="G15" s="130">
        <f>F15*E15</f>
        <v>53000</v>
      </c>
      <c r="H15" s="117"/>
      <c r="J15" s="125"/>
      <c r="K15" s="126"/>
    </row>
    <row r="16" spans="1:13" s="76" customFormat="1" ht="18" customHeight="1" x14ac:dyDescent="0.15">
      <c r="A16" s="523" t="s">
        <v>192</v>
      </c>
      <c r="B16" s="524"/>
      <c r="C16" s="524"/>
      <c r="D16" s="525"/>
      <c r="E16" s="107"/>
      <c r="F16" s="130"/>
      <c r="G16" s="130"/>
      <c r="H16" s="345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574" t="s">
        <v>43</v>
      </c>
      <c r="B17" s="575"/>
      <c r="C17" s="575"/>
      <c r="D17" s="576"/>
      <c r="E17" s="107">
        <v>1</v>
      </c>
      <c r="F17" s="130">
        <v>53000</v>
      </c>
      <c r="G17" s="130">
        <f>F17*E17</f>
        <v>53000</v>
      </c>
      <c r="H17" s="117"/>
      <c r="J17" s="127"/>
      <c r="K17" s="126"/>
      <c r="M17" s="125"/>
    </row>
    <row r="18" spans="1:13" s="76" customFormat="1" ht="18" customHeight="1" x14ac:dyDescent="0.15">
      <c r="A18" s="523" t="s">
        <v>193</v>
      </c>
      <c r="B18" s="524"/>
      <c r="C18" s="524"/>
      <c r="D18" s="525"/>
      <c r="E18" s="107"/>
      <c r="F18" s="130"/>
      <c r="G18" s="130"/>
      <c r="H18" s="345"/>
      <c r="J18" s="119"/>
    </row>
    <row r="19" spans="1:13" s="90" customFormat="1" ht="18" customHeight="1" x14ac:dyDescent="0.15">
      <c r="A19" s="574" t="s">
        <v>43</v>
      </c>
      <c r="B19" s="575"/>
      <c r="C19" s="575"/>
      <c r="D19" s="576"/>
      <c r="E19" s="107">
        <v>1</v>
      </c>
      <c r="F19" s="130">
        <v>53000</v>
      </c>
      <c r="G19" s="130">
        <f>F19*E19</f>
        <v>53000</v>
      </c>
      <c r="H19" s="117"/>
      <c r="J19" s="116">
        <f>G17*0.9</f>
        <v>47700</v>
      </c>
    </row>
    <row r="20" spans="1:13" s="76" customFormat="1" ht="18" customHeight="1" x14ac:dyDescent="0.15">
      <c r="A20" s="577" t="s">
        <v>194</v>
      </c>
      <c r="B20" s="545"/>
      <c r="C20" s="545"/>
      <c r="D20" s="545"/>
      <c r="E20" s="292"/>
      <c r="F20" s="292"/>
      <c r="G20" s="292"/>
      <c r="H20" s="117"/>
      <c r="J20" s="113"/>
    </row>
    <row r="21" spans="1:13" s="76" customFormat="1" ht="18" customHeight="1" x14ac:dyDescent="0.15">
      <c r="A21" s="574" t="s">
        <v>43</v>
      </c>
      <c r="B21" s="575"/>
      <c r="C21" s="575"/>
      <c r="D21" s="576"/>
      <c r="E21" s="107">
        <v>1</v>
      </c>
      <c r="F21" s="130">
        <v>53000</v>
      </c>
      <c r="G21" s="130">
        <f>F21*E21</f>
        <v>53000</v>
      </c>
      <c r="H21" s="289"/>
      <c r="J21" s="113"/>
    </row>
    <row r="22" spans="1:13" s="76" customFormat="1" ht="18" customHeight="1" x14ac:dyDescent="0.15">
      <c r="A22" s="129" t="s">
        <v>75</v>
      </c>
      <c r="B22" s="536" t="s">
        <v>186</v>
      </c>
      <c r="C22" s="536"/>
      <c r="D22" s="537"/>
      <c r="E22" s="107">
        <v>1</v>
      </c>
      <c r="F22" s="130">
        <v>38700</v>
      </c>
      <c r="G22" s="130">
        <f>F22*E22</f>
        <v>38700</v>
      </c>
      <c r="H22" s="98"/>
      <c r="J22" s="109"/>
    </row>
    <row r="23" spans="1:13" s="76" customFormat="1" ht="18" customHeight="1" x14ac:dyDescent="0.15">
      <c r="A23" s="129" t="s">
        <v>187</v>
      </c>
      <c r="B23" s="615" t="s">
        <v>188</v>
      </c>
      <c r="C23" s="604"/>
      <c r="D23" s="605"/>
      <c r="E23" s="97">
        <v>1</v>
      </c>
      <c r="F23" s="130">
        <v>47000</v>
      </c>
      <c r="G23" s="130">
        <f>F23*E23</f>
        <v>47000</v>
      </c>
      <c r="H23" s="117"/>
      <c r="J23" s="109"/>
    </row>
    <row r="24" spans="1:13" s="76" customFormat="1" ht="18" customHeight="1" x14ac:dyDescent="0.15">
      <c r="A24" s="124"/>
      <c r="B24" s="535"/>
      <c r="C24" s="536"/>
      <c r="D24" s="537"/>
      <c r="E24" s="123"/>
      <c r="F24" s="237" t="s">
        <v>4</v>
      </c>
      <c r="G24" s="92">
        <f>SUM(G21:G23)</f>
        <v>138700</v>
      </c>
      <c r="H24" s="98"/>
      <c r="I24" s="358">
        <f>G24*0.9</f>
        <v>124830</v>
      </c>
      <c r="J24" s="109"/>
    </row>
    <row r="25" spans="1:13" s="76" customFormat="1" ht="18" customHeight="1" x14ac:dyDescent="0.15">
      <c r="A25" s="89"/>
      <c r="B25" s="616"/>
      <c r="C25" s="617"/>
      <c r="D25" s="618"/>
      <c r="E25" s="156"/>
      <c r="F25" s="172"/>
      <c r="G25" s="172"/>
      <c r="H25" s="117"/>
    </row>
    <row r="26" spans="1:13" s="90" customFormat="1" ht="18" customHeight="1" x14ac:dyDescent="0.15">
      <c r="A26" s="95"/>
      <c r="B26" s="619"/>
      <c r="C26" s="619"/>
      <c r="D26" s="619"/>
      <c r="E26" s="107"/>
      <c r="F26" s="237" t="s">
        <v>4</v>
      </c>
      <c r="G26" s="92">
        <f>G15+G17+G19+G24</f>
        <v>297700</v>
      </c>
      <c r="H26" s="102"/>
    </row>
    <row r="27" spans="1:13" s="90" customFormat="1" ht="18" customHeight="1" x14ac:dyDescent="0.15">
      <c r="A27" s="95"/>
      <c r="B27" s="619"/>
      <c r="C27" s="619"/>
      <c r="D27" s="619"/>
      <c r="E27" s="156"/>
      <c r="F27" s="228"/>
      <c r="G27" s="92"/>
      <c r="H27" s="117"/>
    </row>
    <row r="28" spans="1:13" s="90" customFormat="1" ht="18" customHeight="1" x14ac:dyDescent="0.15">
      <c r="A28" s="95"/>
      <c r="B28" s="619"/>
      <c r="C28" s="619"/>
      <c r="D28" s="619"/>
      <c r="E28" s="107"/>
      <c r="F28" s="328" t="s">
        <v>2</v>
      </c>
      <c r="G28" s="103">
        <v>260000</v>
      </c>
      <c r="H28" s="98"/>
    </row>
    <row r="29" spans="1:13" s="90" customFormat="1" ht="18" customHeight="1" x14ac:dyDescent="0.15">
      <c r="A29" s="95"/>
      <c r="B29" s="619"/>
      <c r="C29" s="619"/>
      <c r="D29" s="619"/>
      <c r="E29" s="156"/>
      <c r="F29" s="112"/>
      <c r="G29" s="99" t="s">
        <v>3</v>
      </c>
      <c r="H29" s="117"/>
    </row>
    <row r="30" spans="1:13" s="90" customFormat="1" ht="18" customHeight="1" x14ac:dyDescent="0.15">
      <c r="A30" s="95"/>
      <c r="B30" s="619"/>
      <c r="C30" s="619"/>
      <c r="D30" s="619"/>
      <c r="E30" s="107"/>
      <c r="F30" s="172"/>
      <c r="G30" s="172"/>
      <c r="H30" s="98"/>
    </row>
    <row r="31" spans="1:13" s="90" customFormat="1" ht="18" customHeight="1" x14ac:dyDescent="0.15">
      <c r="A31" s="95"/>
      <c r="B31" s="619"/>
      <c r="C31" s="619"/>
      <c r="D31" s="619"/>
      <c r="E31" s="156"/>
      <c r="F31" s="172"/>
      <c r="G31" s="172"/>
      <c r="H31" s="117"/>
    </row>
    <row r="32" spans="1:13" s="90" customFormat="1" ht="18" customHeight="1" x14ac:dyDescent="0.15">
      <c r="A32" s="89"/>
      <c r="B32" s="616"/>
      <c r="C32" s="617"/>
      <c r="D32" s="618"/>
      <c r="E32" s="94"/>
      <c r="F32" s="44"/>
      <c r="G32" s="38"/>
      <c r="H32" s="91"/>
    </row>
    <row r="33" spans="1:8" s="90" customFormat="1" ht="18" customHeight="1" x14ac:dyDescent="0.15">
      <c r="A33" s="95"/>
      <c r="B33" s="619"/>
      <c r="C33" s="619"/>
      <c r="D33" s="619"/>
      <c r="E33" s="94"/>
      <c r="F33" s="44"/>
      <c r="G33" s="40"/>
      <c r="H33" s="91"/>
    </row>
    <row r="34" spans="1:8" s="90" customFormat="1" ht="18" customHeight="1" x14ac:dyDescent="0.15">
      <c r="A34" s="95"/>
      <c r="B34" s="619"/>
      <c r="C34" s="619"/>
      <c r="D34" s="619"/>
      <c r="E34" s="94"/>
      <c r="F34" s="177"/>
      <c r="G34" s="153"/>
      <c r="H34" s="85"/>
    </row>
    <row r="35" spans="1:8" s="76" customFormat="1" ht="18" customHeight="1" x14ac:dyDescent="0.15">
      <c r="A35" s="89"/>
      <c r="B35" s="616"/>
      <c r="C35" s="617"/>
      <c r="D35" s="618"/>
      <c r="E35" s="88"/>
      <c r="F35" s="150"/>
      <c r="G35" s="58"/>
      <c r="H35" s="91"/>
    </row>
    <row r="36" spans="1:8" s="76" customFormat="1" ht="18" customHeight="1" x14ac:dyDescent="0.15">
      <c r="A36" s="84"/>
      <c r="B36" s="83"/>
      <c r="C36" s="82"/>
      <c r="D36" s="81"/>
      <c r="E36" s="80"/>
      <c r="F36" s="79"/>
      <c r="G36" s="78"/>
      <c r="H36" s="91" t="s">
        <v>211</v>
      </c>
    </row>
    <row r="37" spans="1:8" ht="18" customHeight="1" x14ac:dyDescent="0.15">
      <c r="A37" s="495" t="s">
        <v>0</v>
      </c>
      <c r="B37" s="496"/>
      <c r="C37" s="496"/>
      <c r="D37" s="496"/>
      <c r="E37" s="496"/>
      <c r="F37" s="496"/>
      <c r="G37" s="496"/>
      <c r="H37" s="497"/>
    </row>
    <row r="38" spans="1:8" ht="15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548"/>
      <c r="C40" s="548"/>
      <c r="D40" s="548"/>
      <c r="E40" s="5"/>
      <c r="F40" s="5"/>
      <c r="G40" s="5"/>
      <c r="H40" s="4"/>
    </row>
    <row r="41" spans="1:8" ht="12.75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5">
    <mergeCell ref="B35:D35"/>
    <mergeCell ref="A37:H37"/>
    <mergeCell ref="A38:H38"/>
    <mergeCell ref="B40:D40"/>
    <mergeCell ref="A41:D41"/>
    <mergeCell ref="B29:D29"/>
    <mergeCell ref="B23:D23"/>
    <mergeCell ref="B24:D24"/>
    <mergeCell ref="B25:D25"/>
    <mergeCell ref="B26:D26"/>
    <mergeCell ref="B27:D27"/>
    <mergeCell ref="B28:D28"/>
    <mergeCell ref="B30:D30"/>
    <mergeCell ref="B31:D31"/>
    <mergeCell ref="B32:D32"/>
    <mergeCell ref="B33:D33"/>
    <mergeCell ref="B34:D34"/>
    <mergeCell ref="A17:D17"/>
    <mergeCell ref="B22:D22"/>
    <mergeCell ref="E7:H7"/>
    <mergeCell ref="E8:H8"/>
    <mergeCell ref="B13:D13"/>
    <mergeCell ref="A14:D14"/>
    <mergeCell ref="A15:D15"/>
    <mergeCell ref="A16:D16"/>
    <mergeCell ref="A18:D18"/>
    <mergeCell ref="A19:D19"/>
    <mergeCell ref="A20:D20"/>
    <mergeCell ref="A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"/>
  <dimension ref="A1:M41"/>
  <sheetViews>
    <sheetView topLeftCell="A2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332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38" t="s">
        <v>321</v>
      </c>
      <c r="B14" s="639"/>
      <c r="C14" s="639"/>
      <c r="D14" s="639"/>
      <c r="E14" s="640"/>
      <c r="F14" s="281"/>
      <c r="G14" s="221"/>
      <c r="H14" s="329">
        <v>44974</v>
      </c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220" t="s">
        <v>17</v>
      </c>
      <c r="B15" s="586"/>
      <c r="C15" s="587"/>
      <c r="D15" s="588"/>
      <c r="E15" s="97">
        <v>1</v>
      </c>
      <c r="F15" s="228">
        <v>280000</v>
      </c>
      <c r="G15" s="379">
        <f>E15*F15</f>
        <v>280000</v>
      </c>
      <c r="H15" s="346"/>
      <c r="J15" s="125"/>
      <c r="K15" s="126"/>
    </row>
    <row r="16" spans="1:13" s="76" customFormat="1" ht="18" customHeight="1" x14ac:dyDescent="0.15">
      <c r="A16" s="89" t="s">
        <v>131</v>
      </c>
      <c r="B16" s="578" t="s">
        <v>14</v>
      </c>
      <c r="C16" s="579"/>
      <c r="D16" s="580"/>
      <c r="E16" s="218">
        <v>1</v>
      </c>
      <c r="F16" s="228">
        <v>53300</v>
      </c>
      <c r="G16" s="379">
        <f t="shared" ref="G16:G21" si="0">E16*F16</f>
        <v>53300</v>
      </c>
      <c r="H16" s="346"/>
      <c r="J16" s="127">
        <v>209000</v>
      </c>
      <c r="K16" s="126">
        <f>J16*1.3</f>
        <v>271700</v>
      </c>
      <c r="M16" s="125"/>
    </row>
    <row r="17" spans="1:11" s="76" customFormat="1" ht="18" customHeight="1" x14ac:dyDescent="0.15">
      <c r="A17" s="89" t="s">
        <v>13</v>
      </c>
      <c r="B17" s="578" t="s">
        <v>12</v>
      </c>
      <c r="C17" s="579"/>
      <c r="D17" s="580"/>
      <c r="E17" s="218">
        <v>1</v>
      </c>
      <c r="F17" s="228">
        <v>45000</v>
      </c>
      <c r="G17" s="379">
        <f t="shared" si="0"/>
        <v>45000</v>
      </c>
      <c r="H17" s="325"/>
      <c r="J17" s="119"/>
    </row>
    <row r="18" spans="1:11" s="90" customFormat="1" ht="18" customHeight="1" x14ac:dyDescent="0.15">
      <c r="A18" s="219" t="s">
        <v>8</v>
      </c>
      <c r="B18" s="620" t="s">
        <v>11</v>
      </c>
      <c r="C18" s="621"/>
      <c r="D18" s="622"/>
      <c r="E18" s="218">
        <v>1</v>
      </c>
      <c r="F18" s="327">
        <v>3300</v>
      </c>
      <c r="G18" s="379">
        <f t="shared" si="0"/>
        <v>3300</v>
      </c>
      <c r="H18" s="296"/>
      <c r="J18" s="116"/>
    </row>
    <row r="19" spans="1:11" s="76" customFormat="1" ht="18" customHeight="1" x14ac:dyDescent="0.15">
      <c r="A19" s="216" t="s">
        <v>10</v>
      </c>
      <c r="B19" s="586" t="s">
        <v>9</v>
      </c>
      <c r="C19" s="587"/>
      <c r="D19" s="588"/>
      <c r="E19" s="202">
        <v>1</v>
      </c>
      <c r="F19" s="378">
        <v>46700</v>
      </c>
      <c r="G19" s="379">
        <f t="shared" si="0"/>
        <v>46700</v>
      </c>
      <c r="H19" s="336"/>
      <c r="J19" s="113"/>
    </row>
    <row r="20" spans="1:11" s="76" customFormat="1" ht="18" customHeight="1" x14ac:dyDescent="0.15">
      <c r="A20" s="214" t="s">
        <v>132</v>
      </c>
      <c r="B20" s="581" t="s">
        <v>7</v>
      </c>
      <c r="C20" s="582"/>
      <c r="D20" s="583"/>
      <c r="E20" s="213">
        <v>1</v>
      </c>
      <c r="F20" s="378">
        <v>3900</v>
      </c>
      <c r="G20" s="379">
        <f t="shared" si="0"/>
        <v>3900</v>
      </c>
      <c r="H20" s="337"/>
      <c r="J20" s="113">
        <v>53000</v>
      </c>
    </row>
    <row r="21" spans="1:11" s="76" customFormat="1" ht="18" customHeight="1" x14ac:dyDescent="0.15">
      <c r="A21" s="211" t="s">
        <v>6</v>
      </c>
      <c r="B21" s="581" t="s">
        <v>133</v>
      </c>
      <c r="C21" s="582"/>
      <c r="D21" s="583"/>
      <c r="E21" s="248">
        <v>1</v>
      </c>
      <c r="F21" s="378">
        <v>1926000</v>
      </c>
      <c r="G21" s="379">
        <f t="shared" si="0"/>
        <v>1926000</v>
      </c>
      <c r="H21" s="339">
        <f>SUM(G15:G20)</f>
        <v>432200</v>
      </c>
      <c r="J21" s="113">
        <v>45000</v>
      </c>
    </row>
    <row r="22" spans="1:11" s="76" customFormat="1" ht="18" customHeight="1" x14ac:dyDescent="0.15">
      <c r="A22" s="211"/>
      <c r="B22" s="581"/>
      <c r="C22" s="582"/>
      <c r="D22" s="583"/>
      <c r="E22" s="210"/>
      <c r="F22" s="327" t="s">
        <v>4</v>
      </c>
      <c r="G22" s="380">
        <f>SUM(G15:G21)</f>
        <v>2358200</v>
      </c>
      <c r="H22" s="340"/>
      <c r="I22" s="279">
        <f>G22*0.9</f>
        <v>2122380</v>
      </c>
      <c r="J22" s="113">
        <v>18600</v>
      </c>
    </row>
    <row r="23" spans="1:11" s="76" customFormat="1" ht="18" customHeight="1" x14ac:dyDescent="0.15">
      <c r="A23" s="42"/>
      <c r="B23" s="480"/>
      <c r="C23" s="481"/>
      <c r="D23" s="482"/>
      <c r="E23" s="34"/>
      <c r="F23" s="44"/>
      <c r="G23" s="40"/>
      <c r="H23" s="57"/>
      <c r="J23" s="113"/>
    </row>
    <row r="24" spans="1:11" s="76" customFormat="1" ht="18" customHeight="1" x14ac:dyDescent="0.15">
      <c r="A24" s="282"/>
      <c r="B24" s="683"/>
      <c r="C24" s="487"/>
      <c r="D24" s="488"/>
      <c r="E24" s="271"/>
      <c r="F24" s="684" t="s">
        <v>2</v>
      </c>
      <c r="G24" s="501"/>
      <c r="H24" s="267"/>
      <c r="J24" s="113"/>
      <c r="K24" s="126">
        <f>J20+J22</f>
        <v>71600</v>
      </c>
    </row>
    <row r="25" spans="1:11" s="76" customFormat="1" ht="18" customHeight="1" x14ac:dyDescent="0.15">
      <c r="A25" s="284"/>
      <c r="B25" s="683"/>
      <c r="C25" s="487"/>
      <c r="D25" s="488"/>
      <c r="E25" s="271"/>
      <c r="F25" s="33" t="s">
        <v>4</v>
      </c>
      <c r="G25" s="153">
        <v>2100000</v>
      </c>
      <c r="H25" s="265"/>
      <c r="J25" s="113"/>
    </row>
    <row r="26" spans="1:11" s="76" customFormat="1" ht="18" customHeight="1" x14ac:dyDescent="0.15">
      <c r="A26" s="285"/>
      <c r="B26" s="653"/>
      <c r="C26" s="653"/>
      <c r="D26" s="653"/>
      <c r="E26" s="271"/>
      <c r="F26" s="44"/>
      <c r="G26" s="40" t="s">
        <v>1</v>
      </c>
      <c r="H26" s="264"/>
      <c r="J26" s="109"/>
    </row>
    <row r="27" spans="1:11" s="76" customFormat="1" ht="18" customHeight="1" x14ac:dyDescent="0.15">
      <c r="A27" s="284"/>
      <c r="B27" s="683"/>
      <c r="C27" s="487"/>
      <c r="D27" s="488"/>
      <c r="E27" s="271"/>
      <c r="F27" s="164"/>
      <c r="G27" s="168"/>
      <c r="H27" s="98"/>
      <c r="J27" s="109"/>
    </row>
    <row r="28" spans="1:11" s="76" customFormat="1" ht="18" customHeight="1" x14ac:dyDescent="0.15">
      <c r="A28" s="284"/>
      <c r="B28" s="683"/>
      <c r="C28" s="487"/>
      <c r="D28" s="488"/>
      <c r="E28" s="271"/>
      <c r="F28" s="164"/>
      <c r="G28" s="168"/>
      <c r="H28" s="106"/>
      <c r="K28" s="279">
        <f>K24*0.9</f>
        <v>64440</v>
      </c>
    </row>
    <row r="29" spans="1:11" s="90" customFormat="1" ht="18" customHeight="1" x14ac:dyDescent="0.15">
      <c r="A29" s="282"/>
      <c r="B29" s="683"/>
      <c r="C29" s="487"/>
      <c r="D29" s="488"/>
      <c r="E29" s="271"/>
      <c r="F29" s="278"/>
      <c r="G29" s="38"/>
      <c r="H29" s="98"/>
    </row>
    <row r="30" spans="1:11" s="90" customFormat="1" ht="18" customHeight="1" x14ac:dyDescent="0.15">
      <c r="A30" s="284"/>
      <c r="B30" s="683"/>
      <c r="C30" s="487"/>
      <c r="D30" s="488"/>
      <c r="E30" s="272"/>
      <c r="F30" s="278"/>
      <c r="G30" s="38"/>
      <c r="H30" s="98"/>
    </row>
    <row r="31" spans="1:11" s="90" customFormat="1" ht="18" customHeight="1" x14ac:dyDescent="0.15">
      <c r="A31" s="129"/>
      <c r="B31" s="687"/>
      <c r="C31" s="687"/>
      <c r="D31" s="687"/>
      <c r="E31" s="273"/>
      <c r="F31" s="33"/>
      <c r="G31" s="153"/>
      <c r="H31" s="91"/>
    </row>
    <row r="32" spans="1:11" s="90" customFormat="1" ht="18" customHeight="1" x14ac:dyDescent="0.15">
      <c r="A32" s="129"/>
      <c r="B32" s="687"/>
      <c r="C32" s="687"/>
      <c r="D32" s="687"/>
      <c r="E32" s="148"/>
      <c r="F32" s="44"/>
      <c r="G32" s="40"/>
      <c r="H32" s="91"/>
    </row>
    <row r="33" spans="1:8" s="90" customFormat="1" ht="18" customHeight="1" x14ac:dyDescent="0.15">
      <c r="A33" s="129"/>
      <c r="B33" s="687"/>
      <c r="C33" s="687"/>
      <c r="D33" s="687"/>
      <c r="E33" s="148"/>
      <c r="F33" s="93"/>
      <c r="G33" s="92"/>
      <c r="H33" s="91"/>
    </row>
    <row r="34" spans="1:8" s="76" customFormat="1" ht="18" customHeight="1" x14ac:dyDescent="0.15">
      <c r="A34" s="286"/>
      <c r="B34" s="686"/>
      <c r="C34" s="686"/>
      <c r="D34" s="686"/>
      <c r="E34" s="88"/>
      <c r="F34" s="87"/>
      <c r="G34" s="86"/>
      <c r="H34" s="85"/>
    </row>
    <row r="35" spans="1:8" s="76" customFormat="1" ht="18" customHeight="1" x14ac:dyDescent="0.15">
      <c r="A35" s="287"/>
      <c r="B35" s="685"/>
      <c r="C35" s="685"/>
      <c r="D35" s="685"/>
      <c r="E35" s="80"/>
      <c r="F35" s="79"/>
      <c r="G35" s="78"/>
      <c r="H35" s="77"/>
    </row>
    <row r="36" spans="1:8" ht="18" customHeight="1" x14ac:dyDescent="0.15">
      <c r="A36" s="495" t="s">
        <v>0</v>
      </c>
      <c r="B36" s="496"/>
      <c r="C36" s="496"/>
      <c r="D36" s="496"/>
      <c r="E36" s="496"/>
      <c r="F36" s="496"/>
      <c r="G36" s="496"/>
      <c r="H36" s="497"/>
    </row>
    <row r="37" spans="1:8" ht="15" customHeight="1" x14ac:dyDescent="0.15">
      <c r="A37" s="547"/>
      <c r="B37" s="548"/>
      <c r="C37" s="548"/>
      <c r="D37" s="548"/>
      <c r="E37" s="548"/>
      <c r="F37" s="548"/>
      <c r="G37" s="548"/>
      <c r="H37" s="549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548"/>
      <c r="C40" s="548"/>
      <c r="D40" s="548"/>
      <c r="E40" s="5"/>
      <c r="F40" s="5"/>
      <c r="G40" s="5"/>
      <c r="H40" s="4"/>
    </row>
    <row r="41" spans="1:8" ht="12.75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6">
    <mergeCell ref="E7:H7"/>
    <mergeCell ref="E8:H8"/>
    <mergeCell ref="B13:D13"/>
    <mergeCell ref="A14:E14"/>
    <mergeCell ref="A2:H2"/>
    <mergeCell ref="B3:C3"/>
    <mergeCell ref="F3:H4"/>
    <mergeCell ref="A4:C4"/>
    <mergeCell ref="E5:H5"/>
    <mergeCell ref="E6:H6"/>
    <mergeCell ref="A41:D41"/>
    <mergeCell ref="B15:D15"/>
    <mergeCell ref="B16:D16"/>
    <mergeCell ref="B21:D21"/>
    <mergeCell ref="B22:D22"/>
    <mergeCell ref="B17:D17"/>
    <mergeCell ref="B35:D35"/>
    <mergeCell ref="B34:D34"/>
    <mergeCell ref="B33:D33"/>
    <mergeCell ref="B32:D32"/>
    <mergeCell ref="B31:D31"/>
    <mergeCell ref="B26:D26"/>
    <mergeCell ref="B30:D30"/>
    <mergeCell ref="B23:D23"/>
    <mergeCell ref="B19:D19"/>
    <mergeCell ref="B18:D18"/>
    <mergeCell ref="F24:G24"/>
    <mergeCell ref="B24:D24"/>
    <mergeCell ref="A36:H36"/>
    <mergeCell ref="A37:H37"/>
    <mergeCell ref="B40:D40"/>
    <mergeCell ref="B20:D20"/>
    <mergeCell ref="B29:D29"/>
    <mergeCell ref="B28:D28"/>
    <mergeCell ref="B27:D27"/>
    <mergeCell ref="B25:D2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4"/>
  <dimension ref="A1:M41"/>
  <sheetViews>
    <sheetView topLeftCell="A2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183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50" t="s">
        <v>195</v>
      </c>
      <c r="B14" s="651"/>
      <c r="C14" s="651"/>
      <c r="D14" s="652"/>
      <c r="E14" s="34"/>
      <c r="F14" s="222"/>
      <c r="G14" s="221"/>
      <c r="H14" s="266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3" t="s">
        <v>17</v>
      </c>
      <c r="B15" s="644" t="s">
        <v>151</v>
      </c>
      <c r="C15" s="645"/>
      <c r="D15" s="646"/>
      <c r="E15" s="12">
        <v>1</v>
      </c>
      <c r="F15" s="44">
        <v>140000</v>
      </c>
      <c r="G15" s="38">
        <f>F15*E15</f>
        <v>140000</v>
      </c>
      <c r="H15" s="264"/>
      <c r="J15" s="125"/>
      <c r="K15" s="126"/>
    </row>
    <row r="16" spans="1:13" s="76" customFormat="1" ht="18" customHeight="1" x14ac:dyDescent="0.15">
      <c r="A16" s="255" t="s">
        <v>184</v>
      </c>
      <c r="B16" s="644"/>
      <c r="C16" s="645"/>
      <c r="D16" s="646"/>
      <c r="E16" s="34">
        <v>1</v>
      </c>
      <c r="F16" s="38" t="s">
        <v>150</v>
      </c>
      <c r="G16" s="38" t="s">
        <v>150</v>
      </c>
      <c r="H16" s="267" t="s">
        <v>182</v>
      </c>
      <c r="J16" s="127">
        <v>209000</v>
      </c>
      <c r="K16" s="126">
        <f>J16*1.3</f>
        <v>271700</v>
      </c>
      <c r="M16" s="125"/>
    </row>
    <row r="17" spans="1:11" s="76" customFormat="1" ht="18" customHeight="1" x14ac:dyDescent="0.15">
      <c r="A17" s="282"/>
      <c r="B17" s="683"/>
      <c r="C17" s="487"/>
      <c r="D17" s="488"/>
      <c r="E17" s="271"/>
      <c r="F17" s="684" t="s">
        <v>2</v>
      </c>
      <c r="G17" s="501"/>
      <c r="H17" s="265"/>
      <c r="J17" s="119"/>
    </row>
    <row r="18" spans="1:11" s="90" customFormat="1" ht="18" customHeight="1" x14ac:dyDescent="0.15">
      <c r="A18" s="282"/>
      <c r="B18" s="683"/>
      <c r="C18" s="487"/>
      <c r="D18" s="488"/>
      <c r="E18" s="271"/>
      <c r="F18" s="33" t="s">
        <v>4</v>
      </c>
      <c r="G18" s="153">
        <v>126000</v>
      </c>
      <c r="H18" s="264"/>
      <c r="J18" s="116"/>
    </row>
    <row r="19" spans="1:11" s="76" customFormat="1" ht="18" customHeight="1" x14ac:dyDescent="0.15">
      <c r="A19" s="282"/>
      <c r="B19" s="683"/>
      <c r="C19" s="487"/>
      <c r="D19" s="488"/>
      <c r="E19" s="280"/>
      <c r="F19" s="44"/>
      <c r="G19" s="40" t="s">
        <v>1</v>
      </c>
      <c r="H19" s="98"/>
      <c r="J19" s="113"/>
    </row>
    <row r="20" spans="1:11" s="76" customFormat="1" ht="18" customHeight="1" x14ac:dyDescent="0.15">
      <c r="A20" s="282"/>
      <c r="B20" s="683"/>
      <c r="C20" s="487"/>
      <c r="D20" s="488"/>
      <c r="E20" s="34"/>
      <c r="F20" s="281"/>
      <c r="G20" s="221"/>
      <c r="H20" s="98"/>
      <c r="J20" s="113">
        <v>53000</v>
      </c>
    </row>
    <row r="21" spans="1:11" s="76" customFormat="1" ht="18" customHeight="1" x14ac:dyDescent="0.15">
      <c r="A21" s="30"/>
      <c r="B21" s="688"/>
      <c r="C21" s="688"/>
      <c r="D21" s="688"/>
      <c r="E21" s="12"/>
      <c r="F21" s="44"/>
      <c r="G21" s="38"/>
      <c r="H21" s="98"/>
      <c r="J21" s="113">
        <v>45000</v>
      </c>
    </row>
    <row r="22" spans="1:11" s="76" customFormat="1" ht="18" customHeight="1" x14ac:dyDescent="0.15">
      <c r="A22" s="30"/>
      <c r="B22" s="688"/>
      <c r="C22" s="688"/>
      <c r="D22" s="688"/>
      <c r="E22" s="34"/>
      <c r="F22" s="38"/>
      <c r="G22" s="38"/>
      <c r="H22" s="267"/>
      <c r="J22" s="113">
        <v>18600</v>
      </c>
    </row>
    <row r="23" spans="1:11" s="76" customFormat="1" ht="18" customHeight="1" x14ac:dyDescent="0.15">
      <c r="A23" s="283"/>
      <c r="B23" s="511"/>
      <c r="C23" s="512"/>
      <c r="D23" s="513"/>
      <c r="E23" s="271"/>
      <c r="F23" s="33"/>
      <c r="G23" s="153"/>
      <c r="H23" s="264"/>
      <c r="J23" s="113"/>
    </row>
    <row r="24" spans="1:11" s="76" customFormat="1" ht="18" customHeight="1" x14ac:dyDescent="0.15">
      <c r="A24" s="282"/>
      <c r="B24" s="683"/>
      <c r="C24" s="487"/>
      <c r="D24" s="488"/>
      <c r="E24" s="271"/>
      <c r="F24" s="44"/>
      <c r="G24" s="40"/>
      <c r="H24" s="267"/>
      <c r="J24" s="113"/>
      <c r="K24" s="126">
        <f>J20+J22</f>
        <v>71600</v>
      </c>
    </row>
    <row r="25" spans="1:11" s="76" customFormat="1" ht="18" customHeight="1" x14ac:dyDescent="0.15">
      <c r="A25" s="284"/>
      <c r="B25" s="683"/>
      <c r="C25" s="487"/>
      <c r="D25" s="488"/>
      <c r="E25" s="271"/>
      <c r="F25" s="164"/>
      <c r="G25" s="168"/>
      <c r="H25" s="265"/>
      <c r="J25" s="113"/>
    </row>
    <row r="26" spans="1:11" s="76" customFormat="1" ht="18" customHeight="1" x14ac:dyDescent="0.15">
      <c r="A26" s="285"/>
      <c r="B26" s="653"/>
      <c r="C26" s="653"/>
      <c r="D26" s="653"/>
      <c r="E26" s="271"/>
      <c r="F26" s="164"/>
      <c r="G26" s="168"/>
      <c r="H26" s="264"/>
      <c r="J26" s="109"/>
    </row>
    <row r="27" spans="1:11" s="76" customFormat="1" ht="18" customHeight="1" x14ac:dyDescent="0.15">
      <c r="A27" s="284"/>
      <c r="B27" s="683"/>
      <c r="C27" s="487"/>
      <c r="D27" s="488"/>
      <c r="E27" s="271"/>
      <c r="F27" s="164"/>
      <c r="G27" s="168"/>
      <c r="H27" s="98"/>
      <c r="J27" s="109"/>
    </row>
    <row r="28" spans="1:11" s="76" customFormat="1" ht="18" customHeight="1" x14ac:dyDescent="0.15">
      <c r="A28" s="284"/>
      <c r="B28" s="683"/>
      <c r="C28" s="487"/>
      <c r="D28" s="488"/>
      <c r="E28" s="271"/>
      <c r="F28" s="164"/>
      <c r="G28" s="168"/>
      <c r="H28" s="106"/>
      <c r="K28" s="279">
        <f>K24*0.9</f>
        <v>64440</v>
      </c>
    </row>
    <row r="29" spans="1:11" s="90" customFormat="1" ht="18" customHeight="1" x14ac:dyDescent="0.15">
      <c r="A29" s="282"/>
      <c r="B29" s="683"/>
      <c r="C29" s="487"/>
      <c r="D29" s="488"/>
      <c r="E29" s="271"/>
      <c r="F29" s="278"/>
      <c r="G29" s="38"/>
      <c r="H29" s="98"/>
    </row>
    <row r="30" spans="1:11" s="90" customFormat="1" ht="18" customHeight="1" x14ac:dyDescent="0.15">
      <c r="A30" s="284"/>
      <c r="B30" s="683"/>
      <c r="C30" s="487"/>
      <c r="D30" s="488"/>
      <c r="E30" s="272"/>
      <c r="F30" s="278"/>
      <c r="G30" s="38"/>
      <c r="H30" s="98"/>
    </row>
    <row r="31" spans="1:11" s="90" customFormat="1" ht="18" customHeight="1" x14ac:dyDescent="0.15">
      <c r="A31" s="129"/>
      <c r="B31" s="687"/>
      <c r="C31" s="687"/>
      <c r="D31" s="687"/>
      <c r="E31" s="273"/>
      <c r="F31" s="33"/>
      <c r="G31" s="153"/>
      <c r="H31" s="91"/>
    </row>
    <row r="32" spans="1:11" s="90" customFormat="1" ht="18" customHeight="1" x14ac:dyDescent="0.15">
      <c r="A32" s="129"/>
      <c r="B32" s="687"/>
      <c r="C32" s="687"/>
      <c r="D32" s="687"/>
      <c r="E32" s="148"/>
      <c r="F32" s="44"/>
      <c r="G32" s="40"/>
      <c r="H32" s="91"/>
    </row>
    <row r="33" spans="1:8" s="90" customFormat="1" ht="18" customHeight="1" x14ac:dyDescent="0.15">
      <c r="A33" s="129"/>
      <c r="B33" s="687"/>
      <c r="C33" s="687"/>
      <c r="D33" s="687"/>
      <c r="E33" s="148"/>
      <c r="F33" s="93"/>
      <c r="G33" s="92"/>
      <c r="H33" s="91"/>
    </row>
    <row r="34" spans="1:8" s="76" customFormat="1" ht="18" customHeight="1" x14ac:dyDescent="0.15">
      <c r="A34" s="286"/>
      <c r="B34" s="686"/>
      <c r="C34" s="686"/>
      <c r="D34" s="686"/>
      <c r="E34" s="88"/>
      <c r="F34" s="87"/>
      <c r="G34" s="86"/>
      <c r="H34" s="85"/>
    </row>
    <row r="35" spans="1:8" s="76" customFormat="1" ht="18" customHeight="1" x14ac:dyDescent="0.15">
      <c r="A35" s="287"/>
      <c r="B35" s="685"/>
      <c r="C35" s="685"/>
      <c r="D35" s="685"/>
      <c r="E35" s="80"/>
      <c r="F35" s="79"/>
      <c r="G35" s="78"/>
      <c r="H35" s="77"/>
    </row>
    <row r="36" spans="1:8" ht="18" customHeight="1" x14ac:dyDescent="0.15">
      <c r="A36" s="495" t="s">
        <v>0</v>
      </c>
      <c r="B36" s="496"/>
      <c r="C36" s="496"/>
      <c r="D36" s="496"/>
      <c r="E36" s="496"/>
      <c r="F36" s="496"/>
      <c r="G36" s="496"/>
      <c r="H36" s="497"/>
    </row>
    <row r="37" spans="1:8" ht="15" customHeight="1" x14ac:dyDescent="0.15">
      <c r="A37" s="547"/>
      <c r="B37" s="548"/>
      <c r="C37" s="548"/>
      <c r="D37" s="548"/>
      <c r="E37" s="548"/>
      <c r="F37" s="548"/>
      <c r="G37" s="548"/>
      <c r="H37" s="549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548"/>
      <c r="C40" s="548"/>
      <c r="D40" s="548"/>
      <c r="E40" s="5"/>
      <c r="F40" s="5"/>
      <c r="G40" s="5"/>
      <c r="H40" s="4"/>
    </row>
    <row r="41" spans="1:8" ht="12.75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6">
    <mergeCell ref="A41:D41"/>
    <mergeCell ref="B28:D28"/>
    <mergeCell ref="B29:D29"/>
    <mergeCell ref="B30:D30"/>
    <mergeCell ref="B31:D31"/>
    <mergeCell ref="B32:D32"/>
    <mergeCell ref="B33:D33"/>
    <mergeCell ref="B34:D34"/>
    <mergeCell ref="B35:D35"/>
    <mergeCell ref="A36:H36"/>
    <mergeCell ref="A37:H37"/>
    <mergeCell ref="B40:D40"/>
    <mergeCell ref="B27:D27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F17:G17"/>
    <mergeCell ref="B20:D20"/>
    <mergeCell ref="E7:H7"/>
    <mergeCell ref="E8:H8"/>
    <mergeCell ref="B13:D13"/>
    <mergeCell ref="A14:D14"/>
    <mergeCell ref="B15:D15"/>
    <mergeCell ref="B16:D16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10"/>
  <dimension ref="A1:M41"/>
  <sheetViews>
    <sheetView topLeftCell="A8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183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93" t="s">
        <v>175</v>
      </c>
      <c r="B14" s="694"/>
      <c r="C14" s="694"/>
      <c r="D14" s="694"/>
      <c r="E14" s="270">
        <v>1</v>
      </c>
      <c r="F14" s="268">
        <v>106000</v>
      </c>
      <c r="G14" s="269">
        <f>E14*F14</f>
        <v>106000</v>
      </c>
      <c r="H14" s="266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626" t="s">
        <v>176</v>
      </c>
      <c r="B15" s="627"/>
      <c r="C15" s="627"/>
      <c r="D15" s="628"/>
      <c r="E15" s="271">
        <v>1</v>
      </c>
      <c r="F15" s="172">
        <v>71600</v>
      </c>
      <c r="G15" s="172">
        <f>F15*E15</f>
        <v>71600</v>
      </c>
      <c r="H15" s="264"/>
      <c r="J15" s="125"/>
      <c r="K15" s="126"/>
    </row>
    <row r="16" spans="1:13" s="76" customFormat="1" ht="18" customHeight="1" x14ac:dyDescent="0.15">
      <c r="A16" s="661" t="s">
        <v>177</v>
      </c>
      <c r="B16" s="662"/>
      <c r="C16" s="662"/>
      <c r="D16" s="689"/>
      <c r="E16" s="271">
        <v>1</v>
      </c>
      <c r="F16" s="164">
        <v>53000</v>
      </c>
      <c r="G16" s="168">
        <f>E16*F16</f>
        <v>53000</v>
      </c>
      <c r="H16" s="267"/>
      <c r="J16" s="127">
        <v>209000</v>
      </c>
      <c r="K16" s="126">
        <f>J16*1.3</f>
        <v>271700</v>
      </c>
      <c r="M16" s="125"/>
    </row>
    <row r="17" spans="1:11" s="76" customFormat="1" ht="18" customHeight="1" x14ac:dyDescent="0.15">
      <c r="A17" s="626" t="s">
        <v>178</v>
      </c>
      <c r="B17" s="627"/>
      <c r="C17" s="627"/>
      <c r="D17" s="628"/>
      <c r="E17" s="271">
        <v>1</v>
      </c>
      <c r="F17" s="164">
        <v>71600</v>
      </c>
      <c r="G17" s="168">
        <f>E17*F17</f>
        <v>71600</v>
      </c>
      <c r="H17" s="265"/>
      <c r="J17" s="119"/>
    </row>
    <row r="18" spans="1:11" s="90" customFormat="1" ht="18" customHeight="1" x14ac:dyDescent="0.15">
      <c r="A18" s="626" t="s">
        <v>179</v>
      </c>
      <c r="B18" s="627"/>
      <c r="C18" s="627"/>
      <c r="D18" s="628"/>
      <c r="E18" s="271">
        <v>1</v>
      </c>
      <c r="F18" s="164">
        <v>53000</v>
      </c>
      <c r="G18" s="168">
        <f>E18*F18</f>
        <v>53000</v>
      </c>
      <c r="H18" s="264"/>
      <c r="J18" s="116">
        <f>G16*0.9</f>
        <v>47700</v>
      </c>
    </row>
    <row r="19" spans="1:11" s="90" customFormat="1" ht="18" customHeight="1" x14ac:dyDescent="0.15">
      <c r="A19" s="626" t="s">
        <v>276</v>
      </c>
      <c r="B19" s="627"/>
      <c r="C19" s="627"/>
      <c r="D19" s="628"/>
      <c r="E19" s="271">
        <v>1</v>
      </c>
      <c r="F19" s="164">
        <v>0</v>
      </c>
      <c r="G19" s="168">
        <v>0</v>
      </c>
      <c r="H19" s="264"/>
      <c r="J19" s="116"/>
    </row>
    <row r="20" spans="1:11" s="76" customFormat="1" ht="18" customHeight="1" x14ac:dyDescent="0.15">
      <c r="A20" s="626" t="s">
        <v>180</v>
      </c>
      <c r="B20" s="627"/>
      <c r="C20" s="627"/>
      <c r="D20" s="628"/>
      <c r="E20" s="271">
        <v>1</v>
      </c>
      <c r="F20" s="278" t="s">
        <v>150</v>
      </c>
      <c r="G20" s="38" t="s">
        <v>150</v>
      </c>
      <c r="H20" s="98" t="s">
        <v>182</v>
      </c>
      <c r="J20" s="113"/>
    </row>
    <row r="21" spans="1:11" s="76" customFormat="1" ht="18" customHeight="1" x14ac:dyDescent="0.15">
      <c r="A21" s="274" t="s">
        <v>181</v>
      </c>
      <c r="B21" s="275"/>
      <c r="C21" s="275"/>
      <c r="D21" s="276"/>
      <c r="E21" s="271">
        <v>1</v>
      </c>
      <c r="F21" s="278" t="s">
        <v>150</v>
      </c>
      <c r="G21" s="38" t="s">
        <v>150</v>
      </c>
      <c r="H21" s="98" t="s">
        <v>182</v>
      </c>
      <c r="J21" s="113">
        <v>53000</v>
      </c>
    </row>
    <row r="22" spans="1:11" s="76" customFormat="1" ht="18" customHeight="1" x14ac:dyDescent="0.15">
      <c r="A22" s="257"/>
      <c r="B22" s="258"/>
      <c r="C22" s="258"/>
      <c r="D22" s="259"/>
      <c r="E22" s="271"/>
      <c r="F22" s="44" t="s">
        <v>4</v>
      </c>
      <c r="G22" s="38">
        <f>SUM(G14:G18)</f>
        <v>355200</v>
      </c>
      <c r="H22" s="98"/>
      <c r="J22" s="113">
        <v>45000</v>
      </c>
    </row>
    <row r="23" spans="1:11" s="76" customFormat="1" ht="18" customHeight="1" x14ac:dyDescent="0.15">
      <c r="A23" s="626"/>
      <c r="B23" s="627"/>
      <c r="C23" s="627"/>
      <c r="D23" s="628"/>
      <c r="E23" s="271"/>
      <c r="F23" s="44"/>
      <c r="G23" s="38"/>
      <c r="H23" s="267"/>
      <c r="J23" s="113">
        <v>18600</v>
      </c>
    </row>
    <row r="24" spans="1:11" s="76" customFormat="1" ht="18" customHeight="1" x14ac:dyDescent="0.15">
      <c r="A24" s="348"/>
      <c r="B24" s="349"/>
      <c r="C24" s="349"/>
      <c r="D24" s="350"/>
      <c r="E24" s="271"/>
      <c r="F24" s="500" t="s">
        <v>2</v>
      </c>
      <c r="G24" s="501"/>
      <c r="H24" s="264"/>
      <c r="J24" s="113"/>
    </row>
    <row r="25" spans="1:11" s="76" customFormat="1" ht="18" customHeight="1" x14ac:dyDescent="0.15">
      <c r="A25" s="661" t="s">
        <v>175</v>
      </c>
      <c r="B25" s="662"/>
      <c r="C25" s="662"/>
      <c r="D25" s="689"/>
      <c r="E25" s="271">
        <v>1</v>
      </c>
      <c r="F25" s="172">
        <v>100000</v>
      </c>
      <c r="G25" s="172">
        <f>F25*E25</f>
        <v>100000</v>
      </c>
      <c r="H25" s="267"/>
      <c r="J25" s="113"/>
      <c r="K25" s="126">
        <f>J21+J23</f>
        <v>71600</v>
      </c>
    </row>
    <row r="26" spans="1:11" s="76" customFormat="1" ht="18" customHeight="1" x14ac:dyDescent="0.15">
      <c r="A26" s="626" t="s">
        <v>176</v>
      </c>
      <c r="B26" s="627"/>
      <c r="C26" s="627"/>
      <c r="D26" s="628"/>
      <c r="E26" s="271">
        <v>1</v>
      </c>
      <c r="F26" s="164">
        <v>50000</v>
      </c>
      <c r="G26" s="168">
        <f>E26*F26</f>
        <v>50000</v>
      </c>
      <c r="H26" s="265"/>
      <c r="J26" s="113"/>
    </row>
    <row r="27" spans="1:11" s="76" customFormat="1" ht="18" customHeight="1" x14ac:dyDescent="0.15">
      <c r="A27" s="661" t="s">
        <v>177</v>
      </c>
      <c r="B27" s="662"/>
      <c r="C27" s="662"/>
      <c r="D27" s="689"/>
      <c r="E27" s="271">
        <v>1</v>
      </c>
      <c r="F27" s="164">
        <v>50000</v>
      </c>
      <c r="G27" s="168">
        <f>E27*F27</f>
        <v>50000</v>
      </c>
      <c r="H27" s="264"/>
      <c r="J27" s="109"/>
    </row>
    <row r="28" spans="1:11" s="76" customFormat="1" ht="18" customHeight="1" x14ac:dyDescent="0.15">
      <c r="A28" s="626" t="s">
        <v>178</v>
      </c>
      <c r="B28" s="627"/>
      <c r="C28" s="627"/>
      <c r="D28" s="628"/>
      <c r="E28" s="271">
        <v>1</v>
      </c>
      <c r="F28" s="164">
        <v>50000</v>
      </c>
      <c r="G28" s="168">
        <f>E28*F28</f>
        <v>50000</v>
      </c>
      <c r="H28" s="98"/>
      <c r="J28" s="109"/>
    </row>
    <row r="29" spans="1:11" s="76" customFormat="1" ht="18" customHeight="1" x14ac:dyDescent="0.15">
      <c r="A29" s="626" t="s">
        <v>179</v>
      </c>
      <c r="B29" s="627"/>
      <c r="C29" s="627"/>
      <c r="D29" s="628"/>
      <c r="E29" s="271">
        <v>1</v>
      </c>
      <c r="F29" s="164">
        <v>50000</v>
      </c>
      <c r="G29" s="168">
        <f>E29*F29</f>
        <v>50000</v>
      </c>
      <c r="H29" s="106"/>
      <c r="K29" s="279">
        <f>K25*0.9</f>
        <v>64440</v>
      </c>
    </row>
    <row r="30" spans="1:11" s="90" customFormat="1" ht="18" customHeight="1" x14ac:dyDescent="0.15">
      <c r="A30" s="626" t="s">
        <v>276</v>
      </c>
      <c r="B30" s="627"/>
      <c r="C30" s="627"/>
      <c r="D30" s="628"/>
      <c r="E30" s="271">
        <v>1</v>
      </c>
      <c r="F30" s="278" t="s">
        <v>150</v>
      </c>
      <c r="G30" s="38" t="s">
        <v>150</v>
      </c>
      <c r="H30" s="98" t="s">
        <v>182</v>
      </c>
    </row>
    <row r="31" spans="1:11" s="90" customFormat="1" ht="18" customHeight="1" x14ac:dyDescent="0.15">
      <c r="A31" s="626" t="s">
        <v>180</v>
      </c>
      <c r="B31" s="627"/>
      <c r="C31" s="627"/>
      <c r="D31" s="628"/>
      <c r="E31" s="271">
        <v>1</v>
      </c>
      <c r="F31" s="278" t="s">
        <v>150</v>
      </c>
      <c r="G31" s="38" t="s">
        <v>150</v>
      </c>
      <c r="H31" s="98" t="s">
        <v>182</v>
      </c>
    </row>
    <row r="32" spans="1:11" s="90" customFormat="1" ht="18" customHeight="1" x14ac:dyDescent="0.15">
      <c r="A32" s="274" t="s">
        <v>181</v>
      </c>
      <c r="B32" s="275"/>
      <c r="C32" s="275"/>
      <c r="D32" s="276"/>
      <c r="E32" s="271">
        <v>1</v>
      </c>
      <c r="F32" s="33"/>
      <c r="G32" s="153"/>
      <c r="H32" s="91"/>
    </row>
    <row r="33" spans="1:8" s="90" customFormat="1" ht="18" customHeight="1" x14ac:dyDescent="0.15">
      <c r="A33" s="690"/>
      <c r="B33" s="536"/>
      <c r="C33" s="536"/>
      <c r="D33" s="537"/>
      <c r="E33" s="148"/>
      <c r="F33" s="33" t="s">
        <v>4</v>
      </c>
      <c r="G33" s="153">
        <f>SUM(G25:G30)</f>
        <v>300000</v>
      </c>
      <c r="H33" s="91"/>
    </row>
    <row r="34" spans="1:8" s="90" customFormat="1" ht="18" customHeight="1" x14ac:dyDescent="0.15">
      <c r="A34" s="690"/>
      <c r="B34" s="536"/>
      <c r="C34" s="536"/>
      <c r="D34" s="537"/>
      <c r="E34" s="148"/>
      <c r="F34" s="44"/>
      <c r="G34" s="40" t="s">
        <v>1</v>
      </c>
      <c r="H34" s="91"/>
    </row>
    <row r="35" spans="1:8" s="76" customFormat="1" ht="18" customHeight="1" x14ac:dyDescent="0.15">
      <c r="A35" s="691"/>
      <c r="B35" s="692"/>
      <c r="C35" s="692"/>
      <c r="D35" s="81"/>
      <c r="E35" s="80"/>
      <c r="F35" s="79"/>
      <c r="G35" s="78"/>
      <c r="H35" s="77"/>
    </row>
    <row r="36" spans="1:8" ht="18" customHeight="1" x14ac:dyDescent="0.15">
      <c r="A36" s="495" t="s">
        <v>0</v>
      </c>
      <c r="B36" s="496"/>
      <c r="C36" s="496"/>
      <c r="D36" s="496"/>
      <c r="E36" s="496"/>
      <c r="F36" s="496"/>
      <c r="G36" s="496"/>
      <c r="H36" s="497"/>
    </row>
    <row r="37" spans="1:8" ht="15" customHeight="1" x14ac:dyDescent="0.15">
      <c r="A37" s="547"/>
      <c r="B37" s="548"/>
      <c r="C37" s="548"/>
      <c r="D37" s="548"/>
      <c r="E37" s="548"/>
      <c r="F37" s="548"/>
      <c r="G37" s="548"/>
      <c r="H37" s="549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548"/>
      <c r="C40" s="548"/>
      <c r="D40" s="548"/>
      <c r="E40" s="5"/>
      <c r="F40" s="5"/>
      <c r="G40" s="5"/>
      <c r="H40" s="4"/>
    </row>
    <row r="41" spans="1:8" ht="12.75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2">
    <mergeCell ref="A31:D31"/>
    <mergeCell ref="E6:H6"/>
    <mergeCell ref="A2:H2"/>
    <mergeCell ref="B3:C3"/>
    <mergeCell ref="F3:H4"/>
    <mergeCell ref="A4:C4"/>
    <mergeCell ref="E5:H5"/>
    <mergeCell ref="A17:D17"/>
    <mergeCell ref="A18:D18"/>
    <mergeCell ref="A20:D20"/>
    <mergeCell ref="A23:D23"/>
    <mergeCell ref="E7:H7"/>
    <mergeCell ref="E8:H8"/>
    <mergeCell ref="B13:D13"/>
    <mergeCell ref="A14:D14"/>
    <mergeCell ref="A15:D15"/>
    <mergeCell ref="A16:D16"/>
    <mergeCell ref="A19:D19"/>
    <mergeCell ref="B40:D40"/>
    <mergeCell ref="A41:D41"/>
    <mergeCell ref="F24:G24"/>
    <mergeCell ref="A30:D30"/>
    <mergeCell ref="A34:D34"/>
    <mergeCell ref="A35:C35"/>
    <mergeCell ref="A33:D33"/>
    <mergeCell ref="A36:H36"/>
    <mergeCell ref="A37:H37"/>
    <mergeCell ref="A25:D25"/>
    <mergeCell ref="A27:D27"/>
    <mergeCell ref="A26:D26"/>
    <mergeCell ref="A28:D28"/>
    <mergeCell ref="A29:D29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11"/>
  <dimension ref="A1:M41"/>
  <sheetViews>
    <sheetView topLeftCell="A2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170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93" t="s">
        <v>157</v>
      </c>
      <c r="B14" s="694"/>
      <c r="C14" s="694"/>
      <c r="D14" s="694"/>
      <c r="E14" s="270">
        <v>1</v>
      </c>
      <c r="F14" s="268">
        <v>480000</v>
      </c>
      <c r="G14" s="269">
        <f>E14*F14</f>
        <v>480000</v>
      </c>
      <c r="H14" s="266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626" t="s">
        <v>171</v>
      </c>
      <c r="B15" s="627"/>
      <c r="C15" s="627"/>
      <c r="D15" s="628"/>
      <c r="E15" s="271">
        <v>1</v>
      </c>
      <c r="F15" s="172">
        <v>106000</v>
      </c>
      <c r="G15" s="172">
        <f>F15*E15</f>
        <v>106000</v>
      </c>
      <c r="H15" s="264"/>
      <c r="J15" s="125"/>
      <c r="K15" s="126"/>
    </row>
    <row r="16" spans="1:13" s="76" customFormat="1" ht="18" customHeight="1" x14ac:dyDescent="0.15">
      <c r="A16" s="661" t="s">
        <v>172</v>
      </c>
      <c r="B16" s="662"/>
      <c r="C16" s="662"/>
      <c r="D16" s="689"/>
      <c r="E16" s="271">
        <v>1</v>
      </c>
      <c r="F16" s="164">
        <v>159000</v>
      </c>
      <c r="G16" s="168">
        <f>E16*F16</f>
        <v>159000</v>
      </c>
      <c r="H16" s="267"/>
      <c r="J16" s="127">
        <v>209000</v>
      </c>
      <c r="K16" s="126">
        <f>J16*1.3</f>
        <v>271700</v>
      </c>
      <c r="M16" s="125"/>
    </row>
    <row r="17" spans="1:10" s="76" customFormat="1" ht="18" customHeight="1" x14ac:dyDescent="0.15">
      <c r="A17" s="626" t="s">
        <v>173</v>
      </c>
      <c r="B17" s="627"/>
      <c r="C17" s="627"/>
      <c r="D17" s="628"/>
      <c r="E17" s="271">
        <v>1</v>
      </c>
      <c r="F17" s="164">
        <v>106000</v>
      </c>
      <c r="G17" s="168">
        <f>E17*F17</f>
        <v>106000</v>
      </c>
      <c r="H17" s="265"/>
      <c r="J17" s="119"/>
    </row>
    <row r="18" spans="1:10" s="90" customFormat="1" ht="18" customHeight="1" x14ac:dyDescent="0.15">
      <c r="A18" s="626" t="s">
        <v>174</v>
      </c>
      <c r="B18" s="627"/>
      <c r="C18" s="627"/>
      <c r="D18" s="628"/>
      <c r="E18" s="271">
        <v>1</v>
      </c>
      <c r="F18" s="164">
        <v>960000</v>
      </c>
      <c r="G18" s="168">
        <f>E18*F18</f>
        <v>960000</v>
      </c>
      <c r="H18" s="264"/>
      <c r="J18" s="116">
        <f>G16*0.9</f>
        <v>143100</v>
      </c>
    </row>
    <row r="19" spans="1:10" s="76" customFormat="1" ht="18" customHeight="1" x14ac:dyDescent="0.15">
      <c r="A19" s="483"/>
      <c r="B19" s="484"/>
      <c r="C19" s="484"/>
      <c r="D19" s="485"/>
      <c r="E19" s="271"/>
      <c r="F19" s="44" t="s">
        <v>4</v>
      </c>
      <c r="G19" s="38">
        <f>SUM(G14:G18)</f>
        <v>1811000</v>
      </c>
      <c r="H19" s="98"/>
      <c r="J19" s="113"/>
    </row>
    <row r="20" spans="1:10" s="76" customFormat="1" ht="18" customHeight="1" x14ac:dyDescent="0.15">
      <c r="A20" s="257"/>
      <c r="B20" s="258"/>
      <c r="C20" s="258"/>
      <c r="D20" s="259"/>
      <c r="E20" s="271"/>
      <c r="F20" s="44"/>
      <c r="G20" s="38"/>
      <c r="H20" s="98"/>
      <c r="J20" s="113"/>
    </row>
    <row r="21" spans="1:10" s="76" customFormat="1" ht="18" customHeight="1" x14ac:dyDescent="0.15">
      <c r="A21" s="257"/>
      <c r="B21" s="258"/>
      <c r="C21" s="258"/>
      <c r="D21" s="259"/>
      <c r="E21" s="271"/>
      <c r="F21" s="500" t="s">
        <v>2</v>
      </c>
      <c r="G21" s="501"/>
      <c r="H21" s="98"/>
      <c r="J21" s="113"/>
    </row>
    <row r="22" spans="1:10" s="76" customFormat="1" ht="18" customHeight="1" x14ac:dyDescent="0.15">
      <c r="A22" s="626" t="s">
        <v>157</v>
      </c>
      <c r="B22" s="627"/>
      <c r="C22" s="627"/>
      <c r="D22" s="628"/>
      <c r="E22" s="271">
        <v>1</v>
      </c>
      <c r="F22" s="172">
        <v>430000</v>
      </c>
      <c r="G22" s="172">
        <f>F22*E22</f>
        <v>430000</v>
      </c>
      <c r="H22" s="267"/>
      <c r="J22" s="113"/>
    </row>
    <row r="23" spans="1:10" s="76" customFormat="1" ht="18" customHeight="1" x14ac:dyDescent="0.15">
      <c r="A23" s="626" t="s">
        <v>171</v>
      </c>
      <c r="B23" s="627"/>
      <c r="C23" s="627"/>
      <c r="D23" s="628"/>
      <c r="E23" s="271">
        <v>1</v>
      </c>
      <c r="F23" s="164">
        <v>90000</v>
      </c>
      <c r="G23" s="168">
        <f>E23*F23</f>
        <v>90000</v>
      </c>
      <c r="H23" s="264"/>
      <c r="J23" s="113"/>
    </row>
    <row r="24" spans="1:10" s="76" customFormat="1" ht="18" customHeight="1" x14ac:dyDescent="0.15">
      <c r="A24" s="661" t="s">
        <v>172</v>
      </c>
      <c r="B24" s="662"/>
      <c r="C24" s="662"/>
      <c r="D24" s="689"/>
      <c r="E24" s="271">
        <v>1</v>
      </c>
      <c r="F24" s="164">
        <v>140000</v>
      </c>
      <c r="G24" s="168">
        <f>E24*F24</f>
        <v>140000</v>
      </c>
      <c r="H24" s="267"/>
      <c r="J24" s="113"/>
    </row>
    <row r="25" spans="1:10" s="76" customFormat="1" ht="18" customHeight="1" x14ac:dyDescent="0.15">
      <c r="A25" s="626" t="s">
        <v>173</v>
      </c>
      <c r="B25" s="627"/>
      <c r="C25" s="627"/>
      <c r="D25" s="628"/>
      <c r="E25" s="271">
        <v>1</v>
      </c>
      <c r="F25" s="164">
        <v>90000</v>
      </c>
      <c r="G25" s="168">
        <f>E25*F25</f>
        <v>90000</v>
      </c>
      <c r="H25" s="265"/>
      <c r="J25" s="113"/>
    </row>
    <row r="26" spans="1:10" s="76" customFormat="1" ht="18" customHeight="1" x14ac:dyDescent="0.15">
      <c r="A26" s="626" t="s">
        <v>174</v>
      </c>
      <c r="B26" s="627"/>
      <c r="C26" s="627"/>
      <c r="D26" s="628"/>
      <c r="E26" s="271">
        <v>1</v>
      </c>
      <c r="F26" s="164">
        <v>860000</v>
      </c>
      <c r="G26" s="168">
        <f>E26*F26</f>
        <v>860000</v>
      </c>
      <c r="H26" s="264"/>
      <c r="J26" s="109"/>
    </row>
    <row r="27" spans="1:10" s="76" customFormat="1" ht="18" customHeight="1" x14ac:dyDescent="0.15">
      <c r="A27" s="108"/>
      <c r="B27" s="615"/>
      <c r="C27" s="604"/>
      <c r="D27" s="605"/>
      <c r="E27" s="271"/>
      <c r="F27" s="33" t="s">
        <v>4</v>
      </c>
      <c r="G27" s="153">
        <f>SUM(G22:G26)</f>
        <v>1610000</v>
      </c>
      <c r="H27" s="98"/>
      <c r="J27" s="109"/>
    </row>
    <row r="28" spans="1:10" s="76" customFormat="1" ht="18" customHeight="1" x14ac:dyDescent="0.15">
      <c r="A28" s="108"/>
      <c r="B28" s="615"/>
      <c r="C28" s="604"/>
      <c r="D28" s="605"/>
      <c r="E28" s="272"/>
      <c r="F28" s="44"/>
      <c r="G28" s="40" t="s">
        <v>1</v>
      </c>
      <c r="H28" s="106"/>
    </row>
    <row r="29" spans="1:10" s="90" customFormat="1" ht="18" customHeight="1" x14ac:dyDescent="0.15">
      <c r="A29" s="105"/>
      <c r="B29" s="535"/>
      <c r="C29" s="536"/>
      <c r="D29" s="537"/>
      <c r="E29" s="148"/>
      <c r="F29" s="33"/>
      <c r="G29" s="32"/>
      <c r="H29" s="263"/>
    </row>
    <row r="30" spans="1:10" s="90" customFormat="1" ht="18" customHeight="1" x14ac:dyDescent="0.15">
      <c r="A30" s="101"/>
      <c r="B30" s="535"/>
      <c r="C30" s="536"/>
      <c r="D30" s="537"/>
      <c r="E30" s="148"/>
      <c r="F30" s="33"/>
      <c r="G30" s="40"/>
      <c r="H30" s="98"/>
    </row>
    <row r="31" spans="1:10" s="90" customFormat="1" ht="18" customHeight="1" x14ac:dyDescent="0.15">
      <c r="A31" s="96"/>
      <c r="B31" s="586"/>
      <c r="C31" s="587"/>
      <c r="D31" s="588"/>
      <c r="E31" s="273"/>
      <c r="F31" s="93"/>
      <c r="G31" s="92"/>
      <c r="H31" s="91"/>
    </row>
    <row r="32" spans="1:10" s="90" customFormat="1" ht="18" customHeight="1" x14ac:dyDescent="0.15">
      <c r="A32" s="96"/>
      <c r="B32" s="260"/>
      <c r="C32" s="261"/>
      <c r="D32" s="262"/>
      <c r="E32" s="148"/>
      <c r="F32" s="93"/>
      <c r="G32" s="92"/>
      <c r="H32" s="91"/>
    </row>
    <row r="33" spans="1:8" s="90" customFormat="1" ht="18" customHeight="1" x14ac:dyDescent="0.15">
      <c r="A33" s="96"/>
      <c r="B33" s="535"/>
      <c r="C33" s="536"/>
      <c r="D33" s="537"/>
      <c r="E33" s="148"/>
      <c r="F33" s="93"/>
      <c r="G33" s="92"/>
      <c r="H33" s="91"/>
    </row>
    <row r="34" spans="1:8" s="76" customFormat="1" ht="18" customHeight="1" x14ac:dyDescent="0.15">
      <c r="A34" s="89"/>
      <c r="B34" s="535"/>
      <c r="C34" s="536"/>
      <c r="D34" s="537"/>
      <c r="E34" s="88"/>
      <c r="F34" s="87"/>
      <c r="G34" s="86"/>
      <c r="H34" s="85"/>
    </row>
    <row r="35" spans="1:8" s="76" customFormat="1" ht="18" customHeight="1" x14ac:dyDescent="0.15">
      <c r="A35" s="84"/>
      <c r="B35" s="83"/>
      <c r="C35" s="82"/>
      <c r="D35" s="81"/>
      <c r="E35" s="80"/>
      <c r="F35" s="79"/>
      <c r="G35" s="78"/>
      <c r="H35" s="77"/>
    </row>
    <row r="36" spans="1:8" ht="18" customHeight="1" x14ac:dyDescent="0.15">
      <c r="A36" s="495" t="s">
        <v>0</v>
      </c>
      <c r="B36" s="496"/>
      <c r="C36" s="496"/>
      <c r="D36" s="496"/>
      <c r="E36" s="496"/>
      <c r="F36" s="496"/>
      <c r="G36" s="496"/>
      <c r="H36" s="497"/>
    </row>
    <row r="37" spans="1:8" ht="15" customHeight="1" x14ac:dyDescent="0.15">
      <c r="A37" s="547"/>
      <c r="B37" s="548"/>
      <c r="C37" s="548"/>
      <c r="D37" s="548"/>
      <c r="E37" s="548"/>
      <c r="F37" s="548"/>
      <c r="G37" s="548"/>
      <c r="H37" s="549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548"/>
      <c r="C40" s="548"/>
      <c r="D40" s="548"/>
      <c r="E40" s="5"/>
      <c r="F40" s="5"/>
      <c r="G40" s="5"/>
      <c r="H40" s="4"/>
    </row>
    <row r="41" spans="1:8" ht="12.75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2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A15:D15"/>
    <mergeCell ref="B31:D31"/>
    <mergeCell ref="A17:D17"/>
    <mergeCell ref="A18:D18"/>
    <mergeCell ref="A19:D19"/>
    <mergeCell ref="A26:D26"/>
    <mergeCell ref="F21:G21"/>
    <mergeCell ref="B27:D27"/>
    <mergeCell ref="B40:D40"/>
    <mergeCell ref="A41:D41"/>
    <mergeCell ref="A16:D16"/>
    <mergeCell ref="A23:D23"/>
    <mergeCell ref="A24:D24"/>
    <mergeCell ref="A25:D25"/>
    <mergeCell ref="A22:D22"/>
    <mergeCell ref="B33:D33"/>
    <mergeCell ref="B34:D34"/>
    <mergeCell ref="A36:H36"/>
    <mergeCell ref="A37:H37"/>
    <mergeCell ref="B28:D28"/>
    <mergeCell ref="B29:D29"/>
    <mergeCell ref="B30:D30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12"/>
  <dimension ref="A1:M40"/>
  <sheetViews>
    <sheetView topLeftCell="A2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166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95" t="s">
        <v>157</v>
      </c>
      <c r="B14" s="696"/>
      <c r="C14" s="696"/>
      <c r="D14" s="696"/>
      <c r="E14" s="132"/>
      <c r="F14" s="132"/>
      <c r="G14" s="132"/>
      <c r="H14" s="131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483" t="s">
        <v>43</v>
      </c>
      <c r="B15" s="484"/>
      <c r="C15" s="484"/>
      <c r="D15" s="485"/>
      <c r="E15" s="156">
        <v>1</v>
      </c>
      <c r="F15" s="172">
        <v>131000</v>
      </c>
      <c r="G15" s="172">
        <f>F15*E15</f>
        <v>131000</v>
      </c>
      <c r="H15" s="117"/>
      <c r="J15" s="125"/>
      <c r="K15" s="126"/>
    </row>
    <row r="16" spans="1:13" s="76" customFormat="1" ht="18" customHeight="1" x14ac:dyDescent="0.15">
      <c r="A16" s="185" t="s">
        <v>42</v>
      </c>
      <c r="B16" s="481" t="s">
        <v>41</v>
      </c>
      <c r="C16" s="481"/>
      <c r="D16" s="482"/>
      <c r="E16" s="156">
        <v>1</v>
      </c>
      <c r="F16" s="164">
        <v>349000</v>
      </c>
      <c r="G16" s="168">
        <f>E16*F16</f>
        <v>349000</v>
      </c>
      <c r="H16" s="98"/>
      <c r="J16" s="127">
        <v>209000</v>
      </c>
      <c r="K16" s="126">
        <f>J16*1.3</f>
        <v>271700</v>
      </c>
      <c r="M16" s="125"/>
    </row>
    <row r="17" spans="1:10" s="76" customFormat="1" ht="18" customHeight="1" x14ac:dyDescent="0.15">
      <c r="A17" s="574"/>
      <c r="B17" s="575"/>
      <c r="C17" s="575"/>
      <c r="D17" s="576"/>
      <c r="E17" s="107"/>
      <c r="F17" s="217" t="s">
        <v>4</v>
      </c>
      <c r="G17" s="200">
        <f>SUM(G6:G16)</f>
        <v>480000</v>
      </c>
      <c r="H17" s="120"/>
      <c r="J17" s="119"/>
    </row>
    <row r="18" spans="1:10" s="90" customFormat="1" ht="18" customHeight="1" x14ac:dyDescent="0.15">
      <c r="A18" s="486" t="s">
        <v>158</v>
      </c>
      <c r="B18" s="487"/>
      <c r="C18" s="487"/>
      <c r="D18" s="488"/>
      <c r="E18" s="107"/>
      <c r="F18" s="172"/>
      <c r="G18" s="172"/>
      <c r="H18" s="117"/>
      <c r="J18" s="116">
        <f>G16*0.9</f>
        <v>314100</v>
      </c>
    </row>
    <row r="19" spans="1:10" s="76" customFormat="1" ht="18" customHeight="1" x14ac:dyDescent="0.15">
      <c r="A19" s="483" t="s">
        <v>43</v>
      </c>
      <c r="B19" s="484"/>
      <c r="C19" s="484"/>
      <c r="D19" s="485"/>
      <c r="E19" s="156">
        <v>1</v>
      </c>
      <c r="F19" s="172">
        <v>131000</v>
      </c>
      <c r="G19" s="172">
        <f>F19*E19</f>
        <v>131000</v>
      </c>
      <c r="H19" s="98"/>
      <c r="J19" s="113"/>
    </row>
    <row r="20" spans="1:10" s="76" customFormat="1" ht="18" customHeight="1" x14ac:dyDescent="0.15">
      <c r="A20" s="185" t="s">
        <v>42</v>
      </c>
      <c r="B20" s="481" t="s">
        <v>41</v>
      </c>
      <c r="C20" s="481"/>
      <c r="D20" s="482"/>
      <c r="E20" s="156">
        <v>1</v>
      </c>
      <c r="F20" s="164">
        <v>349000</v>
      </c>
      <c r="G20" s="168">
        <f>E20*F20</f>
        <v>349000</v>
      </c>
      <c r="H20" s="114"/>
      <c r="J20" s="113"/>
    </row>
    <row r="21" spans="1:10" s="76" customFormat="1" ht="18" customHeight="1" x14ac:dyDescent="0.15">
      <c r="A21" s="574"/>
      <c r="B21" s="575"/>
      <c r="C21" s="575"/>
      <c r="D21" s="576"/>
      <c r="E21" s="107"/>
      <c r="F21" s="217" t="s">
        <v>4</v>
      </c>
      <c r="G21" s="200">
        <f>SUM(G19:G20)</f>
        <v>480000</v>
      </c>
      <c r="H21" s="98"/>
      <c r="J21" s="109"/>
    </row>
    <row r="22" spans="1:10" s="76" customFormat="1" ht="18" customHeight="1" x14ac:dyDescent="0.15">
      <c r="A22" s="105"/>
      <c r="B22" s="535"/>
      <c r="C22" s="536"/>
      <c r="D22" s="537"/>
      <c r="E22" s="111"/>
      <c r="F22" s="252"/>
      <c r="G22" s="253"/>
      <c r="H22" s="106"/>
      <c r="J22" s="109"/>
    </row>
    <row r="23" spans="1:10" s="76" customFormat="1" ht="18" customHeight="1" x14ac:dyDescent="0.15">
      <c r="A23" s="101"/>
      <c r="B23" s="535"/>
      <c r="C23" s="536"/>
      <c r="D23" s="536"/>
      <c r="E23" s="97"/>
      <c r="F23" s="44" t="s">
        <v>4</v>
      </c>
      <c r="G23" s="38">
        <f>SUM(G18:G22)</f>
        <v>960000</v>
      </c>
      <c r="H23" s="98"/>
      <c r="J23" s="109"/>
    </row>
    <row r="24" spans="1:10" s="76" customFormat="1" ht="18" customHeight="1" x14ac:dyDescent="0.15">
      <c r="A24" s="108"/>
      <c r="B24" s="615"/>
      <c r="C24" s="604"/>
      <c r="D24" s="605"/>
      <c r="E24" s="107"/>
      <c r="F24" s="44"/>
      <c r="G24" s="40"/>
      <c r="H24" s="106"/>
    </row>
    <row r="25" spans="1:10" s="90" customFormat="1" ht="18" customHeight="1" x14ac:dyDescent="0.15">
      <c r="A25" s="105"/>
      <c r="B25" s="535"/>
      <c r="C25" s="536"/>
      <c r="D25" s="537"/>
      <c r="E25" s="94"/>
      <c r="F25" s="33" t="s">
        <v>2</v>
      </c>
      <c r="G25" s="32">
        <v>860000</v>
      </c>
      <c r="H25" s="102"/>
    </row>
    <row r="26" spans="1:10" s="90" customFormat="1" ht="18" customHeight="1" x14ac:dyDescent="0.15">
      <c r="A26" s="101"/>
      <c r="B26" s="535"/>
      <c r="C26" s="536"/>
      <c r="D26" s="537"/>
      <c r="E26" s="94"/>
      <c r="F26" s="33"/>
      <c r="G26" s="40" t="s">
        <v>1</v>
      </c>
      <c r="H26" s="98"/>
    </row>
    <row r="27" spans="1:10" s="90" customFormat="1" ht="18" customHeight="1" x14ac:dyDescent="0.15">
      <c r="A27" s="96"/>
      <c r="B27" s="586"/>
      <c r="C27" s="587"/>
      <c r="D27" s="588"/>
      <c r="E27" s="97"/>
      <c r="F27" s="93"/>
      <c r="G27" s="92"/>
      <c r="H27" s="91"/>
    </row>
    <row r="28" spans="1:10" s="90" customFormat="1" ht="18" customHeight="1" x14ac:dyDescent="0.15">
      <c r="A28" s="96"/>
      <c r="B28" s="83"/>
      <c r="C28" s="82"/>
      <c r="D28" s="81"/>
      <c r="E28" s="94"/>
      <c r="F28" s="93"/>
      <c r="G28" s="92"/>
      <c r="H28" s="91"/>
    </row>
    <row r="29" spans="1:10" s="90" customFormat="1" ht="18" customHeight="1" x14ac:dyDescent="0.15">
      <c r="A29" s="96"/>
      <c r="B29" s="83"/>
      <c r="C29" s="82"/>
      <c r="D29" s="81"/>
      <c r="E29" s="94"/>
      <c r="F29" s="93"/>
      <c r="G29" s="92"/>
      <c r="H29" s="91"/>
    </row>
    <row r="30" spans="1:10" s="90" customFormat="1" ht="18" customHeight="1" x14ac:dyDescent="0.15">
      <c r="A30" s="95"/>
      <c r="B30" s="619"/>
      <c r="C30" s="619"/>
      <c r="D30" s="619"/>
      <c r="E30" s="94"/>
      <c r="F30" s="93"/>
      <c r="G30" s="92"/>
      <c r="H30" s="91"/>
    </row>
    <row r="31" spans="1:10" s="90" customFormat="1" ht="18" customHeight="1" x14ac:dyDescent="0.15">
      <c r="A31" s="95"/>
      <c r="B31" s="619"/>
      <c r="C31" s="619"/>
      <c r="D31" s="619"/>
      <c r="E31" s="94"/>
      <c r="F31" s="93"/>
      <c r="G31" s="92"/>
      <c r="H31" s="91"/>
    </row>
    <row r="32" spans="1:10" s="90" customFormat="1" ht="18" customHeight="1" x14ac:dyDescent="0.15">
      <c r="A32" s="95"/>
      <c r="B32" s="619"/>
      <c r="C32" s="619"/>
      <c r="D32" s="619"/>
      <c r="E32" s="94"/>
      <c r="F32" s="93"/>
      <c r="G32" s="92"/>
      <c r="H32" s="91"/>
    </row>
    <row r="33" spans="1:8" s="90" customFormat="1" ht="18" customHeight="1" x14ac:dyDescent="0.15">
      <c r="A33" s="95"/>
      <c r="B33" s="619"/>
      <c r="C33" s="619"/>
      <c r="D33" s="619"/>
      <c r="E33" s="94"/>
      <c r="F33" s="93"/>
      <c r="G33" s="92"/>
      <c r="H33" s="91"/>
    </row>
    <row r="34" spans="1:8" s="76" customFormat="1" ht="18" customHeight="1" x14ac:dyDescent="0.15">
      <c r="A34" s="89"/>
      <c r="B34" s="616"/>
      <c r="C34" s="617"/>
      <c r="D34" s="618"/>
      <c r="E34" s="88"/>
      <c r="F34" s="87"/>
      <c r="G34" s="86"/>
      <c r="H34" s="85"/>
    </row>
    <row r="35" spans="1:8" s="76" customFormat="1" ht="18" customHeight="1" x14ac:dyDescent="0.15">
      <c r="A35" s="84"/>
      <c r="B35" s="83"/>
      <c r="C35" s="82"/>
      <c r="D35" s="81"/>
      <c r="E35" s="80"/>
      <c r="F35" s="79"/>
      <c r="G35" s="78"/>
      <c r="H35" s="77"/>
    </row>
    <row r="36" spans="1:8" ht="18" customHeight="1" x14ac:dyDescent="0.15">
      <c r="A36" s="495" t="s">
        <v>0</v>
      </c>
      <c r="B36" s="496"/>
      <c r="C36" s="496"/>
      <c r="D36" s="496"/>
      <c r="E36" s="496"/>
      <c r="F36" s="496"/>
      <c r="G36" s="496"/>
      <c r="H36" s="497"/>
    </row>
    <row r="37" spans="1:8" ht="15" customHeight="1" x14ac:dyDescent="0.15">
      <c r="A37" s="547"/>
      <c r="B37" s="548"/>
      <c r="C37" s="548"/>
      <c r="D37" s="548"/>
      <c r="E37" s="548"/>
      <c r="F37" s="548"/>
      <c r="G37" s="548"/>
      <c r="H37" s="549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6"/>
      <c r="B39" s="548"/>
      <c r="C39" s="548"/>
      <c r="D39" s="548"/>
      <c r="E39" s="5"/>
      <c r="F39" s="5"/>
      <c r="G39" s="5"/>
      <c r="H39" s="4"/>
    </row>
    <row r="40" spans="1:8" ht="12.75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2">
    <mergeCell ref="B39:D39"/>
    <mergeCell ref="A40:D40"/>
    <mergeCell ref="B16:D16"/>
    <mergeCell ref="B20:D20"/>
    <mergeCell ref="B31:D31"/>
    <mergeCell ref="B32:D32"/>
    <mergeCell ref="B33:D33"/>
    <mergeCell ref="B34:D34"/>
    <mergeCell ref="A36:H36"/>
    <mergeCell ref="A37:H37"/>
    <mergeCell ref="B23:D23"/>
    <mergeCell ref="B24:D24"/>
    <mergeCell ref="B25:D25"/>
    <mergeCell ref="B26:D26"/>
    <mergeCell ref="B27:D27"/>
    <mergeCell ref="B30:D30"/>
    <mergeCell ref="A17:D17"/>
    <mergeCell ref="A18:D18"/>
    <mergeCell ref="A19:D19"/>
    <mergeCell ref="A21:D21"/>
    <mergeCell ref="B22:D22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13"/>
  <dimension ref="A1:M40"/>
  <sheetViews>
    <sheetView topLeftCell="A8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165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95" t="s">
        <v>167</v>
      </c>
      <c r="B14" s="696"/>
      <c r="C14" s="696"/>
      <c r="D14" s="696"/>
      <c r="E14" s="132"/>
      <c r="F14" s="132"/>
      <c r="G14" s="132"/>
      <c r="H14" s="131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74" t="s">
        <v>43</v>
      </c>
      <c r="B15" s="575"/>
      <c r="C15" s="575"/>
      <c r="D15" s="576"/>
      <c r="E15" s="107">
        <v>1</v>
      </c>
      <c r="F15" s="130">
        <v>53000</v>
      </c>
      <c r="G15" s="130">
        <f>F15*E15</f>
        <v>53000</v>
      </c>
      <c r="H15" s="117"/>
      <c r="J15" s="125"/>
      <c r="K15" s="126"/>
    </row>
    <row r="16" spans="1:13" s="76" customFormat="1" ht="18" customHeight="1" x14ac:dyDescent="0.15">
      <c r="A16" s="486" t="s">
        <v>168</v>
      </c>
      <c r="B16" s="487"/>
      <c r="C16" s="487"/>
      <c r="D16" s="488"/>
      <c r="E16" s="107"/>
      <c r="F16" s="130"/>
      <c r="G16" s="130"/>
      <c r="H16" s="98"/>
      <c r="J16" s="127"/>
      <c r="K16" s="126"/>
      <c r="M16" s="125"/>
    </row>
    <row r="17" spans="1:10" s="76" customFormat="1" ht="18" customHeight="1" x14ac:dyDescent="0.15">
      <c r="A17" s="574" t="s">
        <v>43</v>
      </c>
      <c r="B17" s="575"/>
      <c r="C17" s="575"/>
      <c r="D17" s="576"/>
      <c r="E17" s="107">
        <v>1</v>
      </c>
      <c r="F17" s="130">
        <v>53000</v>
      </c>
      <c r="G17" s="130">
        <f>F17*E17</f>
        <v>53000</v>
      </c>
      <c r="H17" s="120"/>
      <c r="J17" s="119"/>
    </row>
    <row r="18" spans="1:10" s="90" customFormat="1" ht="18" customHeight="1" x14ac:dyDescent="0.15">
      <c r="A18" s="486" t="s">
        <v>169</v>
      </c>
      <c r="B18" s="487"/>
      <c r="C18" s="487"/>
      <c r="D18" s="488"/>
      <c r="E18" s="107"/>
      <c r="F18" s="130"/>
      <c r="G18" s="130"/>
      <c r="H18" s="117" t="s">
        <v>161</v>
      </c>
      <c r="J18" s="116">
        <f>G16*0.9</f>
        <v>0</v>
      </c>
    </row>
    <row r="19" spans="1:10" s="76" customFormat="1" ht="18" customHeight="1" x14ac:dyDescent="0.15">
      <c r="A19" s="574" t="s">
        <v>43</v>
      </c>
      <c r="B19" s="575"/>
      <c r="C19" s="575"/>
      <c r="D19" s="576"/>
      <c r="E19" s="107">
        <v>1</v>
      </c>
      <c r="F19" s="130">
        <v>0</v>
      </c>
      <c r="G19" s="130">
        <f>F19*E19</f>
        <v>0</v>
      </c>
      <c r="H19" s="98"/>
      <c r="J19" s="113"/>
    </row>
    <row r="20" spans="1:10" s="76" customFormat="1" ht="18" customHeight="1" x14ac:dyDescent="0.15">
      <c r="A20" s="105"/>
      <c r="B20" s="535"/>
      <c r="C20" s="536"/>
      <c r="D20" s="537"/>
      <c r="E20" s="111"/>
      <c r="F20" s="252" t="s">
        <v>4</v>
      </c>
      <c r="G20" s="253">
        <f>SUM(G9:G19)</f>
        <v>106000</v>
      </c>
      <c r="H20" s="106"/>
      <c r="J20" s="113"/>
    </row>
    <row r="21" spans="1:10" s="76" customFormat="1" ht="18" customHeight="1" x14ac:dyDescent="0.15">
      <c r="A21" s="101"/>
      <c r="B21" s="535"/>
      <c r="C21" s="536"/>
      <c r="D21" s="536"/>
      <c r="E21" s="97"/>
      <c r="F21" s="112"/>
      <c r="G21" s="250" t="s">
        <v>134</v>
      </c>
      <c r="H21" s="98"/>
      <c r="J21" s="109"/>
    </row>
    <row r="22" spans="1:10" s="76" customFormat="1" ht="18" customHeight="1" x14ac:dyDescent="0.15">
      <c r="A22" s="105"/>
      <c r="B22" s="535"/>
      <c r="C22" s="536"/>
      <c r="D22" s="537"/>
      <c r="E22" s="111"/>
      <c r="F22" s="252"/>
      <c r="G22" s="253"/>
      <c r="H22" s="106"/>
      <c r="J22" s="109"/>
    </row>
    <row r="23" spans="1:10" s="76" customFormat="1" ht="18" customHeight="1" x14ac:dyDescent="0.15">
      <c r="A23" s="101"/>
      <c r="B23" s="535"/>
      <c r="C23" s="536"/>
      <c r="D23" s="536"/>
      <c r="E23" s="97"/>
      <c r="F23" s="112"/>
      <c r="G23" s="250"/>
      <c r="H23" s="98"/>
      <c r="J23" s="109"/>
    </row>
    <row r="24" spans="1:10" s="76" customFormat="1" ht="18" customHeight="1" x14ac:dyDescent="0.15">
      <c r="A24" s="108"/>
      <c r="B24" s="615"/>
      <c r="C24" s="604"/>
      <c r="D24" s="605"/>
      <c r="E24" s="107"/>
      <c r="F24" s="100"/>
      <c r="G24" s="99"/>
      <c r="H24" s="106"/>
    </row>
    <row r="25" spans="1:10" s="90" customFormat="1" ht="18" customHeight="1" x14ac:dyDescent="0.15">
      <c r="A25" s="105"/>
      <c r="B25" s="535"/>
      <c r="C25" s="536"/>
      <c r="D25" s="537"/>
      <c r="E25" s="94"/>
      <c r="F25" s="104"/>
      <c r="G25" s="103"/>
      <c r="H25" s="102"/>
    </row>
    <row r="26" spans="1:10" s="90" customFormat="1" ht="18" customHeight="1" x14ac:dyDescent="0.15">
      <c r="A26" s="101"/>
      <c r="B26" s="535"/>
      <c r="C26" s="536"/>
      <c r="D26" s="537"/>
      <c r="E26" s="94"/>
      <c r="F26" s="100"/>
      <c r="G26" s="99"/>
      <c r="H26" s="98"/>
    </row>
    <row r="27" spans="1:10" s="90" customFormat="1" ht="18" customHeight="1" x14ac:dyDescent="0.15">
      <c r="A27" s="96"/>
      <c r="B27" s="586"/>
      <c r="C27" s="587"/>
      <c r="D27" s="588"/>
      <c r="E27" s="97"/>
      <c r="F27" s="93"/>
      <c r="G27" s="92"/>
      <c r="H27" s="91"/>
    </row>
    <row r="28" spans="1:10" s="90" customFormat="1" ht="18" customHeight="1" x14ac:dyDescent="0.15">
      <c r="A28" s="96"/>
      <c r="B28" s="83"/>
      <c r="C28" s="82"/>
      <c r="D28" s="81"/>
      <c r="E28" s="94"/>
      <c r="F28" s="93"/>
      <c r="G28" s="92"/>
      <c r="H28" s="91"/>
    </row>
    <row r="29" spans="1:10" s="90" customFormat="1" ht="18" customHeight="1" x14ac:dyDescent="0.15">
      <c r="A29" s="96"/>
      <c r="B29" s="83"/>
      <c r="C29" s="82"/>
      <c r="D29" s="81"/>
      <c r="E29" s="94"/>
      <c r="F29" s="93"/>
      <c r="G29" s="92"/>
      <c r="H29" s="91"/>
    </row>
    <row r="30" spans="1:10" s="90" customFormat="1" ht="18" customHeight="1" x14ac:dyDescent="0.15">
      <c r="A30" s="95"/>
      <c r="B30" s="619"/>
      <c r="C30" s="619"/>
      <c r="D30" s="619"/>
      <c r="E30" s="94"/>
      <c r="F30" s="93"/>
      <c r="G30" s="92"/>
      <c r="H30" s="91"/>
    </row>
    <row r="31" spans="1:10" s="90" customFormat="1" ht="18" customHeight="1" x14ac:dyDescent="0.15">
      <c r="A31" s="95"/>
      <c r="B31" s="619"/>
      <c r="C31" s="619"/>
      <c r="D31" s="619"/>
      <c r="E31" s="94"/>
      <c r="F31" s="93"/>
      <c r="G31" s="92"/>
      <c r="H31" s="91"/>
    </row>
    <row r="32" spans="1:10" s="90" customFormat="1" ht="18" customHeight="1" x14ac:dyDescent="0.15">
      <c r="A32" s="95"/>
      <c r="B32" s="619"/>
      <c r="C32" s="619"/>
      <c r="D32" s="619"/>
      <c r="E32" s="94"/>
      <c r="F32" s="93"/>
      <c r="G32" s="92"/>
      <c r="H32" s="91"/>
    </row>
    <row r="33" spans="1:8" s="90" customFormat="1" ht="18" customHeight="1" x14ac:dyDescent="0.15">
      <c r="A33" s="95"/>
      <c r="B33" s="619"/>
      <c r="C33" s="619"/>
      <c r="D33" s="619"/>
      <c r="E33" s="94"/>
      <c r="F33" s="93"/>
      <c r="G33" s="92"/>
      <c r="H33" s="91"/>
    </row>
    <row r="34" spans="1:8" s="76" customFormat="1" ht="18" customHeight="1" x14ac:dyDescent="0.15">
      <c r="A34" s="89"/>
      <c r="B34" s="616"/>
      <c r="C34" s="617"/>
      <c r="D34" s="618"/>
      <c r="E34" s="88"/>
      <c r="F34" s="87"/>
      <c r="G34" s="86"/>
      <c r="H34" s="85"/>
    </row>
    <row r="35" spans="1:8" s="76" customFormat="1" ht="18" customHeight="1" x14ac:dyDescent="0.15">
      <c r="A35" s="84"/>
      <c r="B35" s="83"/>
      <c r="C35" s="82"/>
      <c r="D35" s="81"/>
      <c r="E35" s="80"/>
      <c r="F35" s="79"/>
      <c r="G35" s="78"/>
      <c r="H35" s="77"/>
    </row>
    <row r="36" spans="1:8" ht="18" customHeight="1" x14ac:dyDescent="0.15">
      <c r="A36" s="495" t="s">
        <v>0</v>
      </c>
      <c r="B36" s="496"/>
      <c r="C36" s="496"/>
      <c r="D36" s="496"/>
      <c r="E36" s="496"/>
      <c r="F36" s="496"/>
      <c r="G36" s="496"/>
      <c r="H36" s="497"/>
    </row>
    <row r="37" spans="1:8" ht="15" customHeight="1" x14ac:dyDescent="0.15">
      <c r="A37" s="547"/>
      <c r="B37" s="548"/>
      <c r="C37" s="548"/>
      <c r="D37" s="548"/>
      <c r="E37" s="548"/>
      <c r="F37" s="548"/>
      <c r="G37" s="548"/>
      <c r="H37" s="549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6"/>
      <c r="B39" s="548"/>
      <c r="C39" s="548"/>
      <c r="D39" s="548"/>
      <c r="E39" s="5"/>
      <c r="F39" s="5"/>
      <c r="G39" s="5"/>
      <c r="H39" s="4"/>
    </row>
    <row r="40" spans="1:8" ht="12.75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2">
    <mergeCell ref="B39:D39"/>
    <mergeCell ref="A40:D40"/>
    <mergeCell ref="B20:D20"/>
    <mergeCell ref="B21:D21"/>
    <mergeCell ref="B31:D31"/>
    <mergeCell ref="B32:D32"/>
    <mergeCell ref="B33:D33"/>
    <mergeCell ref="B34:D34"/>
    <mergeCell ref="A36:H36"/>
    <mergeCell ref="A37:H37"/>
    <mergeCell ref="B23:D23"/>
    <mergeCell ref="B24:D24"/>
    <mergeCell ref="B25:D25"/>
    <mergeCell ref="B26:D26"/>
    <mergeCell ref="B27:D27"/>
    <mergeCell ref="B30:D30"/>
    <mergeCell ref="A17:D17"/>
    <mergeCell ref="A18:D18"/>
    <mergeCell ref="A19:D19"/>
    <mergeCell ref="B22:D22"/>
    <mergeCell ref="E7:H7"/>
    <mergeCell ref="E8:H8"/>
    <mergeCell ref="B13:D13"/>
    <mergeCell ref="A14:D14"/>
    <mergeCell ref="A15:D15"/>
    <mergeCell ref="A16:D16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14"/>
  <dimension ref="A1:M41"/>
  <sheetViews>
    <sheetView topLeftCell="A2" zoomScaleNormal="10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265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159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50" t="s">
        <v>152</v>
      </c>
      <c r="B14" s="651"/>
      <c r="C14" s="651"/>
      <c r="D14" s="652"/>
      <c r="E14" s="34"/>
      <c r="F14" s="222"/>
      <c r="G14" s="221"/>
      <c r="H14" s="31"/>
    </row>
    <row r="15" spans="1:13" ht="18" customHeight="1" x14ac:dyDescent="0.15">
      <c r="A15" s="53" t="s">
        <v>17</v>
      </c>
      <c r="B15" s="644" t="s">
        <v>151</v>
      </c>
      <c r="C15" s="645"/>
      <c r="D15" s="646"/>
      <c r="E15" s="12">
        <v>1</v>
      </c>
      <c r="F15" s="44">
        <v>140000</v>
      </c>
      <c r="G15" s="38">
        <f>F15*E15</f>
        <v>140000</v>
      </c>
      <c r="H15" s="48"/>
      <c r="K15" s="190"/>
      <c r="L15" s="190"/>
      <c r="M15" s="190"/>
    </row>
    <row r="16" spans="1:13" ht="18" customHeight="1" x14ac:dyDescent="0.15">
      <c r="A16" s="42" t="s">
        <v>153</v>
      </c>
      <c r="B16" s="529" t="s">
        <v>154</v>
      </c>
      <c r="C16" s="530"/>
      <c r="D16" s="531"/>
      <c r="E16" s="178">
        <v>1</v>
      </c>
      <c r="F16" s="164">
        <v>133200</v>
      </c>
      <c r="G16" s="38">
        <f>F16*E16</f>
        <v>133200</v>
      </c>
      <c r="H16" s="191"/>
      <c r="I16" s="1">
        <v>42.4</v>
      </c>
      <c r="K16" s="190"/>
      <c r="L16" s="190"/>
      <c r="M16" s="190"/>
    </row>
    <row r="17" spans="1:13" s="36" customFormat="1" ht="18" customHeight="1" x14ac:dyDescent="0.15">
      <c r="A17" s="189" t="s">
        <v>155</v>
      </c>
      <c r="B17" s="556" t="s">
        <v>156</v>
      </c>
      <c r="C17" s="556"/>
      <c r="D17" s="556"/>
      <c r="E17" s="156">
        <v>1</v>
      </c>
      <c r="F17" s="44">
        <v>36000</v>
      </c>
      <c r="G17" s="256">
        <f>F17*E17</f>
        <v>36000</v>
      </c>
      <c r="H17" s="147"/>
      <c r="I17" s="36">
        <v>63.6</v>
      </c>
      <c r="K17" s="193"/>
      <c r="L17" s="190"/>
      <c r="M17" s="190"/>
    </row>
    <row r="18" spans="1:13" s="36" customFormat="1" ht="18" customHeight="1" x14ac:dyDescent="0.15">
      <c r="A18" s="42"/>
      <c r="B18" s="480"/>
      <c r="C18" s="481"/>
      <c r="D18" s="482"/>
      <c r="E18" s="34"/>
      <c r="F18" s="44" t="s">
        <v>4</v>
      </c>
      <c r="G18" s="38">
        <f>SUM(G13:G17)</f>
        <v>309200</v>
      </c>
      <c r="H18" s="57"/>
      <c r="K18" s="193"/>
      <c r="L18" s="190"/>
      <c r="M18" s="190"/>
    </row>
    <row r="19" spans="1:13" s="36" customFormat="1" ht="18" customHeight="1" x14ac:dyDescent="0.15">
      <c r="A19" s="35"/>
      <c r="B19" s="480"/>
      <c r="C19" s="481"/>
      <c r="D19" s="482"/>
      <c r="E19" s="34"/>
      <c r="F19" s="44"/>
      <c r="G19" s="40"/>
      <c r="H19" s="57"/>
      <c r="K19" s="193"/>
      <c r="L19" s="190"/>
      <c r="M19" s="190"/>
    </row>
    <row r="20" spans="1:13" ht="18" customHeight="1" x14ac:dyDescent="0.15">
      <c r="A20" s="56"/>
      <c r="B20" s="480"/>
      <c r="C20" s="481"/>
      <c r="D20" s="482"/>
      <c r="E20" s="34"/>
      <c r="F20" s="33" t="s">
        <v>2</v>
      </c>
      <c r="G20" s="32">
        <v>270000</v>
      </c>
      <c r="H20" s="48"/>
      <c r="K20" s="190"/>
      <c r="L20" s="190"/>
      <c r="M20" s="190"/>
    </row>
    <row r="21" spans="1:13" ht="18" customHeight="1" x14ac:dyDescent="0.15">
      <c r="A21" s="53"/>
      <c r="B21" s="526"/>
      <c r="C21" s="527"/>
      <c r="D21" s="528"/>
      <c r="E21" s="12"/>
      <c r="F21" s="33"/>
      <c r="G21" s="40" t="s">
        <v>1</v>
      </c>
      <c r="H21" s="48"/>
      <c r="K21" s="190"/>
      <c r="L21" s="190"/>
      <c r="M21" s="190"/>
    </row>
    <row r="22" spans="1:13" ht="18" customHeight="1" x14ac:dyDescent="0.15">
      <c r="A22" s="46"/>
      <c r="B22" s="514"/>
      <c r="C22" s="515"/>
      <c r="D22" s="516"/>
      <c r="E22" s="45"/>
      <c r="F22" s="44"/>
      <c r="G22" s="38"/>
      <c r="H22" s="52"/>
      <c r="K22" s="190"/>
      <c r="L22" s="190"/>
      <c r="M22" s="190"/>
    </row>
    <row r="23" spans="1:13" ht="18" customHeight="1" x14ac:dyDescent="0.15">
      <c r="A23" s="53"/>
      <c r="B23" s="526"/>
      <c r="C23" s="527"/>
      <c r="D23" s="528"/>
      <c r="E23" s="51"/>
      <c r="F23" s="44"/>
      <c r="G23" s="38"/>
      <c r="H23" s="254"/>
      <c r="K23" s="190"/>
      <c r="L23" s="190"/>
      <c r="M23" s="190"/>
    </row>
    <row r="24" spans="1:13" ht="18" customHeight="1" x14ac:dyDescent="0.15">
      <c r="A24" s="56"/>
      <c r="B24" s="480"/>
      <c r="C24" s="481"/>
      <c r="D24" s="482"/>
      <c r="E24" s="34"/>
      <c r="F24" s="58"/>
      <c r="G24" s="38"/>
      <c r="H24" s="48"/>
      <c r="K24" s="190"/>
      <c r="L24" s="190"/>
      <c r="M24" s="190"/>
    </row>
    <row r="25" spans="1:13" s="36" customFormat="1" ht="18" customHeight="1" x14ac:dyDescent="0.15">
      <c r="A25" s="53"/>
      <c r="B25" s="526"/>
      <c r="C25" s="527"/>
      <c r="D25" s="528"/>
      <c r="E25" s="12"/>
      <c r="F25" s="33"/>
      <c r="G25" s="32"/>
      <c r="H25" s="48"/>
      <c r="K25" s="193"/>
      <c r="L25" s="190"/>
      <c r="M25" s="190"/>
    </row>
    <row r="26" spans="1:13" s="36" customFormat="1" ht="18" customHeight="1" x14ac:dyDescent="0.15">
      <c r="A26" s="46"/>
      <c r="B26" s="514"/>
      <c r="C26" s="515"/>
      <c r="D26" s="516"/>
      <c r="E26" s="45"/>
      <c r="F26" s="33"/>
      <c r="G26" s="40"/>
      <c r="H26" s="52"/>
      <c r="K26" s="193"/>
      <c r="L26" s="190"/>
      <c r="M26" s="190"/>
    </row>
    <row r="27" spans="1:13" s="36" customFormat="1" ht="18" customHeight="1" x14ac:dyDescent="0.15">
      <c r="A27" s="152"/>
      <c r="B27" s="480"/>
      <c r="C27" s="481"/>
      <c r="D27" s="482"/>
      <c r="E27" s="34"/>
      <c r="F27" s="44"/>
      <c r="G27" s="38"/>
      <c r="H27" s="37"/>
      <c r="K27" s="193"/>
      <c r="L27" s="190"/>
      <c r="M27" s="190"/>
    </row>
    <row r="28" spans="1:13" ht="18" customHeight="1" x14ac:dyDescent="0.15">
      <c r="A28" s="189"/>
      <c r="B28" s="556"/>
      <c r="C28" s="556"/>
      <c r="D28" s="556"/>
      <c r="E28" s="192"/>
      <c r="F28" s="44"/>
      <c r="G28" s="38"/>
      <c r="H28" s="191"/>
      <c r="K28" s="190"/>
      <c r="L28" s="190"/>
      <c r="M28" s="190"/>
    </row>
    <row r="29" spans="1:13" ht="18" customHeight="1" x14ac:dyDescent="0.15">
      <c r="A29" s="189"/>
      <c r="B29" s="556"/>
      <c r="C29" s="556"/>
      <c r="D29" s="556"/>
      <c r="E29" s="34"/>
      <c r="F29" s="44"/>
      <c r="G29" s="38"/>
      <c r="H29" s="191"/>
      <c r="K29" s="190"/>
      <c r="L29" s="190"/>
      <c r="M29" s="190"/>
    </row>
    <row r="30" spans="1:13" ht="18" customHeight="1" x14ac:dyDescent="0.15">
      <c r="A30" s="189"/>
      <c r="B30" s="556"/>
      <c r="C30" s="556"/>
      <c r="D30" s="556"/>
      <c r="E30" s="156"/>
      <c r="F30" s="44"/>
      <c r="G30" s="38"/>
      <c r="H30" s="31"/>
      <c r="K30" s="190"/>
      <c r="L30" s="190"/>
      <c r="M30" s="190"/>
    </row>
    <row r="31" spans="1:13" ht="18" customHeight="1" x14ac:dyDescent="0.15">
      <c r="A31" s="189"/>
      <c r="B31" s="556"/>
      <c r="C31" s="556"/>
      <c r="D31" s="556"/>
      <c r="E31" s="156"/>
      <c r="F31" s="44"/>
      <c r="G31" s="38"/>
      <c r="H31" s="31"/>
    </row>
    <row r="32" spans="1:13" ht="18" customHeight="1" x14ac:dyDescent="0.15">
      <c r="A32" s="188"/>
      <c r="B32" s="480"/>
      <c r="C32" s="481"/>
      <c r="D32" s="482"/>
      <c r="E32" s="34"/>
      <c r="F32" s="44"/>
      <c r="G32" s="38"/>
      <c r="H32" s="31"/>
    </row>
    <row r="33" spans="1:9" ht="18" customHeight="1" x14ac:dyDescent="0.15">
      <c r="A33" s="30"/>
      <c r="B33" s="505"/>
      <c r="C33" s="506"/>
      <c r="D33" s="507"/>
      <c r="E33" s="29"/>
      <c r="F33" s="28"/>
      <c r="G33" s="27"/>
      <c r="H33" s="26"/>
    </row>
    <row r="34" spans="1:9" ht="18" customHeight="1" x14ac:dyDescent="0.15">
      <c r="A34" s="495" t="s">
        <v>64</v>
      </c>
      <c r="B34" s="496"/>
      <c r="C34" s="496"/>
      <c r="D34" s="496"/>
      <c r="E34" s="496"/>
      <c r="F34" s="496"/>
      <c r="G34" s="496"/>
      <c r="H34" s="497"/>
    </row>
    <row r="35" spans="1:9" ht="18" customHeight="1" x14ac:dyDescent="0.15">
      <c r="A35" s="547"/>
      <c r="B35" s="548"/>
      <c r="C35" s="548"/>
      <c r="D35" s="548"/>
      <c r="E35" s="548"/>
      <c r="F35" s="548"/>
      <c r="G35" s="548"/>
      <c r="H35" s="549"/>
    </row>
    <row r="36" spans="1:9" ht="18" customHeight="1" x14ac:dyDescent="0.15">
      <c r="A36" s="547"/>
      <c r="B36" s="548"/>
      <c r="C36" s="548"/>
      <c r="D36" s="548"/>
      <c r="E36" s="548"/>
      <c r="F36" s="548"/>
      <c r="G36" s="548"/>
      <c r="H36" s="549"/>
      <c r="I36" s="8"/>
    </row>
    <row r="37" spans="1:9" ht="18" customHeight="1" x14ac:dyDescent="0.15">
      <c r="A37" s="547"/>
      <c r="B37" s="548"/>
      <c r="C37" s="548"/>
      <c r="D37" s="548"/>
      <c r="E37" s="548"/>
      <c r="F37" s="548"/>
      <c r="G37" s="548"/>
      <c r="H37" s="549"/>
    </row>
    <row r="38" spans="1:9" ht="18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9" ht="16.5" customHeight="1" x14ac:dyDescent="0.15">
      <c r="A39" s="547"/>
      <c r="B39" s="548"/>
      <c r="C39" s="548"/>
      <c r="D39" s="548"/>
      <c r="E39" s="548"/>
      <c r="F39" s="548"/>
      <c r="G39" s="548"/>
      <c r="H39" s="549"/>
    </row>
    <row r="40" spans="1:9" ht="2.25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2.75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6">
    <mergeCell ref="A41:D41"/>
    <mergeCell ref="B29:D29"/>
    <mergeCell ref="B30:D30"/>
    <mergeCell ref="B31:D31"/>
    <mergeCell ref="B32:D32"/>
    <mergeCell ref="B33:D33"/>
    <mergeCell ref="A34:H34"/>
    <mergeCell ref="A35:H35"/>
    <mergeCell ref="A36:H36"/>
    <mergeCell ref="A37:H37"/>
    <mergeCell ref="A38:H38"/>
    <mergeCell ref="A39:H39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5"/>
  <dimension ref="A1:M41"/>
  <sheetViews>
    <sheetView topLeftCell="A2" zoomScaleNormal="10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164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159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50" t="s">
        <v>143</v>
      </c>
      <c r="B14" s="651"/>
      <c r="C14" s="651"/>
      <c r="D14" s="652"/>
      <c r="E14" s="34"/>
      <c r="F14" s="222"/>
      <c r="G14" s="221"/>
      <c r="H14" s="31"/>
    </row>
    <row r="15" spans="1:13" ht="18" customHeight="1" x14ac:dyDescent="0.15">
      <c r="A15" s="53" t="s">
        <v>17</v>
      </c>
      <c r="B15" s="644" t="s">
        <v>151</v>
      </c>
      <c r="C15" s="645"/>
      <c r="D15" s="646"/>
      <c r="E15" s="12">
        <v>1</v>
      </c>
      <c r="F15" s="44">
        <v>140000</v>
      </c>
      <c r="G15" s="38">
        <f>F15*E15</f>
        <v>140000</v>
      </c>
      <c r="H15" s="48"/>
      <c r="K15" s="190"/>
      <c r="L15" s="190"/>
      <c r="M15" s="190"/>
    </row>
    <row r="16" spans="1:13" ht="18" customHeight="1" x14ac:dyDescent="0.15">
      <c r="A16" s="255" t="s">
        <v>149</v>
      </c>
      <c r="B16" s="644"/>
      <c r="C16" s="645"/>
      <c r="D16" s="646"/>
      <c r="E16" s="34">
        <v>1</v>
      </c>
      <c r="F16" s="38" t="s">
        <v>150</v>
      </c>
      <c r="G16" s="38" t="s">
        <v>150</v>
      </c>
      <c r="H16" s="191"/>
      <c r="I16" s="1">
        <v>42.4</v>
      </c>
      <c r="K16" s="190"/>
      <c r="L16" s="190"/>
      <c r="M16" s="190"/>
    </row>
    <row r="17" spans="1:13" s="36" customFormat="1" ht="18" customHeight="1" x14ac:dyDescent="0.15">
      <c r="A17" s="42"/>
      <c r="B17" s="480"/>
      <c r="C17" s="481"/>
      <c r="D17" s="482"/>
      <c r="E17" s="34"/>
      <c r="F17" s="33" t="s">
        <v>2</v>
      </c>
      <c r="G17" s="32">
        <v>126000</v>
      </c>
      <c r="H17" s="254"/>
      <c r="I17" s="36">
        <v>63.6</v>
      </c>
      <c r="K17" s="193"/>
      <c r="L17" s="190"/>
      <c r="M17" s="190"/>
    </row>
    <row r="18" spans="1:13" s="36" customFormat="1" ht="18" customHeight="1" x14ac:dyDescent="0.15">
      <c r="A18" s="42"/>
      <c r="B18" s="480"/>
      <c r="C18" s="481"/>
      <c r="D18" s="482"/>
      <c r="E18" s="34"/>
      <c r="F18" s="33"/>
      <c r="G18" s="40" t="s">
        <v>1</v>
      </c>
      <c r="H18" s="57"/>
      <c r="K18" s="193"/>
      <c r="L18" s="190"/>
      <c r="M18" s="190"/>
    </row>
    <row r="19" spans="1:13" s="36" customFormat="1" ht="18" customHeight="1" x14ac:dyDescent="0.15">
      <c r="A19" s="35"/>
      <c r="B19" s="480"/>
      <c r="C19" s="481"/>
      <c r="D19" s="482"/>
      <c r="E19" s="34"/>
      <c r="F19" s="33"/>
      <c r="G19" s="32"/>
      <c r="H19" s="57"/>
      <c r="K19" s="193"/>
      <c r="L19" s="190"/>
      <c r="M19" s="190"/>
    </row>
    <row r="20" spans="1:13" ht="18" customHeight="1" x14ac:dyDescent="0.15">
      <c r="A20" s="56"/>
      <c r="B20" s="480"/>
      <c r="C20" s="481"/>
      <c r="D20" s="482"/>
      <c r="E20" s="34"/>
      <c r="F20" s="33"/>
      <c r="G20" s="40"/>
      <c r="H20" s="48"/>
      <c r="K20" s="190"/>
      <c r="L20" s="190"/>
      <c r="M20" s="190"/>
    </row>
    <row r="21" spans="1:13" ht="18" customHeight="1" x14ac:dyDescent="0.15">
      <c r="A21" s="53"/>
      <c r="B21" s="526"/>
      <c r="C21" s="527"/>
      <c r="D21" s="528"/>
      <c r="E21" s="12"/>
      <c r="F21" s="44"/>
      <c r="G21" s="38"/>
      <c r="H21" s="48"/>
      <c r="K21" s="190"/>
      <c r="L21" s="190"/>
      <c r="M21" s="190"/>
    </row>
    <row r="22" spans="1:13" ht="18" customHeight="1" x14ac:dyDescent="0.15">
      <c r="A22" s="46"/>
      <c r="B22" s="514"/>
      <c r="C22" s="515"/>
      <c r="D22" s="516"/>
      <c r="E22" s="45"/>
      <c r="F22" s="44"/>
      <c r="G22" s="38"/>
      <c r="H22" s="52"/>
      <c r="K22" s="190"/>
      <c r="L22" s="190"/>
      <c r="M22" s="190"/>
    </row>
    <row r="23" spans="1:13" ht="18" customHeight="1" x14ac:dyDescent="0.15">
      <c r="A23" s="53"/>
      <c r="B23" s="526"/>
      <c r="C23" s="527"/>
      <c r="D23" s="528"/>
      <c r="E23" s="51"/>
      <c r="F23" s="44"/>
      <c r="G23" s="38"/>
      <c r="H23" s="254"/>
      <c r="K23" s="190"/>
      <c r="L23" s="190"/>
      <c r="M23" s="190"/>
    </row>
    <row r="24" spans="1:13" ht="18" customHeight="1" x14ac:dyDescent="0.15">
      <c r="A24" s="56"/>
      <c r="B24" s="480"/>
      <c r="C24" s="481"/>
      <c r="D24" s="482"/>
      <c r="E24" s="34"/>
      <c r="F24" s="58"/>
      <c r="G24" s="38"/>
      <c r="H24" s="48"/>
      <c r="K24" s="190"/>
      <c r="L24" s="190"/>
      <c r="M24" s="190"/>
    </row>
    <row r="25" spans="1:13" s="36" customFormat="1" ht="18" customHeight="1" x14ac:dyDescent="0.15">
      <c r="A25" s="53"/>
      <c r="B25" s="526"/>
      <c r="C25" s="527"/>
      <c r="D25" s="528"/>
      <c r="E25" s="12"/>
      <c r="F25" s="33"/>
      <c r="G25" s="32"/>
      <c r="H25" s="48"/>
      <c r="K25" s="193"/>
      <c r="L25" s="190"/>
      <c r="M25" s="190"/>
    </row>
    <row r="26" spans="1:13" s="36" customFormat="1" ht="18" customHeight="1" x14ac:dyDescent="0.15">
      <c r="A26" s="46"/>
      <c r="B26" s="514"/>
      <c r="C26" s="515"/>
      <c r="D26" s="516"/>
      <c r="E26" s="45"/>
      <c r="F26" s="33"/>
      <c r="G26" s="40"/>
      <c r="H26" s="52"/>
      <c r="K26" s="193"/>
      <c r="L26" s="190"/>
      <c r="M26" s="190"/>
    </row>
    <row r="27" spans="1:13" s="36" customFormat="1" ht="18" customHeight="1" x14ac:dyDescent="0.15">
      <c r="A27" s="152"/>
      <c r="B27" s="480"/>
      <c r="C27" s="481"/>
      <c r="D27" s="482"/>
      <c r="E27" s="34"/>
      <c r="F27" s="44"/>
      <c r="G27" s="38"/>
      <c r="H27" s="37"/>
      <c r="K27" s="193"/>
      <c r="L27" s="190"/>
      <c r="M27" s="190"/>
    </row>
    <row r="28" spans="1:13" ht="18" customHeight="1" x14ac:dyDescent="0.15">
      <c r="A28" s="189"/>
      <c r="B28" s="556"/>
      <c r="C28" s="556"/>
      <c r="D28" s="556"/>
      <c r="E28" s="192"/>
      <c r="F28" s="44"/>
      <c r="G28" s="38"/>
      <c r="H28" s="191"/>
      <c r="K28" s="190"/>
      <c r="L28" s="190"/>
      <c r="M28" s="190"/>
    </row>
    <row r="29" spans="1:13" ht="18" customHeight="1" x14ac:dyDescent="0.15">
      <c r="A29" s="189"/>
      <c r="B29" s="556"/>
      <c r="C29" s="556"/>
      <c r="D29" s="556"/>
      <c r="E29" s="34"/>
      <c r="F29" s="44"/>
      <c r="G29" s="38"/>
      <c r="H29" s="191"/>
      <c r="K29" s="190"/>
      <c r="L29" s="190"/>
      <c r="M29" s="190"/>
    </row>
    <row r="30" spans="1:13" ht="18" customHeight="1" x14ac:dyDescent="0.15">
      <c r="A30" s="189"/>
      <c r="B30" s="556"/>
      <c r="C30" s="556"/>
      <c r="D30" s="556"/>
      <c r="E30" s="156"/>
      <c r="F30" s="44"/>
      <c r="G30" s="38"/>
      <c r="H30" s="31"/>
      <c r="K30" s="190"/>
      <c r="L30" s="190"/>
      <c r="M30" s="190"/>
    </row>
    <row r="31" spans="1:13" ht="18" customHeight="1" x14ac:dyDescent="0.15">
      <c r="A31" s="189"/>
      <c r="B31" s="556"/>
      <c r="C31" s="556"/>
      <c r="D31" s="556"/>
      <c r="E31" s="156"/>
      <c r="F31" s="44"/>
      <c r="G31" s="38"/>
      <c r="H31" s="31"/>
    </row>
    <row r="32" spans="1:13" ht="18" customHeight="1" x14ac:dyDescent="0.15">
      <c r="A32" s="188"/>
      <c r="B32" s="480"/>
      <c r="C32" s="481"/>
      <c r="D32" s="482"/>
      <c r="E32" s="34"/>
      <c r="F32" s="44"/>
      <c r="G32" s="38"/>
      <c r="H32" s="31"/>
    </row>
    <row r="33" spans="1:9" ht="18" customHeight="1" x14ac:dyDescent="0.15">
      <c r="A33" s="30"/>
      <c r="B33" s="505"/>
      <c r="C33" s="506"/>
      <c r="D33" s="507"/>
      <c r="E33" s="29"/>
      <c r="F33" s="28"/>
      <c r="G33" s="27"/>
      <c r="H33" s="26"/>
    </row>
    <row r="34" spans="1:9" ht="18" customHeight="1" x14ac:dyDescent="0.15">
      <c r="A34" s="495" t="s">
        <v>64</v>
      </c>
      <c r="B34" s="496"/>
      <c r="C34" s="496"/>
      <c r="D34" s="496"/>
      <c r="E34" s="496"/>
      <c r="F34" s="496"/>
      <c r="G34" s="496"/>
      <c r="H34" s="497"/>
    </row>
    <row r="35" spans="1:9" ht="18" customHeight="1" x14ac:dyDescent="0.15">
      <c r="A35" s="547"/>
      <c r="B35" s="548"/>
      <c r="C35" s="548"/>
      <c r="D35" s="548"/>
      <c r="E35" s="548"/>
      <c r="F35" s="548"/>
      <c r="G35" s="548"/>
      <c r="H35" s="549"/>
    </row>
    <row r="36" spans="1:9" ht="18" customHeight="1" x14ac:dyDescent="0.15">
      <c r="A36" s="547"/>
      <c r="B36" s="548"/>
      <c r="C36" s="548"/>
      <c r="D36" s="548"/>
      <c r="E36" s="548"/>
      <c r="F36" s="548"/>
      <c r="G36" s="548"/>
      <c r="H36" s="549"/>
      <c r="I36" s="8"/>
    </row>
    <row r="37" spans="1:9" ht="18" customHeight="1" x14ac:dyDescent="0.15">
      <c r="A37" s="547"/>
      <c r="B37" s="548"/>
      <c r="C37" s="548"/>
      <c r="D37" s="548"/>
      <c r="E37" s="548"/>
      <c r="F37" s="548"/>
      <c r="G37" s="548"/>
      <c r="H37" s="549"/>
    </row>
    <row r="38" spans="1:9" ht="18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9" ht="16.5" customHeight="1" x14ac:dyDescent="0.15">
      <c r="A39" s="547"/>
      <c r="B39" s="548"/>
      <c r="C39" s="548"/>
      <c r="D39" s="548"/>
      <c r="E39" s="548"/>
      <c r="F39" s="548"/>
      <c r="G39" s="548"/>
      <c r="H39" s="549"/>
    </row>
    <row r="40" spans="1:9" ht="2.25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2.75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6">
    <mergeCell ref="A41:D41"/>
    <mergeCell ref="B29:D29"/>
    <mergeCell ref="B30:D30"/>
    <mergeCell ref="B31:D31"/>
    <mergeCell ref="B32:D32"/>
    <mergeCell ref="B33:D33"/>
    <mergeCell ref="A34:H34"/>
    <mergeCell ref="A35:H35"/>
    <mergeCell ref="A36:H36"/>
    <mergeCell ref="A37:H37"/>
    <mergeCell ref="A38:H38"/>
    <mergeCell ref="A39:H39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6"/>
  <dimension ref="A1:M40"/>
  <sheetViews>
    <sheetView topLeftCell="A2" zoomScaleNormal="10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0.664062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164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160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50" t="s">
        <v>144</v>
      </c>
      <c r="B14" s="651"/>
      <c r="C14" s="651"/>
      <c r="D14" s="652"/>
      <c r="E14" s="34"/>
      <c r="F14" s="222"/>
      <c r="G14" s="221"/>
      <c r="H14" s="31"/>
    </row>
    <row r="15" spans="1:13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280000</v>
      </c>
      <c r="G15" s="38">
        <f t="shared" ref="G15:G22" si="0">F15*E15</f>
        <v>280000</v>
      </c>
      <c r="H15" s="48"/>
      <c r="K15" s="190"/>
      <c r="L15" s="190"/>
      <c r="M15" s="190"/>
    </row>
    <row r="16" spans="1:13" ht="18" customHeight="1" x14ac:dyDescent="0.15">
      <c r="A16" s="46" t="s">
        <v>145</v>
      </c>
      <c r="B16" s="514" t="s">
        <v>146</v>
      </c>
      <c r="C16" s="515"/>
      <c r="D16" s="516"/>
      <c r="E16" s="45">
        <v>1</v>
      </c>
      <c r="F16" s="44">
        <v>84000</v>
      </c>
      <c r="G16" s="38">
        <f t="shared" si="0"/>
        <v>84000</v>
      </c>
      <c r="H16" s="52" t="s">
        <v>65</v>
      </c>
      <c r="I16" s="1">
        <v>42.4</v>
      </c>
      <c r="K16" s="190"/>
      <c r="L16" s="190"/>
      <c r="M16" s="190"/>
    </row>
    <row r="17" spans="1:13" s="36" customFormat="1" ht="18" customHeight="1" x14ac:dyDescent="0.15">
      <c r="A17" s="42" t="s">
        <v>147</v>
      </c>
      <c r="B17" s="480" t="s">
        <v>148</v>
      </c>
      <c r="C17" s="481"/>
      <c r="D17" s="482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6">
        <v>63.6</v>
      </c>
      <c r="K17" s="193"/>
      <c r="L17" s="190"/>
      <c r="M17" s="190"/>
    </row>
    <row r="18" spans="1:13" s="36" customFormat="1" ht="18" customHeight="1" x14ac:dyDescent="0.15">
      <c r="A18" s="42" t="s">
        <v>15</v>
      </c>
      <c r="B18" s="480" t="s">
        <v>14</v>
      </c>
      <c r="C18" s="481"/>
      <c r="D18" s="482"/>
      <c r="E18" s="34">
        <v>1</v>
      </c>
      <c r="F18" s="44">
        <v>53300</v>
      </c>
      <c r="G18" s="58">
        <f t="shared" si="0"/>
        <v>53300</v>
      </c>
      <c r="H18" s="57"/>
      <c r="K18" s="193"/>
      <c r="L18" s="190"/>
      <c r="M18" s="190"/>
    </row>
    <row r="19" spans="1:13" s="36" customFormat="1" ht="18" customHeight="1" x14ac:dyDescent="0.15">
      <c r="A19" s="35" t="s">
        <v>13</v>
      </c>
      <c r="B19" s="480" t="s">
        <v>12</v>
      </c>
      <c r="C19" s="481"/>
      <c r="D19" s="482"/>
      <c r="E19" s="34">
        <v>1</v>
      </c>
      <c r="F19" s="44">
        <v>45000</v>
      </c>
      <c r="G19" s="40">
        <f t="shared" si="0"/>
        <v>45000</v>
      </c>
      <c r="H19" s="57"/>
      <c r="K19" s="193"/>
      <c r="L19" s="190"/>
      <c r="M19" s="190"/>
    </row>
    <row r="20" spans="1:13" ht="18" customHeight="1" x14ac:dyDescent="0.15">
      <c r="A20" s="56" t="s">
        <v>8</v>
      </c>
      <c r="B20" s="480" t="s">
        <v>11</v>
      </c>
      <c r="C20" s="481"/>
      <c r="D20" s="482"/>
      <c r="E20" s="34">
        <v>1</v>
      </c>
      <c r="F20" s="55">
        <v>3300</v>
      </c>
      <c r="G20" s="38">
        <f t="shared" si="0"/>
        <v>3300</v>
      </c>
      <c r="H20" s="48"/>
      <c r="K20" s="190"/>
      <c r="L20" s="190"/>
      <c r="M20" s="190"/>
    </row>
    <row r="21" spans="1:13" ht="18" customHeight="1" x14ac:dyDescent="0.15">
      <c r="A21" s="53" t="s">
        <v>10</v>
      </c>
      <c r="B21" s="526" t="s">
        <v>9</v>
      </c>
      <c r="C21" s="527"/>
      <c r="D21" s="528"/>
      <c r="E21" s="12">
        <v>1</v>
      </c>
      <c r="F21" s="44">
        <v>46700</v>
      </c>
      <c r="G21" s="38">
        <f t="shared" si="0"/>
        <v>46700</v>
      </c>
      <c r="H21" s="48"/>
      <c r="K21" s="190"/>
      <c r="L21" s="190"/>
      <c r="M21" s="190"/>
    </row>
    <row r="22" spans="1:13" ht="18" customHeight="1" x14ac:dyDescent="0.15">
      <c r="A22" s="46" t="s">
        <v>8</v>
      </c>
      <c r="B22" s="514" t="s">
        <v>7</v>
      </c>
      <c r="C22" s="515"/>
      <c r="D22" s="516"/>
      <c r="E22" s="45">
        <v>1</v>
      </c>
      <c r="F22" s="44">
        <v>3900</v>
      </c>
      <c r="G22" s="38">
        <f t="shared" si="0"/>
        <v>3900</v>
      </c>
      <c r="H22" s="52"/>
      <c r="K22" s="190"/>
      <c r="L22" s="190"/>
      <c r="M22" s="190"/>
    </row>
    <row r="23" spans="1:13" ht="18" customHeight="1" x14ac:dyDescent="0.15">
      <c r="A23" s="56"/>
      <c r="B23" s="480"/>
      <c r="C23" s="481"/>
      <c r="D23" s="482"/>
      <c r="E23" s="34"/>
      <c r="F23" s="58" t="s">
        <v>4</v>
      </c>
      <c r="G23" s="38">
        <f>SUM(G15:G22)</f>
        <v>598200</v>
      </c>
      <c r="H23" s="48"/>
      <c r="I23" s="47">
        <f>G23*0.9</f>
        <v>538380</v>
      </c>
      <c r="K23" s="190"/>
      <c r="L23" s="190"/>
      <c r="M23" s="190"/>
    </row>
    <row r="24" spans="1:13" s="36" customFormat="1" ht="18" customHeight="1" x14ac:dyDescent="0.15">
      <c r="A24" s="53"/>
      <c r="B24" s="526"/>
      <c r="C24" s="527"/>
      <c r="D24" s="528"/>
      <c r="E24" s="12"/>
      <c r="F24" s="33"/>
      <c r="G24" s="32"/>
      <c r="H24" s="48"/>
      <c r="K24" s="193"/>
      <c r="L24" s="190"/>
      <c r="M24" s="190"/>
    </row>
    <row r="25" spans="1:13" s="36" customFormat="1" ht="18" customHeight="1" x14ac:dyDescent="0.15">
      <c r="A25" s="46"/>
      <c r="B25" s="514"/>
      <c r="C25" s="515"/>
      <c r="D25" s="516"/>
      <c r="E25" s="45"/>
      <c r="F25" s="33" t="s">
        <v>2</v>
      </c>
      <c r="G25" s="32">
        <v>530000</v>
      </c>
      <c r="H25" s="52"/>
      <c r="K25" s="193"/>
      <c r="L25" s="190"/>
      <c r="M25" s="190"/>
    </row>
    <row r="26" spans="1:13" s="36" customFormat="1" ht="18" customHeight="1" x14ac:dyDescent="0.15">
      <c r="A26" s="152"/>
      <c r="B26" s="480"/>
      <c r="C26" s="481"/>
      <c r="D26" s="482"/>
      <c r="E26" s="34"/>
      <c r="F26" s="33"/>
      <c r="G26" s="40" t="s">
        <v>1</v>
      </c>
      <c r="H26" s="37"/>
      <c r="K26" s="193"/>
      <c r="L26" s="190"/>
      <c r="M26" s="190"/>
    </row>
    <row r="27" spans="1:13" ht="18" customHeight="1" x14ac:dyDescent="0.15">
      <c r="A27" s="189"/>
      <c r="B27" s="556"/>
      <c r="C27" s="556"/>
      <c r="D27" s="556"/>
      <c r="E27" s="192"/>
      <c r="F27" s="44"/>
      <c r="G27" s="38"/>
      <c r="H27" s="191"/>
      <c r="K27" s="190"/>
      <c r="L27" s="190"/>
      <c r="M27" s="190"/>
    </row>
    <row r="28" spans="1:13" ht="18" customHeight="1" x14ac:dyDescent="0.15">
      <c r="A28" s="189"/>
      <c r="B28" s="556"/>
      <c r="C28" s="556"/>
      <c r="D28" s="556"/>
      <c r="E28" s="34"/>
      <c r="F28" s="44"/>
      <c r="G28" s="38"/>
      <c r="H28" s="191"/>
      <c r="K28" s="190"/>
      <c r="L28" s="190"/>
      <c r="M28" s="190"/>
    </row>
    <row r="29" spans="1:13" ht="18" customHeight="1" x14ac:dyDescent="0.15">
      <c r="A29" s="189"/>
      <c r="B29" s="556"/>
      <c r="C29" s="556"/>
      <c r="D29" s="556"/>
      <c r="E29" s="156"/>
      <c r="F29" s="44"/>
      <c r="G29" s="38"/>
      <c r="H29" s="31"/>
      <c r="K29" s="190"/>
      <c r="L29" s="190"/>
      <c r="M29" s="190"/>
    </row>
    <row r="30" spans="1:13" ht="18" customHeight="1" x14ac:dyDescent="0.15">
      <c r="A30" s="189"/>
      <c r="B30" s="556"/>
      <c r="C30" s="556"/>
      <c r="D30" s="556"/>
      <c r="E30" s="156"/>
      <c r="F30" s="44"/>
      <c r="G30" s="38"/>
      <c r="H30" s="31"/>
    </row>
    <row r="31" spans="1:13" ht="18" customHeight="1" x14ac:dyDescent="0.15">
      <c r="A31" s="188"/>
      <c r="B31" s="480"/>
      <c r="C31" s="481"/>
      <c r="D31" s="482"/>
      <c r="E31" s="34"/>
      <c r="F31" s="44"/>
      <c r="G31" s="38"/>
      <c r="H31" s="31"/>
    </row>
    <row r="32" spans="1:13" ht="18" customHeight="1" x14ac:dyDescent="0.15">
      <c r="A32" s="30"/>
      <c r="B32" s="505"/>
      <c r="C32" s="506"/>
      <c r="D32" s="507"/>
      <c r="E32" s="29"/>
      <c r="F32" s="28"/>
      <c r="G32" s="27"/>
      <c r="H32" s="26"/>
    </row>
    <row r="33" spans="1:9" ht="18" customHeight="1" x14ac:dyDescent="0.15">
      <c r="A33" s="495" t="s">
        <v>64</v>
      </c>
      <c r="B33" s="496"/>
      <c r="C33" s="496"/>
      <c r="D33" s="496"/>
      <c r="E33" s="496"/>
      <c r="F33" s="496"/>
      <c r="G33" s="496"/>
      <c r="H33" s="497"/>
    </row>
    <row r="34" spans="1:9" ht="18" customHeight="1" x14ac:dyDescent="0.15">
      <c r="A34" s="547"/>
      <c r="B34" s="548"/>
      <c r="C34" s="548"/>
      <c r="D34" s="548"/>
      <c r="E34" s="548"/>
      <c r="F34" s="548"/>
      <c r="G34" s="548"/>
      <c r="H34" s="549"/>
    </row>
    <row r="35" spans="1:9" ht="18" customHeight="1" x14ac:dyDescent="0.15">
      <c r="A35" s="547"/>
      <c r="B35" s="548"/>
      <c r="C35" s="548"/>
      <c r="D35" s="548"/>
      <c r="E35" s="548"/>
      <c r="F35" s="548"/>
      <c r="G35" s="548"/>
      <c r="H35" s="549"/>
      <c r="I35" s="8"/>
    </row>
    <row r="36" spans="1:9" ht="18" customHeight="1" x14ac:dyDescent="0.15">
      <c r="A36" s="547"/>
      <c r="B36" s="548"/>
      <c r="C36" s="548"/>
      <c r="D36" s="548"/>
      <c r="E36" s="548"/>
      <c r="F36" s="548"/>
      <c r="G36" s="548"/>
      <c r="H36" s="549"/>
    </row>
    <row r="37" spans="1:9" ht="18" customHeight="1" x14ac:dyDescent="0.15">
      <c r="A37" s="547"/>
      <c r="B37" s="548"/>
      <c r="C37" s="548"/>
      <c r="D37" s="548"/>
      <c r="E37" s="548"/>
      <c r="F37" s="548"/>
      <c r="G37" s="548"/>
      <c r="H37" s="549"/>
    </row>
    <row r="38" spans="1:9" ht="16.5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9" ht="2.2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9" ht="12.75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5">
    <mergeCell ref="A35:H35"/>
    <mergeCell ref="A36:H36"/>
    <mergeCell ref="A37:H37"/>
    <mergeCell ref="A38:H38"/>
    <mergeCell ref="A40:D40"/>
    <mergeCell ref="A34:H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A33:H33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7"/>
  <dimension ref="A1:M42"/>
  <sheetViews>
    <sheetView topLeftCell="A2" zoomScaleNormal="10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163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159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50" t="s">
        <v>142</v>
      </c>
      <c r="B14" s="651"/>
      <c r="C14" s="651"/>
      <c r="D14" s="652"/>
      <c r="E14" s="34"/>
      <c r="F14" s="222"/>
      <c r="G14" s="221"/>
      <c r="H14" s="31"/>
    </row>
    <row r="15" spans="1:13" ht="18" customHeight="1" x14ac:dyDescent="0.15">
      <c r="A15" s="53" t="s">
        <v>17</v>
      </c>
      <c r="B15" s="644" t="s">
        <v>151</v>
      </c>
      <c r="C15" s="645"/>
      <c r="D15" s="646"/>
      <c r="E15" s="12">
        <v>1</v>
      </c>
      <c r="F15" s="44">
        <v>140000</v>
      </c>
      <c r="G15" s="38">
        <f>F15*E15</f>
        <v>140000</v>
      </c>
      <c r="H15" s="204"/>
      <c r="K15" s="190"/>
      <c r="L15" s="190"/>
      <c r="M15" s="190"/>
    </row>
    <row r="16" spans="1:13" ht="18" customHeight="1" x14ac:dyDescent="0.15">
      <c r="A16" s="255" t="s">
        <v>149</v>
      </c>
      <c r="B16" s="644"/>
      <c r="C16" s="645"/>
      <c r="D16" s="646"/>
      <c r="E16" s="34">
        <v>1</v>
      </c>
      <c r="F16" s="38" t="s">
        <v>150</v>
      </c>
      <c r="G16" s="38" t="s">
        <v>150</v>
      </c>
      <c r="H16" s="215"/>
      <c r="I16" s="1">
        <v>42.4</v>
      </c>
      <c r="K16" s="190"/>
      <c r="L16" s="190"/>
      <c r="M16" s="190"/>
    </row>
    <row r="17" spans="1:13" s="36" customFormat="1" ht="18" customHeight="1" x14ac:dyDescent="0.15">
      <c r="A17" s="42"/>
      <c r="B17" s="480"/>
      <c r="C17" s="481"/>
      <c r="D17" s="482"/>
      <c r="E17" s="34"/>
      <c r="F17" s="33" t="s">
        <v>2</v>
      </c>
      <c r="G17" s="32">
        <v>126000</v>
      </c>
      <c r="H17" s="215"/>
      <c r="I17" s="36">
        <v>63.6</v>
      </c>
      <c r="K17" s="193"/>
      <c r="L17" s="190"/>
      <c r="M17" s="190"/>
    </row>
    <row r="18" spans="1:13" s="36" customFormat="1" ht="18" customHeight="1" x14ac:dyDescent="0.15">
      <c r="A18" s="219"/>
      <c r="B18" s="620"/>
      <c r="C18" s="621"/>
      <c r="D18" s="622"/>
      <c r="E18" s="218"/>
      <c r="F18" s="33"/>
      <c r="G18" s="40" t="s">
        <v>1</v>
      </c>
      <c r="H18" s="199"/>
      <c r="K18" s="193"/>
      <c r="L18" s="190"/>
      <c r="M18" s="190"/>
    </row>
    <row r="19" spans="1:13" s="36" customFormat="1" ht="18" customHeight="1" x14ac:dyDescent="0.15">
      <c r="A19" s="216"/>
      <c r="B19" s="586"/>
      <c r="C19" s="587"/>
      <c r="D19" s="588"/>
      <c r="E19" s="202"/>
      <c r="F19" s="196"/>
      <c r="G19" s="250"/>
      <c r="H19" s="215"/>
      <c r="K19" s="193"/>
      <c r="L19" s="190"/>
      <c r="M19" s="190"/>
    </row>
    <row r="20" spans="1:13" ht="18" customHeight="1" x14ac:dyDescent="0.15">
      <c r="A20" s="214"/>
      <c r="B20" s="581"/>
      <c r="C20" s="582"/>
      <c r="D20" s="583"/>
      <c r="E20" s="213"/>
      <c r="F20" s="196"/>
      <c r="G20" s="195"/>
      <c r="H20" s="204"/>
      <c r="K20" s="190"/>
      <c r="L20" s="190"/>
      <c r="M20" s="190"/>
    </row>
    <row r="21" spans="1:13" ht="18" customHeight="1" x14ac:dyDescent="0.15">
      <c r="A21" s="211"/>
      <c r="B21" s="581"/>
      <c r="C21" s="582"/>
      <c r="D21" s="583"/>
      <c r="E21" s="212"/>
      <c r="F21" s="196"/>
      <c r="G21" s="195"/>
      <c r="H21" s="204"/>
      <c r="K21" s="190"/>
      <c r="L21" s="190"/>
      <c r="M21" s="190"/>
    </row>
    <row r="22" spans="1:13" ht="18" customHeight="1" x14ac:dyDescent="0.15">
      <c r="A22" s="211"/>
      <c r="B22" s="623"/>
      <c r="C22" s="624"/>
      <c r="D22" s="625"/>
      <c r="E22" s="202"/>
      <c r="F22" s="196"/>
      <c r="G22" s="195"/>
      <c r="H22" s="204"/>
      <c r="K22" s="190"/>
      <c r="L22" s="190"/>
      <c r="M22" s="190"/>
    </row>
    <row r="23" spans="1:13" ht="18" customHeight="1" x14ac:dyDescent="0.15">
      <c r="A23" s="208"/>
      <c r="B23" s="581"/>
      <c r="C23" s="582"/>
      <c r="D23" s="583"/>
      <c r="E23" s="210"/>
      <c r="F23" s="209"/>
      <c r="G23" s="195"/>
      <c r="H23" s="204"/>
      <c r="K23" s="190"/>
      <c r="L23" s="190"/>
      <c r="M23" s="190"/>
    </row>
    <row r="24" spans="1:13" ht="18" customHeight="1" x14ac:dyDescent="0.15">
      <c r="A24" s="208"/>
      <c r="B24" s="623"/>
      <c r="C24" s="624"/>
      <c r="D24" s="625"/>
      <c r="E24" s="207"/>
      <c r="F24" s="206"/>
      <c r="G24" s="205"/>
      <c r="H24" s="204"/>
      <c r="K24" s="190"/>
      <c r="L24" s="190"/>
      <c r="M24" s="190"/>
    </row>
    <row r="25" spans="1:13" ht="18" customHeight="1" x14ac:dyDescent="0.15">
      <c r="A25" s="208"/>
      <c r="B25" s="623"/>
      <c r="C25" s="624"/>
      <c r="D25" s="625"/>
      <c r="E25" s="207"/>
      <c r="F25" s="206"/>
      <c r="G25" s="205"/>
      <c r="H25" s="204"/>
      <c r="K25" s="190"/>
      <c r="L25" s="190"/>
      <c r="M25" s="190"/>
    </row>
    <row r="26" spans="1:13" s="36" customFormat="1" ht="18" customHeight="1" x14ac:dyDescent="0.15">
      <c r="A26" s="203"/>
      <c r="B26" s="586"/>
      <c r="C26" s="587"/>
      <c r="D26" s="588"/>
      <c r="E26" s="202"/>
      <c r="F26" s="201"/>
      <c r="G26" s="200"/>
      <c r="H26" s="199"/>
      <c r="K26" s="193"/>
      <c r="L26" s="190"/>
      <c r="M26" s="190"/>
    </row>
    <row r="27" spans="1:13" s="36" customFormat="1" ht="18" customHeight="1" x14ac:dyDescent="0.15">
      <c r="A27" s="198"/>
      <c r="B27" s="697"/>
      <c r="C27" s="698"/>
      <c r="D27" s="699"/>
      <c r="E27" s="197"/>
      <c r="F27" s="196"/>
      <c r="G27" s="195"/>
      <c r="H27" s="194"/>
      <c r="K27" s="193"/>
      <c r="L27" s="190"/>
      <c r="M27" s="190"/>
    </row>
    <row r="28" spans="1:13" s="36" customFormat="1" ht="18" customHeight="1" x14ac:dyDescent="0.15">
      <c r="A28" s="152"/>
      <c r="B28" s="480"/>
      <c r="C28" s="481"/>
      <c r="D28" s="482"/>
      <c r="E28" s="34"/>
      <c r="F28" s="44"/>
      <c r="G28" s="38"/>
      <c r="H28" s="37"/>
      <c r="K28" s="193"/>
      <c r="L28" s="190"/>
      <c r="M28" s="190"/>
    </row>
    <row r="29" spans="1:13" ht="18" customHeight="1" x14ac:dyDescent="0.15">
      <c r="A29" s="189"/>
      <c r="B29" s="556"/>
      <c r="C29" s="556"/>
      <c r="D29" s="556"/>
      <c r="E29" s="192"/>
      <c r="F29" s="44"/>
      <c r="G29" s="38"/>
      <c r="H29" s="191"/>
      <c r="K29" s="190"/>
      <c r="L29" s="190"/>
      <c r="M29" s="190"/>
    </row>
    <row r="30" spans="1:13" ht="18" customHeight="1" x14ac:dyDescent="0.15">
      <c r="A30" s="189"/>
      <c r="B30" s="556"/>
      <c r="C30" s="556"/>
      <c r="D30" s="556"/>
      <c r="E30" s="34"/>
      <c r="F30" s="44"/>
      <c r="G30" s="38"/>
      <c r="H30" s="191"/>
      <c r="K30" s="190"/>
      <c r="L30" s="190"/>
      <c r="M30" s="190"/>
    </row>
    <row r="31" spans="1:13" ht="18" customHeight="1" x14ac:dyDescent="0.15">
      <c r="A31" s="189"/>
      <c r="B31" s="556"/>
      <c r="C31" s="556"/>
      <c r="D31" s="556"/>
      <c r="E31" s="156"/>
      <c r="F31" s="44"/>
      <c r="G31" s="38"/>
      <c r="H31" s="31"/>
      <c r="K31" s="190"/>
      <c r="L31" s="190"/>
      <c r="M31" s="190"/>
    </row>
    <row r="32" spans="1:13" ht="18" customHeight="1" x14ac:dyDescent="0.15">
      <c r="A32" s="189"/>
      <c r="B32" s="556"/>
      <c r="C32" s="556"/>
      <c r="D32" s="556"/>
      <c r="E32" s="156"/>
      <c r="F32" s="44"/>
      <c r="G32" s="38"/>
      <c r="H32" s="31"/>
    </row>
    <row r="33" spans="1:9" ht="18" customHeight="1" x14ac:dyDescent="0.15">
      <c r="A33" s="188"/>
      <c r="B33" s="480"/>
      <c r="C33" s="481"/>
      <c r="D33" s="482"/>
      <c r="E33" s="34"/>
      <c r="F33" s="44"/>
      <c r="G33" s="38"/>
      <c r="H33" s="31"/>
    </row>
    <row r="34" spans="1:9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9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9" ht="18" customHeight="1" x14ac:dyDescent="0.15">
      <c r="A36" s="547"/>
      <c r="B36" s="548"/>
      <c r="C36" s="548"/>
      <c r="D36" s="548"/>
      <c r="E36" s="548"/>
      <c r="F36" s="548"/>
      <c r="G36" s="548"/>
      <c r="H36" s="549"/>
    </row>
    <row r="37" spans="1:9" ht="18" customHeight="1" x14ac:dyDescent="0.15">
      <c r="A37" s="547"/>
      <c r="B37" s="548"/>
      <c r="C37" s="548"/>
      <c r="D37" s="548"/>
      <c r="E37" s="548"/>
      <c r="F37" s="548"/>
      <c r="G37" s="548"/>
      <c r="H37" s="549"/>
      <c r="I37" s="8"/>
    </row>
    <row r="38" spans="1:9" ht="18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9" ht="18" customHeight="1" x14ac:dyDescent="0.15">
      <c r="A39" s="547"/>
      <c r="B39" s="548"/>
      <c r="C39" s="548"/>
      <c r="D39" s="548"/>
      <c r="E39" s="548"/>
      <c r="F39" s="548"/>
      <c r="G39" s="548"/>
      <c r="H39" s="549"/>
    </row>
    <row r="40" spans="1:9" ht="16.5" customHeight="1" x14ac:dyDescent="0.15">
      <c r="A40" s="547"/>
      <c r="B40" s="548"/>
      <c r="C40" s="548"/>
      <c r="D40" s="548"/>
      <c r="E40" s="548"/>
      <c r="F40" s="548"/>
      <c r="G40" s="548"/>
      <c r="H40" s="549"/>
    </row>
    <row r="41" spans="1:9" ht="2.25" customHeight="1" x14ac:dyDescent="0.15">
      <c r="A41" s="7"/>
      <c r="B41" s="5"/>
      <c r="C41" s="5"/>
      <c r="D41" s="5"/>
      <c r="E41" s="5"/>
      <c r="F41" s="5"/>
      <c r="G41" s="5"/>
      <c r="H41" s="4"/>
    </row>
    <row r="42" spans="1:9" ht="12.75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37">
    <mergeCell ref="A42:D42"/>
    <mergeCell ref="A35:H35"/>
    <mergeCell ref="A36:H36"/>
    <mergeCell ref="A37:H37"/>
    <mergeCell ref="A38:H38"/>
    <mergeCell ref="A39:H39"/>
    <mergeCell ref="A40:H40"/>
    <mergeCell ref="B34:D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8"/>
  <dimension ref="A1:M40"/>
  <sheetViews>
    <sheetView topLeftCell="A2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163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95" t="s">
        <v>138</v>
      </c>
      <c r="B14" s="696"/>
      <c r="C14" s="696"/>
      <c r="D14" s="696"/>
      <c r="E14" s="132"/>
      <c r="F14" s="132"/>
      <c r="G14" s="132"/>
      <c r="H14" s="131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74" t="s">
        <v>43</v>
      </c>
      <c r="B15" s="575"/>
      <c r="C15" s="575"/>
      <c r="D15" s="576"/>
      <c r="E15" s="107">
        <v>1</v>
      </c>
      <c r="F15" s="130">
        <v>53000</v>
      </c>
      <c r="G15" s="130">
        <f>F15*E15</f>
        <v>53000</v>
      </c>
      <c r="H15" s="117"/>
      <c r="J15" s="125"/>
      <c r="K15" s="126"/>
    </row>
    <row r="16" spans="1:13" s="76" customFormat="1" ht="18" customHeight="1" x14ac:dyDescent="0.15">
      <c r="A16" s="486" t="s">
        <v>139</v>
      </c>
      <c r="B16" s="487"/>
      <c r="C16" s="487"/>
      <c r="D16" s="488"/>
      <c r="E16" s="107"/>
      <c r="F16" s="130"/>
      <c r="G16" s="130"/>
      <c r="H16" s="98"/>
      <c r="J16" s="127"/>
      <c r="K16" s="126"/>
      <c r="M16" s="125"/>
    </row>
    <row r="17" spans="1:10" s="76" customFormat="1" ht="18" customHeight="1" x14ac:dyDescent="0.15">
      <c r="A17" s="574" t="s">
        <v>43</v>
      </c>
      <c r="B17" s="575"/>
      <c r="C17" s="575"/>
      <c r="D17" s="576"/>
      <c r="E17" s="107">
        <v>1</v>
      </c>
      <c r="F17" s="130">
        <v>53000</v>
      </c>
      <c r="G17" s="130">
        <f>F17*E17</f>
        <v>53000</v>
      </c>
      <c r="H17" s="120"/>
      <c r="J17" s="119"/>
    </row>
    <row r="18" spans="1:10" s="90" customFormat="1" ht="18" customHeight="1" x14ac:dyDescent="0.15">
      <c r="A18" s="486" t="s">
        <v>140</v>
      </c>
      <c r="B18" s="487"/>
      <c r="C18" s="487"/>
      <c r="D18" s="488"/>
      <c r="E18" s="107"/>
      <c r="F18" s="130"/>
      <c r="G18" s="130"/>
      <c r="H18" s="117"/>
      <c r="J18" s="116">
        <f>G16*0.9</f>
        <v>0</v>
      </c>
    </row>
    <row r="19" spans="1:10" s="76" customFormat="1" ht="18" customHeight="1" x14ac:dyDescent="0.15">
      <c r="A19" s="574" t="s">
        <v>43</v>
      </c>
      <c r="B19" s="575"/>
      <c r="C19" s="575"/>
      <c r="D19" s="576"/>
      <c r="E19" s="107">
        <v>1</v>
      </c>
      <c r="F19" s="130">
        <v>53000</v>
      </c>
      <c r="G19" s="130">
        <f>F19*E19</f>
        <v>53000</v>
      </c>
      <c r="H19" s="98"/>
      <c r="J19" s="113"/>
    </row>
    <row r="20" spans="1:10" s="76" customFormat="1" ht="18" customHeight="1" x14ac:dyDescent="0.15">
      <c r="A20" s="486" t="s">
        <v>141</v>
      </c>
      <c r="B20" s="487"/>
      <c r="C20" s="487"/>
      <c r="D20" s="488"/>
      <c r="E20" s="107"/>
      <c r="F20" s="130"/>
      <c r="G20" s="130"/>
      <c r="H20" s="117" t="s">
        <v>161</v>
      </c>
      <c r="J20" s="113"/>
    </row>
    <row r="21" spans="1:10" s="76" customFormat="1" ht="18" customHeight="1" x14ac:dyDescent="0.15">
      <c r="A21" s="574" t="s">
        <v>43</v>
      </c>
      <c r="B21" s="575"/>
      <c r="C21" s="575"/>
      <c r="D21" s="576"/>
      <c r="E21" s="107">
        <v>1</v>
      </c>
      <c r="F21" s="130">
        <v>0</v>
      </c>
      <c r="G21" s="130">
        <f>F21*E21</f>
        <v>0</v>
      </c>
      <c r="H21" s="98"/>
      <c r="J21" s="109"/>
    </row>
    <row r="22" spans="1:10" s="76" customFormat="1" ht="18" customHeight="1" x14ac:dyDescent="0.15">
      <c r="A22" s="105"/>
      <c r="B22" s="535"/>
      <c r="C22" s="536"/>
      <c r="D22" s="537"/>
      <c r="E22" s="111"/>
      <c r="F22" s="252" t="s">
        <v>4</v>
      </c>
      <c r="G22" s="253">
        <f>SUM(G11:G21)</f>
        <v>159000</v>
      </c>
      <c r="H22" s="106"/>
      <c r="J22" s="109"/>
    </row>
    <row r="23" spans="1:10" s="76" customFormat="1" ht="18" customHeight="1" x14ac:dyDescent="0.15">
      <c r="A23" s="101"/>
      <c r="B23" s="535"/>
      <c r="C23" s="536"/>
      <c r="D23" s="536"/>
      <c r="E23" s="97"/>
      <c r="F23" s="112"/>
      <c r="G23" s="250" t="s">
        <v>134</v>
      </c>
      <c r="H23" s="98"/>
      <c r="J23" s="109"/>
    </row>
    <row r="24" spans="1:10" s="76" customFormat="1" ht="18" customHeight="1" x14ac:dyDescent="0.15">
      <c r="A24" s="108"/>
      <c r="B24" s="615"/>
      <c r="C24" s="604"/>
      <c r="D24" s="605"/>
      <c r="E24" s="107"/>
      <c r="F24" s="100"/>
      <c r="G24" s="99"/>
      <c r="H24" s="106"/>
    </row>
    <row r="25" spans="1:10" s="90" customFormat="1" ht="18" customHeight="1" x14ac:dyDescent="0.15">
      <c r="A25" s="105"/>
      <c r="B25" s="535"/>
      <c r="C25" s="536"/>
      <c r="D25" s="537"/>
      <c r="E25" s="94"/>
      <c r="F25" s="104"/>
      <c r="G25" s="103"/>
      <c r="H25" s="102"/>
    </row>
    <row r="26" spans="1:10" s="90" customFormat="1" ht="18" customHeight="1" x14ac:dyDescent="0.15">
      <c r="A26" s="101"/>
      <c r="B26" s="535"/>
      <c r="C26" s="536"/>
      <c r="D26" s="537"/>
      <c r="E26" s="94"/>
      <c r="F26" s="100"/>
      <c r="G26" s="99"/>
      <c r="H26" s="98"/>
    </row>
    <row r="27" spans="1:10" s="90" customFormat="1" ht="18" customHeight="1" x14ac:dyDescent="0.15">
      <c r="A27" s="96"/>
      <c r="B27" s="586"/>
      <c r="C27" s="587"/>
      <c r="D27" s="588"/>
      <c r="E27" s="97"/>
      <c r="F27" s="93"/>
      <c r="G27" s="92"/>
      <c r="H27" s="91"/>
    </row>
    <row r="28" spans="1:10" s="90" customFormat="1" ht="18" customHeight="1" x14ac:dyDescent="0.15">
      <c r="A28" s="96"/>
      <c r="B28" s="83"/>
      <c r="C28" s="82"/>
      <c r="D28" s="81"/>
      <c r="E28" s="94"/>
      <c r="F28" s="93"/>
      <c r="G28" s="92"/>
      <c r="H28" s="91"/>
    </row>
    <row r="29" spans="1:10" s="90" customFormat="1" ht="18" customHeight="1" x14ac:dyDescent="0.15">
      <c r="A29" s="96"/>
      <c r="B29" s="83"/>
      <c r="C29" s="82"/>
      <c r="D29" s="81"/>
      <c r="E29" s="94"/>
      <c r="F29" s="93"/>
      <c r="G29" s="92"/>
      <c r="H29" s="91"/>
    </row>
    <row r="30" spans="1:10" s="90" customFormat="1" ht="18" customHeight="1" x14ac:dyDescent="0.15">
      <c r="A30" s="95"/>
      <c r="B30" s="619"/>
      <c r="C30" s="619"/>
      <c r="D30" s="619"/>
      <c r="E30" s="94"/>
      <c r="F30" s="93"/>
      <c r="G30" s="92"/>
      <c r="H30" s="91"/>
    </row>
    <row r="31" spans="1:10" s="90" customFormat="1" ht="18" customHeight="1" x14ac:dyDescent="0.15">
      <c r="A31" s="95"/>
      <c r="B31" s="619"/>
      <c r="C31" s="619"/>
      <c r="D31" s="619"/>
      <c r="E31" s="94"/>
      <c r="F31" s="93"/>
      <c r="G31" s="92"/>
      <c r="H31" s="91"/>
    </row>
    <row r="32" spans="1:10" s="90" customFormat="1" ht="18" customHeight="1" x14ac:dyDescent="0.15">
      <c r="A32" s="95"/>
      <c r="B32" s="619"/>
      <c r="C32" s="619"/>
      <c r="D32" s="619"/>
      <c r="E32" s="94"/>
      <c r="F32" s="93"/>
      <c r="G32" s="92"/>
      <c r="H32" s="91"/>
    </row>
    <row r="33" spans="1:8" s="90" customFormat="1" ht="18" customHeight="1" x14ac:dyDescent="0.15">
      <c r="A33" s="95"/>
      <c r="B33" s="619"/>
      <c r="C33" s="619"/>
      <c r="D33" s="619"/>
      <c r="E33" s="94"/>
      <c r="F33" s="93"/>
      <c r="G33" s="92"/>
      <c r="H33" s="91"/>
    </row>
    <row r="34" spans="1:8" s="76" customFormat="1" ht="18" customHeight="1" x14ac:dyDescent="0.15">
      <c r="A34" s="89"/>
      <c r="B34" s="616"/>
      <c r="C34" s="617"/>
      <c r="D34" s="618"/>
      <c r="E34" s="88"/>
      <c r="F34" s="87"/>
      <c r="G34" s="86"/>
      <c r="H34" s="85"/>
    </row>
    <row r="35" spans="1:8" s="76" customFormat="1" ht="18" customHeight="1" x14ac:dyDescent="0.15">
      <c r="A35" s="84"/>
      <c r="B35" s="83"/>
      <c r="C35" s="82"/>
      <c r="D35" s="81"/>
      <c r="E35" s="80"/>
      <c r="F35" s="79"/>
      <c r="G35" s="78"/>
      <c r="H35" s="77"/>
    </row>
    <row r="36" spans="1:8" ht="18" customHeight="1" x14ac:dyDescent="0.15">
      <c r="A36" s="495" t="s">
        <v>0</v>
      </c>
      <c r="B36" s="496"/>
      <c r="C36" s="496"/>
      <c r="D36" s="496"/>
      <c r="E36" s="496"/>
      <c r="F36" s="496"/>
      <c r="G36" s="496"/>
      <c r="H36" s="497"/>
    </row>
    <row r="37" spans="1:8" ht="15" customHeight="1" x14ac:dyDescent="0.15">
      <c r="A37" s="547"/>
      <c r="B37" s="548"/>
      <c r="C37" s="548"/>
      <c r="D37" s="548"/>
      <c r="E37" s="548"/>
      <c r="F37" s="548"/>
      <c r="G37" s="548"/>
      <c r="H37" s="549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6"/>
      <c r="B39" s="548"/>
      <c r="C39" s="548"/>
      <c r="D39" s="548"/>
      <c r="E39" s="5"/>
      <c r="F39" s="5"/>
      <c r="G39" s="5"/>
      <c r="H39" s="4"/>
    </row>
    <row r="40" spans="1:8" ht="12.75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2">
    <mergeCell ref="B39:D39"/>
    <mergeCell ref="A40:D40"/>
    <mergeCell ref="A20:D20"/>
    <mergeCell ref="A21:D21"/>
    <mergeCell ref="B31:D31"/>
    <mergeCell ref="B32:D32"/>
    <mergeCell ref="B33:D33"/>
    <mergeCell ref="B34:D34"/>
    <mergeCell ref="A36:H36"/>
    <mergeCell ref="A37:H37"/>
    <mergeCell ref="B23:D23"/>
    <mergeCell ref="B24:D24"/>
    <mergeCell ref="B25:D25"/>
    <mergeCell ref="B26:D26"/>
    <mergeCell ref="B27:D27"/>
    <mergeCell ref="B30:D30"/>
    <mergeCell ref="A17:D17"/>
    <mergeCell ref="A18:D18"/>
    <mergeCell ref="A19:D19"/>
    <mergeCell ref="B22:D22"/>
    <mergeCell ref="E7:H7"/>
    <mergeCell ref="E8:H8"/>
    <mergeCell ref="B13:D13"/>
    <mergeCell ref="A14:D14"/>
    <mergeCell ref="A15:D15"/>
    <mergeCell ref="A16:D16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9"/>
  <dimension ref="A1:M40"/>
  <sheetViews>
    <sheetView topLeftCell="A2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162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95" t="s">
        <v>135</v>
      </c>
      <c r="B14" s="696"/>
      <c r="C14" s="696"/>
      <c r="D14" s="696"/>
      <c r="E14" s="132"/>
      <c r="F14" s="132"/>
      <c r="G14" s="132"/>
      <c r="H14" s="131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74" t="s">
        <v>43</v>
      </c>
      <c r="B15" s="575"/>
      <c r="C15" s="575"/>
      <c r="D15" s="576"/>
      <c r="E15" s="107">
        <v>1</v>
      </c>
      <c r="F15" s="130">
        <v>53000</v>
      </c>
      <c r="G15" s="130">
        <f>F15*E15</f>
        <v>53000</v>
      </c>
      <c r="H15" s="117"/>
      <c r="J15" s="125"/>
      <c r="K15" s="126"/>
    </row>
    <row r="16" spans="1:13" s="76" customFormat="1" ht="18" customHeight="1" x14ac:dyDescent="0.15">
      <c r="A16" s="486" t="s">
        <v>136</v>
      </c>
      <c r="B16" s="487"/>
      <c r="C16" s="487"/>
      <c r="D16" s="488"/>
      <c r="E16" s="107"/>
      <c r="F16" s="130"/>
      <c r="G16" s="130"/>
      <c r="H16" s="98"/>
      <c r="J16" s="127"/>
      <c r="K16" s="126"/>
      <c r="M16" s="125"/>
    </row>
    <row r="17" spans="1:10" s="76" customFormat="1" ht="18" customHeight="1" x14ac:dyDescent="0.15">
      <c r="A17" s="574" t="s">
        <v>43</v>
      </c>
      <c r="B17" s="575"/>
      <c r="C17" s="575"/>
      <c r="D17" s="576"/>
      <c r="E17" s="107">
        <v>1</v>
      </c>
      <c r="F17" s="130">
        <v>53000</v>
      </c>
      <c r="G17" s="130">
        <f>F17*E17</f>
        <v>53000</v>
      </c>
      <c r="H17" s="120"/>
      <c r="J17" s="119"/>
    </row>
    <row r="18" spans="1:10" s="90" customFormat="1" ht="18" customHeight="1" x14ac:dyDescent="0.15">
      <c r="A18" s="486" t="s">
        <v>137</v>
      </c>
      <c r="B18" s="487"/>
      <c r="C18" s="487"/>
      <c r="D18" s="488"/>
      <c r="E18" s="107"/>
      <c r="F18" s="130"/>
      <c r="G18" s="130"/>
      <c r="H18" s="117" t="s">
        <v>161</v>
      </c>
      <c r="J18" s="116">
        <f>G16*0.9</f>
        <v>0</v>
      </c>
    </row>
    <row r="19" spans="1:10" s="76" customFormat="1" ht="18" customHeight="1" x14ac:dyDescent="0.15">
      <c r="A19" s="574" t="s">
        <v>43</v>
      </c>
      <c r="B19" s="575"/>
      <c r="C19" s="575"/>
      <c r="D19" s="576"/>
      <c r="E19" s="107">
        <v>1</v>
      </c>
      <c r="F19" s="130">
        <v>0</v>
      </c>
      <c r="G19" s="130">
        <f>F19*E19</f>
        <v>0</v>
      </c>
      <c r="H19" s="98"/>
      <c r="J19" s="113"/>
    </row>
    <row r="20" spans="1:10" s="76" customFormat="1" ht="18" customHeight="1" x14ac:dyDescent="0.15">
      <c r="A20" s="105"/>
      <c r="B20" s="535"/>
      <c r="C20" s="536"/>
      <c r="D20" s="537"/>
      <c r="E20" s="107"/>
      <c r="F20" s="252" t="s">
        <v>4</v>
      </c>
      <c r="G20" s="253">
        <f>SUM(G9:G19)</f>
        <v>106000</v>
      </c>
      <c r="H20" s="114"/>
      <c r="J20" s="113"/>
    </row>
    <row r="21" spans="1:10" s="76" customFormat="1" ht="18" customHeight="1" x14ac:dyDescent="0.15">
      <c r="A21" s="101"/>
      <c r="B21" s="535"/>
      <c r="C21" s="536"/>
      <c r="D21" s="537"/>
      <c r="E21" s="97"/>
      <c r="F21" s="112"/>
      <c r="G21" s="250" t="s">
        <v>134</v>
      </c>
      <c r="H21" s="98"/>
      <c r="J21" s="109"/>
    </row>
    <row r="22" spans="1:10" s="76" customFormat="1" ht="18" customHeight="1" x14ac:dyDescent="0.15">
      <c r="A22" s="105"/>
      <c r="B22" s="535"/>
      <c r="C22" s="536"/>
      <c r="D22" s="537"/>
      <c r="E22" s="111"/>
      <c r="F22" s="110"/>
      <c r="G22" s="99"/>
      <c r="H22" s="106"/>
      <c r="J22" s="109"/>
    </row>
    <row r="23" spans="1:10" s="76" customFormat="1" ht="18" customHeight="1" x14ac:dyDescent="0.15">
      <c r="A23" s="101"/>
      <c r="B23" s="535"/>
      <c r="C23" s="536"/>
      <c r="D23" s="536"/>
      <c r="E23" s="97"/>
      <c r="F23" s="104"/>
      <c r="G23" s="103"/>
      <c r="H23" s="98"/>
      <c r="J23" s="109"/>
    </row>
    <row r="24" spans="1:10" s="76" customFormat="1" ht="18" customHeight="1" x14ac:dyDescent="0.15">
      <c r="A24" s="108"/>
      <c r="B24" s="615"/>
      <c r="C24" s="604"/>
      <c r="D24" s="605"/>
      <c r="E24" s="107"/>
      <c r="F24" s="100"/>
      <c r="G24" s="99"/>
      <c r="H24" s="106"/>
    </row>
    <row r="25" spans="1:10" s="90" customFormat="1" ht="18" customHeight="1" x14ac:dyDescent="0.15">
      <c r="A25" s="105"/>
      <c r="B25" s="535"/>
      <c r="C25" s="536"/>
      <c r="D25" s="537"/>
      <c r="E25" s="94"/>
      <c r="F25" s="104"/>
      <c r="G25" s="103"/>
      <c r="H25" s="102"/>
    </row>
    <row r="26" spans="1:10" s="90" customFormat="1" ht="18" customHeight="1" x14ac:dyDescent="0.15">
      <c r="A26" s="101"/>
      <c r="B26" s="535"/>
      <c r="C26" s="536"/>
      <c r="D26" s="537"/>
      <c r="E26" s="94"/>
      <c r="F26" s="100"/>
      <c r="G26" s="99"/>
      <c r="H26" s="98"/>
    </row>
    <row r="27" spans="1:10" s="90" customFormat="1" ht="18" customHeight="1" x14ac:dyDescent="0.15">
      <c r="A27" s="96"/>
      <c r="B27" s="586"/>
      <c r="C27" s="587"/>
      <c r="D27" s="588"/>
      <c r="E27" s="97"/>
      <c r="F27" s="93"/>
      <c r="G27" s="92"/>
      <c r="H27" s="91"/>
    </row>
    <row r="28" spans="1:10" s="90" customFormat="1" ht="18" customHeight="1" x14ac:dyDescent="0.15">
      <c r="A28" s="96"/>
      <c r="B28" s="83"/>
      <c r="C28" s="82"/>
      <c r="D28" s="81"/>
      <c r="E28" s="94"/>
      <c r="F28" s="93"/>
      <c r="G28" s="92"/>
      <c r="H28" s="91"/>
    </row>
    <row r="29" spans="1:10" s="90" customFormat="1" ht="18" customHeight="1" x14ac:dyDescent="0.15">
      <c r="A29" s="96"/>
      <c r="B29" s="83"/>
      <c r="C29" s="82"/>
      <c r="D29" s="81"/>
      <c r="E29" s="94"/>
      <c r="F29" s="93"/>
      <c r="G29" s="92"/>
      <c r="H29" s="91"/>
    </row>
    <row r="30" spans="1:10" s="90" customFormat="1" ht="18" customHeight="1" x14ac:dyDescent="0.15">
      <c r="A30" s="95"/>
      <c r="B30" s="619"/>
      <c r="C30" s="619"/>
      <c r="D30" s="619"/>
      <c r="E30" s="94"/>
      <c r="F30" s="93"/>
      <c r="G30" s="92"/>
      <c r="H30" s="91"/>
    </row>
    <row r="31" spans="1:10" s="90" customFormat="1" ht="18" customHeight="1" x14ac:dyDescent="0.15">
      <c r="A31" s="95"/>
      <c r="B31" s="619"/>
      <c r="C31" s="619"/>
      <c r="D31" s="619"/>
      <c r="E31" s="94"/>
      <c r="F31" s="93"/>
      <c r="G31" s="92"/>
      <c r="H31" s="91"/>
    </row>
    <row r="32" spans="1:10" s="90" customFormat="1" ht="18" customHeight="1" x14ac:dyDescent="0.15">
      <c r="A32" s="95"/>
      <c r="B32" s="619"/>
      <c r="C32" s="619"/>
      <c r="D32" s="619"/>
      <c r="E32" s="94"/>
      <c r="F32" s="93"/>
      <c r="G32" s="92"/>
      <c r="H32" s="91"/>
    </row>
    <row r="33" spans="1:8" s="90" customFormat="1" ht="18" customHeight="1" x14ac:dyDescent="0.15">
      <c r="A33" s="95"/>
      <c r="B33" s="619"/>
      <c r="C33" s="619"/>
      <c r="D33" s="619"/>
      <c r="E33" s="94"/>
      <c r="F33" s="93"/>
      <c r="G33" s="92"/>
      <c r="H33" s="91"/>
    </row>
    <row r="34" spans="1:8" s="76" customFormat="1" ht="18" customHeight="1" x14ac:dyDescent="0.15">
      <c r="A34" s="89"/>
      <c r="B34" s="616"/>
      <c r="C34" s="617"/>
      <c r="D34" s="618"/>
      <c r="E34" s="88"/>
      <c r="F34" s="87"/>
      <c r="G34" s="86"/>
      <c r="H34" s="85"/>
    </row>
    <row r="35" spans="1:8" s="76" customFormat="1" ht="18" customHeight="1" x14ac:dyDescent="0.15">
      <c r="A35" s="84"/>
      <c r="B35" s="83"/>
      <c r="C35" s="82"/>
      <c r="D35" s="81"/>
      <c r="E35" s="80"/>
      <c r="F35" s="79"/>
      <c r="G35" s="78"/>
      <c r="H35" s="77"/>
    </row>
    <row r="36" spans="1:8" ht="18" customHeight="1" x14ac:dyDescent="0.15">
      <c r="A36" s="495" t="s">
        <v>0</v>
      </c>
      <c r="B36" s="496"/>
      <c r="C36" s="496"/>
      <c r="D36" s="496"/>
      <c r="E36" s="496"/>
      <c r="F36" s="496"/>
      <c r="G36" s="496"/>
      <c r="H36" s="497"/>
    </row>
    <row r="37" spans="1:8" ht="15" customHeight="1" x14ac:dyDescent="0.15">
      <c r="A37" s="547"/>
      <c r="B37" s="548"/>
      <c r="C37" s="548"/>
      <c r="D37" s="548"/>
      <c r="E37" s="548"/>
      <c r="F37" s="548"/>
      <c r="G37" s="548"/>
      <c r="H37" s="549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6"/>
      <c r="B39" s="548"/>
      <c r="C39" s="548"/>
      <c r="D39" s="548"/>
      <c r="E39" s="5"/>
      <c r="F39" s="5"/>
      <c r="G39" s="5"/>
      <c r="H39" s="4"/>
    </row>
    <row r="40" spans="1:8" ht="12.75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2">
    <mergeCell ref="A37:H37"/>
    <mergeCell ref="B39:D39"/>
    <mergeCell ref="A40:D40"/>
    <mergeCell ref="A16:D16"/>
    <mergeCell ref="A17:D17"/>
    <mergeCell ref="A18:D18"/>
    <mergeCell ref="A19:D19"/>
    <mergeCell ref="B30:D30"/>
    <mergeCell ref="B31:D31"/>
    <mergeCell ref="B32:D32"/>
    <mergeCell ref="B33:D33"/>
    <mergeCell ref="B34:D34"/>
    <mergeCell ref="A36:H36"/>
    <mergeCell ref="B22:D22"/>
    <mergeCell ref="B23:D23"/>
    <mergeCell ref="B24:D24"/>
    <mergeCell ref="B25:D25"/>
    <mergeCell ref="B26:D26"/>
    <mergeCell ref="B27:D27"/>
    <mergeCell ref="B20:D20"/>
    <mergeCell ref="B21:D21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20"/>
  <dimension ref="A1:M42"/>
  <sheetViews>
    <sheetView topLeftCell="A2" zoomScaleNormal="10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197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159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50" t="s">
        <v>196</v>
      </c>
      <c r="B14" s="651"/>
      <c r="C14" s="651"/>
      <c r="D14" s="652"/>
      <c r="E14" s="34"/>
      <c r="F14" s="222"/>
      <c r="G14" s="221"/>
      <c r="H14" s="31"/>
    </row>
    <row r="15" spans="1:13" ht="18" customHeight="1" x14ac:dyDescent="0.15">
      <c r="A15" s="220" t="s">
        <v>17</v>
      </c>
      <c r="B15" s="586"/>
      <c r="C15" s="587"/>
      <c r="D15" s="588"/>
      <c r="E15" s="97">
        <v>1</v>
      </c>
      <c r="F15" s="44">
        <v>280000</v>
      </c>
      <c r="G15" s="195">
        <f>E15*F15</f>
        <v>280000</v>
      </c>
      <c r="H15" s="204"/>
      <c r="K15" s="190"/>
      <c r="L15" s="190"/>
      <c r="M15" s="190"/>
    </row>
    <row r="16" spans="1:13" ht="18" customHeight="1" x14ac:dyDescent="0.15">
      <c r="A16" s="89" t="s">
        <v>69</v>
      </c>
      <c r="B16" s="578" t="s">
        <v>68</v>
      </c>
      <c r="C16" s="579"/>
      <c r="D16" s="580"/>
      <c r="E16" s="218">
        <v>1</v>
      </c>
      <c r="F16" s="44">
        <v>84000</v>
      </c>
      <c r="G16" s="195">
        <f>E16*F16</f>
        <v>84000</v>
      </c>
      <c r="H16" s="215" t="s">
        <v>65</v>
      </c>
      <c r="I16" s="1">
        <v>42.4</v>
      </c>
      <c r="K16" s="190"/>
      <c r="L16" s="190"/>
      <c r="M16" s="190"/>
    </row>
    <row r="17" spans="1:13" s="36" customFormat="1" ht="18" customHeight="1" x14ac:dyDescent="0.15">
      <c r="A17" s="89" t="s">
        <v>67</v>
      </c>
      <c r="B17" s="578" t="s">
        <v>66</v>
      </c>
      <c r="C17" s="579"/>
      <c r="D17" s="580"/>
      <c r="E17" s="218">
        <v>1</v>
      </c>
      <c r="F17" s="44">
        <v>82000</v>
      </c>
      <c r="G17" s="195">
        <f>E17*F17</f>
        <v>82000</v>
      </c>
      <c r="H17" s="215" t="s">
        <v>65</v>
      </c>
      <c r="I17" s="36">
        <v>63.6</v>
      </c>
      <c r="K17" s="193"/>
      <c r="L17" s="190"/>
      <c r="M17" s="190"/>
    </row>
    <row r="18" spans="1:13" s="36" customFormat="1" ht="18" customHeight="1" x14ac:dyDescent="0.15">
      <c r="A18" s="219"/>
      <c r="B18" s="620"/>
      <c r="C18" s="621"/>
      <c r="D18" s="622"/>
      <c r="E18" s="218"/>
      <c r="F18" s="217" t="s">
        <v>4</v>
      </c>
      <c r="G18" s="200">
        <f>SUM(G7:G17)</f>
        <v>446000</v>
      </c>
      <c r="H18" s="199"/>
      <c r="K18" s="193"/>
      <c r="L18" s="190"/>
      <c r="M18" s="190"/>
    </row>
    <row r="19" spans="1:13" s="36" customFormat="1" ht="18" customHeight="1" x14ac:dyDescent="0.15">
      <c r="A19" s="216"/>
      <c r="B19" s="586"/>
      <c r="C19" s="587"/>
      <c r="D19" s="588"/>
      <c r="E19" s="202"/>
      <c r="F19" s="196"/>
      <c r="G19" s="250"/>
      <c r="H19" s="215"/>
      <c r="K19" s="193"/>
      <c r="L19" s="190"/>
      <c r="M19" s="190"/>
    </row>
    <row r="20" spans="1:13" ht="18" customHeight="1" x14ac:dyDescent="0.15">
      <c r="A20" s="214"/>
      <c r="B20" s="581"/>
      <c r="C20" s="582"/>
      <c r="D20" s="583"/>
      <c r="E20" s="213"/>
      <c r="F20" s="33" t="s">
        <v>2</v>
      </c>
      <c r="G20" s="32">
        <v>400000</v>
      </c>
      <c r="H20" s="204"/>
      <c r="K20" s="190"/>
      <c r="L20" s="190"/>
      <c r="M20" s="190"/>
    </row>
    <row r="21" spans="1:13" ht="18" customHeight="1" x14ac:dyDescent="0.15">
      <c r="A21" s="211"/>
      <c r="B21" s="581"/>
      <c r="C21" s="582"/>
      <c r="D21" s="583"/>
      <c r="E21" s="212"/>
      <c r="F21" s="33"/>
      <c r="G21" s="40" t="s">
        <v>1</v>
      </c>
      <c r="H21" s="204"/>
      <c r="K21" s="190"/>
      <c r="L21" s="190"/>
      <c r="M21" s="190"/>
    </row>
    <row r="22" spans="1:13" ht="18" customHeight="1" x14ac:dyDescent="0.15">
      <c r="A22" s="211"/>
      <c r="B22" s="623"/>
      <c r="C22" s="624"/>
      <c r="D22" s="625"/>
      <c r="E22" s="202"/>
      <c r="F22" s="196"/>
      <c r="G22" s="195"/>
      <c r="H22" s="204"/>
      <c r="K22" s="190"/>
      <c r="L22" s="190"/>
      <c r="M22" s="190"/>
    </row>
    <row r="23" spans="1:13" ht="18" customHeight="1" x14ac:dyDescent="0.15">
      <c r="A23" s="208"/>
      <c r="B23" s="581"/>
      <c r="C23" s="582"/>
      <c r="D23" s="583"/>
      <c r="E23" s="210"/>
      <c r="F23" s="209"/>
      <c r="G23" s="195"/>
      <c r="H23" s="204"/>
      <c r="K23" s="190"/>
      <c r="L23" s="190"/>
      <c r="M23" s="190"/>
    </row>
    <row r="24" spans="1:13" ht="18" customHeight="1" x14ac:dyDescent="0.15">
      <c r="A24" s="208"/>
      <c r="B24" s="623"/>
      <c r="C24" s="624"/>
      <c r="D24" s="625"/>
      <c r="E24" s="207"/>
      <c r="F24" s="206"/>
      <c r="G24" s="205"/>
      <c r="H24" s="204"/>
      <c r="K24" s="190"/>
      <c r="L24" s="190"/>
      <c r="M24" s="190"/>
    </row>
    <row r="25" spans="1:13" ht="18" customHeight="1" x14ac:dyDescent="0.15">
      <c r="A25" s="208"/>
      <c r="B25" s="623"/>
      <c r="C25" s="624"/>
      <c r="D25" s="625"/>
      <c r="E25" s="207"/>
      <c r="F25" s="206"/>
      <c r="G25" s="205"/>
      <c r="H25" s="204"/>
      <c r="K25" s="190"/>
      <c r="L25" s="190"/>
      <c r="M25" s="190"/>
    </row>
    <row r="26" spans="1:13" s="36" customFormat="1" ht="18" customHeight="1" x14ac:dyDescent="0.15">
      <c r="A26" s="203"/>
      <c r="B26" s="586"/>
      <c r="C26" s="587"/>
      <c r="D26" s="588"/>
      <c r="E26" s="202"/>
      <c r="F26" s="201"/>
      <c r="G26" s="200"/>
      <c r="H26" s="199"/>
      <c r="K26" s="193"/>
      <c r="L26" s="190"/>
      <c r="M26" s="190"/>
    </row>
    <row r="27" spans="1:13" s="36" customFormat="1" ht="18" customHeight="1" x14ac:dyDescent="0.15">
      <c r="A27" s="198"/>
      <c r="B27" s="697"/>
      <c r="C27" s="698"/>
      <c r="D27" s="699"/>
      <c r="E27" s="197"/>
      <c r="F27" s="196"/>
      <c r="G27" s="195"/>
      <c r="H27" s="194"/>
      <c r="K27" s="193"/>
      <c r="L27" s="190"/>
      <c r="M27" s="190"/>
    </row>
    <row r="28" spans="1:13" s="36" customFormat="1" ht="18" customHeight="1" x14ac:dyDescent="0.15">
      <c r="A28" s="152"/>
      <c r="B28" s="480"/>
      <c r="C28" s="481"/>
      <c r="D28" s="482"/>
      <c r="E28" s="34"/>
      <c r="F28" s="44"/>
      <c r="G28" s="38"/>
      <c r="H28" s="37"/>
      <c r="K28" s="193"/>
      <c r="L28" s="190"/>
      <c r="M28" s="190"/>
    </row>
    <row r="29" spans="1:13" ht="18" customHeight="1" x14ac:dyDescent="0.15">
      <c r="A29" s="189"/>
      <c r="B29" s="556"/>
      <c r="C29" s="556"/>
      <c r="D29" s="556"/>
      <c r="E29" s="192"/>
      <c r="F29" s="44"/>
      <c r="G29" s="38"/>
      <c r="H29" s="191"/>
      <c r="K29" s="190"/>
      <c r="L29" s="190"/>
      <c r="M29" s="190"/>
    </row>
    <row r="30" spans="1:13" ht="18" customHeight="1" x14ac:dyDescent="0.15">
      <c r="A30" s="189"/>
      <c r="B30" s="556"/>
      <c r="C30" s="556"/>
      <c r="D30" s="556"/>
      <c r="E30" s="34"/>
      <c r="F30" s="44"/>
      <c r="G30" s="38"/>
      <c r="H30" s="191"/>
      <c r="K30" s="190"/>
      <c r="L30" s="190"/>
      <c r="M30" s="190"/>
    </row>
    <row r="31" spans="1:13" ht="18" customHeight="1" x14ac:dyDescent="0.15">
      <c r="A31" s="189"/>
      <c r="B31" s="556"/>
      <c r="C31" s="556"/>
      <c r="D31" s="556"/>
      <c r="E31" s="156"/>
      <c r="F31" s="44"/>
      <c r="G31" s="38"/>
      <c r="H31" s="31"/>
      <c r="K31" s="190"/>
      <c r="L31" s="190"/>
      <c r="M31" s="190"/>
    </row>
    <row r="32" spans="1:13" ht="18" customHeight="1" x14ac:dyDescent="0.15">
      <c r="A32" s="189"/>
      <c r="B32" s="556"/>
      <c r="C32" s="556"/>
      <c r="D32" s="556"/>
      <c r="E32" s="156"/>
      <c r="F32" s="44"/>
      <c r="G32" s="38"/>
      <c r="H32" s="31"/>
    </row>
    <row r="33" spans="1:9" ht="18" customHeight="1" x14ac:dyDescent="0.15">
      <c r="A33" s="188"/>
      <c r="B33" s="480"/>
      <c r="C33" s="481"/>
      <c r="D33" s="482"/>
      <c r="E33" s="34"/>
      <c r="F33" s="44"/>
      <c r="G33" s="38"/>
      <c r="H33" s="31"/>
    </row>
    <row r="34" spans="1:9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9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9" ht="18" customHeight="1" x14ac:dyDescent="0.15">
      <c r="A36" s="547"/>
      <c r="B36" s="548"/>
      <c r="C36" s="548"/>
      <c r="D36" s="548"/>
      <c r="E36" s="548"/>
      <c r="F36" s="548"/>
      <c r="G36" s="548"/>
      <c r="H36" s="549"/>
    </row>
    <row r="37" spans="1:9" ht="18" customHeight="1" x14ac:dyDescent="0.15">
      <c r="A37" s="547"/>
      <c r="B37" s="548"/>
      <c r="C37" s="548"/>
      <c r="D37" s="548"/>
      <c r="E37" s="548"/>
      <c r="F37" s="548"/>
      <c r="G37" s="548"/>
      <c r="H37" s="549"/>
      <c r="I37" s="8"/>
    </row>
    <row r="38" spans="1:9" ht="18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9" ht="18" customHeight="1" x14ac:dyDescent="0.15">
      <c r="A39" s="547"/>
      <c r="B39" s="548"/>
      <c r="C39" s="548"/>
      <c r="D39" s="548"/>
      <c r="E39" s="548"/>
      <c r="F39" s="548"/>
      <c r="G39" s="548"/>
      <c r="H39" s="549"/>
    </row>
    <row r="40" spans="1:9" ht="16.5" customHeight="1" x14ac:dyDescent="0.15">
      <c r="A40" s="547"/>
      <c r="B40" s="548"/>
      <c r="C40" s="548"/>
      <c r="D40" s="548"/>
      <c r="E40" s="548"/>
      <c r="F40" s="548"/>
      <c r="G40" s="548"/>
      <c r="H40" s="549"/>
    </row>
    <row r="41" spans="1:9" ht="2.25" customHeight="1" x14ac:dyDescent="0.15">
      <c r="A41" s="7"/>
      <c r="B41" s="5"/>
      <c r="C41" s="5"/>
      <c r="D41" s="5"/>
      <c r="E41" s="5"/>
      <c r="F41" s="5"/>
      <c r="G41" s="5"/>
      <c r="H41" s="4"/>
    </row>
    <row r="42" spans="1:9" ht="12.75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37">
    <mergeCell ref="A42:D42"/>
    <mergeCell ref="A35:H35"/>
    <mergeCell ref="A36:H36"/>
    <mergeCell ref="A37:H37"/>
    <mergeCell ref="A38:H38"/>
    <mergeCell ref="A39:H39"/>
    <mergeCell ref="A40:H40"/>
    <mergeCell ref="B34:D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21"/>
  <dimension ref="A1:M42"/>
  <sheetViews>
    <sheetView topLeftCell="A2" zoomScaleNormal="10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27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130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50" t="s">
        <v>127</v>
      </c>
      <c r="B14" s="651"/>
      <c r="C14" s="651"/>
      <c r="D14" s="652"/>
      <c r="E14" s="34"/>
      <c r="F14" s="222"/>
      <c r="G14" s="221"/>
      <c r="H14" s="31"/>
    </row>
    <row r="15" spans="1:13" ht="18" customHeight="1" x14ac:dyDescent="0.15">
      <c r="A15" s="220" t="s">
        <v>17</v>
      </c>
      <c r="B15" s="586"/>
      <c r="C15" s="587"/>
      <c r="D15" s="588"/>
      <c r="E15" s="97">
        <v>1</v>
      </c>
      <c r="F15" s="44">
        <v>280000</v>
      </c>
      <c r="G15" s="195">
        <f>E15*F15</f>
        <v>280000</v>
      </c>
      <c r="H15" s="204"/>
      <c r="K15" s="190"/>
      <c r="L15" s="190"/>
      <c r="M15" s="190"/>
    </row>
    <row r="16" spans="1:13" ht="18" customHeight="1" x14ac:dyDescent="0.15">
      <c r="A16" s="89" t="s">
        <v>131</v>
      </c>
      <c r="B16" s="578" t="s">
        <v>14</v>
      </c>
      <c r="C16" s="579"/>
      <c r="D16" s="580"/>
      <c r="E16" s="218">
        <v>1</v>
      </c>
      <c r="F16" s="44">
        <v>53300</v>
      </c>
      <c r="G16" s="195">
        <f t="shared" ref="G16:G21" si="0">E16*F16</f>
        <v>53300</v>
      </c>
      <c r="H16" s="215"/>
      <c r="I16" s="1">
        <v>42.4</v>
      </c>
      <c r="K16" s="190"/>
      <c r="L16" s="190"/>
      <c r="M16" s="190"/>
    </row>
    <row r="17" spans="1:13" s="36" customFormat="1" ht="18" customHeight="1" x14ac:dyDescent="0.15">
      <c r="A17" s="89" t="s">
        <v>13</v>
      </c>
      <c r="B17" s="578" t="s">
        <v>12</v>
      </c>
      <c r="C17" s="579"/>
      <c r="D17" s="580"/>
      <c r="E17" s="218">
        <v>1</v>
      </c>
      <c r="F17" s="44">
        <v>45000</v>
      </c>
      <c r="G17" s="195">
        <f t="shared" si="0"/>
        <v>45000</v>
      </c>
      <c r="H17" s="215"/>
      <c r="I17" s="36">
        <v>63.6</v>
      </c>
      <c r="K17" s="193"/>
      <c r="L17" s="190"/>
      <c r="M17" s="190"/>
    </row>
    <row r="18" spans="1:13" s="36" customFormat="1" ht="18" customHeight="1" x14ac:dyDescent="0.15">
      <c r="A18" s="219" t="s">
        <v>8</v>
      </c>
      <c r="B18" s="620" t="s">
        <v>11</v>
      </c>
      <c r="C18" s="621"/>
      <c r="D18" s="622"/>
      <c r="E18" s="218">
        <v>1</v>
      </c>
      <c r="F18" s="217">
        <v>3300</v>
      </c>
      <c r="G18" s="195">
        <f t="shared" si="0"/>
        <v>3300</v>
      </c>
      <c r="H18" s="199"/>
      <c r="K18" s="193"/>
      <c r="L18" s="190"/>
      <c r="M18" s="190"/>
    </row>
    <row r="19" spans="1:13" s="36" customFormat="1" ht="18" customHeight="1" x14ac:dyDescent="0.15">
      <c r="A19" s="216" t="s">
        <v>10</v>
      </c>
      <c r="B19" s="586" t="s">
        <v>9</v>
      </c>
      <c r="C19" s="587"/>
      <c r="D19" s="588"/>
      <c r="E19" s="202">
        <v>1</v>
      </c>
      <c r="F19" s="196">
        <v>46700</v>
      </c>
      <c r="G19" s="195">
        <f t="shared" si="0"/>
        <v>46700</v>
      </c>
      <c r="H19" s="215"/>
      <c r="K19" s="193"/>
      <c r="L19" s="190"/>
      <c r="M19" s="190"/>
    </row>
    <row r="20" spans="1:13" ht="18" customHeight="1" x14ac:dyDescent="0.15">
      <c r="A20" s="214" t="s">
        <v>132</v>
      </c>
      <c r="B20" s="581" t="s">
        <v>7</v>
      </c>
      <c r="C20" s="582"/>
      <c r="D20" s="583"/>
      <c r="E20" s="213">
        <v>1</v>
      </c>
      <c r="F20" s="196">
        <v>3900</v>
      </c>
      <c r="G20" s="195">
        <f t="shared" si="0"/>
        <v>3900</v>
      </c>
      <c r="H20" s="204"/>
      <c r="I20" s="277">
        <f>SUM(F16:F20)</f>
        <v>152200</v>
      </c>
      <c r="J20" s="47">
        <f>I20*1.1</f>
        <v>167420</v>
      </c>
      <c r="K20" s="190"/>
      <c r="L20" s="190"/>
      <c r="M20" s="190"/>
    </row>
    <row r="21" spans="1:13" ht="18" customHeight="1" x14ac:dyDescent="0.15">
      <c r="A21" s="211" t="s">
        <v>6</v>
      </c>
      <c r="B21" s="581" t="s">
        <v>133</v>
      </c>
      <c r="C21" s="582"/>
      <c r="D21" s="583"/>
      <c r="E21" s="248">
        <v>1</v>
      </c>
      <c r="F21" s="196">
        <v>1926000</v>
      </c>
      <c r="G21" s="195">
        <f t="shared" si="0"/>
        <v>1926000</v>
      </c>
      <c r="H21" s="204"/>
      <c r="I21" s="1">
        <v>1729000</v>
      </c>
      <c r="K21" s="190"/>
      <c r="L21" s="190"/>
      <c r="M21" s="190"/>
    </row>
    <row r="22" spans="1:13" ht="18" customHeight="1" x14ac:dyDescent="0.15">
      <c r="A22" s="211"/>
      <c r="B22" s="623"/>
      <c r="C22" s="624"/>
      <c r="D22" s="625"/>
      <c r="E22" s="202"/>
      <c r="F22" s="44" t="s">
        <v>4</v>
      </c>
      <c r="G22" s="200">
        <f>SUM(G11:G21)</f>
        <v>2358200</v>
      </c>
      <c r="H22" s="204"/>
      <c r="K22" s="190"/>
      <c r="L22" s="190"/>
      <c r="M22" s="190"/>
    </row>
    <row r="23" spans="1:13" ht="18" customHeight="1" x14ac:dyDescent="0.15">
      <c r="A23" s="208"/>
      <c r="B23" s="581"/>
      <c r="C23" s="582"/>
      <c r="D23" s="583"/>
      <c r="E23" s="210"/>
      <c r="F23" s="209"/>
      <c r="G23" s="195"/>
      <c r="H23" s="204"/>
      <c r="K23" s="190"/>
      <c r="L23" s="190"/>
      <c r="M23" s="190"/>
    </row>
    <row r="24" spans="1:13" ht="18" customHeight="1" x14ac:dyDescent="0.15">
      <c r="A24" s="208"/>
      <c r="B24" s="623"/>
      <c r="C24" s="624"/>
      <c r="D24" s="625"/>
      <c r="E24" s="207"/>
      <c r="F24" s="249" t="s">
        <v>2</v>
      </c>
      <c r="G24" s="251">
        <v>2122000</v>
      </c>
      <c r="H24" s="204"/>
      <c r="K24" s="190"/>
      <c r="L24" s="190"/>
      <c r="M24" s="190"/>
    </row>
    <row r="25" spans="1:13" ht="18" customHeight="1" x14ac:dyDescent="0.15">
      <c r="A25" s="208"/>
      <c r="B25" s="623"/>
      <c r="C25" s="624"/>
      <c r="D25" s="625"/>
      <c r="E25" s="207"/>
      <c r="F25" s="206"/>
      <c r="G25" s="250" t="s">
        <v>134</v>
      </c>
      <c r="H25" s="204"/>
      <c r="K25" s="190"/>
      <c r="L25" s="190"/>
      <c r="M25" s="190"/>
    </row>
    <row r="26" spans="1:13" s="36" customFormat="1" ht="18" customHeight="1" x14ac:dyDescent="0.15">
      <c r="A26" s="203"/>
      <c r="B26" s="586"/>
      <c r="C26" s="587"/>
      <c r="D26" s="588"/>
      <c r="E26" s="202"/>
      <c r="F26" s="201"/>
      <c r="G26" s="200"/>
      <c r="H26" s="199"/>
      <c r="K26" s="193"/>
      <c r="L26" s="190"/>
      <c r="M26" s="190"/>
    </row>
    <row r="27" spans="1:13" s="36" customFormat="1" ht="18" customHeight="1" x14ac:dyDescent="0.15">
      <c r="A27" s="198"/>
      <c r="B27" s="697"/>
      <c r="C27" s="698"/>
      <c r="D27" s="699"/>
      <c r="E27" s="197"/>
      <c r="F27" s="196"/>
      <c r="G27" s="195"/>
      <c r="H27" s="194"/>
      <c r="K27" s="193"/>
      <c r="L27" s="190"/>
      <c r="M27" s="190"/>
    </row>
    <row r="28" spans="1:13" s="36" customFormat="1" ht="18" customHeight="1" x14ac:dyDescent="0.15">
      <c r="A28" s="152"/>
      <c r="B28" s="480"/>
      <c r="C28" s="481"/>
      <c r="D28" s="482"/>
      <c r="E28" s="34"/>
      <c r="F28" s="44"/>
      <c r="G28" s="38"/>
      <c r="H28" s="37"/>
      <c r="K28" s="193"/>
      <c r="L28" s="190"/>
      <c r="M28" s="190"/>
    </row>
    <row r="29" spans="1:13" ht="18" customHeight="1" x14ac:dyDescent="0.15">
      <c r="A29" s="189"/>
      <c r="B29" s="556"/>
      <c r="C29" s="556"/>
      <c r="D29" s="556"/>
      <c r="E29" s="192"/>
      <c r="F29" s="44"/>
      <c r="G29" s="38"/>
      <c r="H29" s="191"/>
      <c r="K29" s="190"/>
      <c r="L29" s="190"/>
      <c r="M29" s="190"/>
    </row>
    <row r="30" spans="1:13" ht="18" customHeight="1" x14ac:dyDescent="0.15">
      <c r="A30" s="189"/>
      <c r="B30" s="556"/>
      <c r="C30" s="556"/>
      <c r="D30" s="556"/>
      <c r="E30" s="34"/>
      <c r="F30" s="44"/>
      <c r="G30" s="38"/>
      <c r="H30" s="191"/>
      <c r="K30" s="190"/>
      <c r="L30" s="190"/>
      <c r="M30" s="190"/>
    </row>
    <row r="31" spans="1:13" ht="18" customHeight="1" x14ac:dyDescent="0.15">
      <c r="A31" s="189"/>
      <c r="B31" s="556"/>
      <c r="C31" s="556"/>
      <c r="D31" s="556"/>
      <c r="E31" s="156"/>
      <c r="F31" s="44"/>
      <c r="G31" s="38"/>
      <c r="H31" s="31"/>
      <c r="K31" s="190"/>
      <c r="L31" s="190"/>
      <c r="M31" s="190"/>
    </row>
    <row r="32" spans="1:13" ht="18" customHeight="1" x14ac:dyDescent="0.15">
      <c r="A32" s="189"/>
      <c r="B32" s="556"/>
      <c r="C32" s="556"/>
      <c r="D32" s="556"/>
      <c r="E32" s="156"/>
      <c r="F32" s="44"/>
      <c r="G32" s="38"/>
      <c r="H32" s="31"/>
    </row>
    <row r="33" spans="1:9" ht="18" customHeight="1" x14ac:dyDescent="0.15">
      <c r="A33" s="188"/>
      <c r="B33" s="480"/>
      <c r="C33" s="481"/>
      <c r="D33" s="482"/>
      <c r="E33" s="34"/>
      <c r="F33" s="44"/>
      <c r="G33" s="38"/>
      <c r="H33" s="31"/>
    </row>
    <row r="34" spans="1:9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9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9" ht="18" customHeight="1" x14ac:dyDescent="0.15">
      <c r="A36" s="547"/>
      <c r="B36" s="548"/>
      <c r="C36" s="548"/>
      <c r="D36" s="548"/>
      <c r="E36" s="548"/>
      <c r="F36" s="548"/>
      <c r="G36" s="548"/>
      <c r="H36" s="549"/>
    </row>
    <row r="37" spans="1:9" ht="18" customHeight="1" x14ac:dyDescent="0.15">
      <c r="A37" s="547"/>
      <c r="B37" s="548"/>
      <c r="C37" s="548"/>
      <c r="D37" s="548"/>
      <c r="E37" s="548"/>
      <c r="F37" s="548"/>
      <c r="G37" s="548"/>
      <c r="H37" s="549"/>
      <c r="I37" s="8"/>
    </row>
    <row r="38" spans="1:9" ht="18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9" ht="18" customHeight="1" x14ac:dyDescent="0.15">
      <c r="A39" s="547"/>
      <c r="B39" s="548"/>
      <c r="C39" s="548"/>
      <c r="D39" s="548"/>
      <c r="E39" s="548"/>
      <c r="F39" s="548"/>
      <c r="G39" s="548"/>
      <c r="H39" s="549"/>
    </row>
    <row r="40" spans="1:9" ht="16.5" customHeight="1" x14ac:dyDescent="0.15">
      <c r="A40" s="547"/>
      <c r="B40" s="548"/>
      <c r="C40" s="548"/>
      <c r="D40" s="548"/>
      <c r="E40" s="548"/>
      <c r="F40" s="548"/>
      <c r="G40" s="548"/>
      <c r="H40" s="549"/>
    </row>
    <row r="41" spans="1:9" ht="2.25" customHeight="1" x14ac:dyDescent="0.15">
      <c r="A41" s="7"/>
      <c r="B41" s="5"/>
      <c r="C41" s="5"/>
      <c r="D41" s="5"/>
      <c r="E41" s="5"/>
      <c r="F41" s="5"/>
      <c r="G41" s="5"/>
      <c r="H41" s="4"/>
    </row>
    <row r="42" spans="1:9" ht="12.75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37">
    <mergeCell ref="A42:D42"/>
    <mergeCell ref="A35:H35"/>
    <mergeCell ref="A36:H36"/>
    <mergeCell ref="A37:H37"/>
    <mergeCell ref="A38:H38"/>
    <mergeCell ref="A39:H39"/>
    <mergeCell ref="A40:H40"/>
    <mergeCell ref="B34:D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22"/>
  <dimension ref="A1:M41"/>
  <sheetViews>
    <sheetView topLeftCell="A2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47</v>
      </c>
      <c r="F5" s="475"/>
      <c r="G5" s="475"/>
      <c r="H5" s="475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46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95" t="s">
        <v>44</v>
      </c>
      <c r="B14" s="696"/>
      <c r="C14" s="696"/>
      <c r="D14" s="696"/>
      <c r="E14" s="132"/>
      <c r="F14" s="132"/>
      <c r="G14" s="132"/>
      <c r="H14" s="131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74" t="s">
        <v>43</v>
      </c>
      <c r="B15" s="575"/>
      <c r="C15" s="575"/>
      <c r="D15" s="576"/>
      <c r="E15" s="107">
        <v>1</v>
      </c>
      <c r="F15" s="130">
        <v>131000</v>
      </c>
      <c r="G15" s="130">
        <f>F15*E15</f>
        <v>131000</v>
      </c>
      <c r="H15" s="117"/>
      <c r="J15" s="125"/>
      <c r="K15" s="126"/>
    </row>
    <row r="16" spans="1:13" s="76" customFormat="1" ht="18" customHeight="1" x14ac:dyDescent="0.15">
      <c r="A16" s="129" t="s">
        <v>42</v>
      </c>
      <c r="B16" s="536" t="s">
        <v>41</v>
      </c>
      <c r="C16" s="536"/>
      <c r="D16" s="537"/>
      <c r="E16" s="107">
        <v>1</v>
      </c>
      <c r="F16" s="100">
        <v>349000</v>
      </c>
      <c r="G16" s="115">
        <f>E16*F16</f>
        <v>349000</v>
      </c>
      <c r="H16" s="117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108"/>
      <c r="B17" s="615"/>
      <c r="C17" s="604"/>
      <c r="D17" s="605"/>
      <c r="E17" s="97"/>
      <c r="F17" s="112" t="s">
        <v>4</v>
      </c>
      <c r="G17" s="92">
        <f>SUM(G15:G16)</f>
        <v>480000</v>
      </c>
      <c r="H17" s="98"/>
      <c r="J17" s="127"/>
      <c r="K17" s="126"/>
      <c r="M17" s="125"/>
    </row>
    <row r="18" spans="1:13" s="76" customFormat="1" ht="18" customHeight="1" x14ac:dyDescent="0.15">
      <c r="A18" s="124"/>
      <c r="B18" s="552"/>
      <c r="C18" s="553"/>
      <c r="D18" s="554"/>
      <c r="E18" s="123"/>
      <c r="F18" s="122"/>
      <c r="G18" s="121"/>
      <c r="H18" s="120"/>
      <c r="J18" s="119"/>
    </row>
    <row r="19" spans="1:13" s="90" customFormat="1" ht="18" customHeight="1" x14ac:dyDescent="0.15">
      <c r="A19" s="101"/>
      <c r="B19" s="535"/>
      <c r="C19" s="536"/>
      <c r="D19" s="536"/>
      <c r="E19" s="118"/>
      <c r="F19" s="104" t="s">
        <v>2</v>
      </c>
      <c r="G19" s="103">
        <v>430000</v>
      </c>
      <c r="H19" s="117"/>
      <c r="J19" s="116">
        <f>G17*0.9</f>
        <v>432000</v>
      </c>
    </row>
    <row r="20" spans="1:13" s="76" customFormat="1" ht="18" customHeight="1" x14ac:dyDescent="0.15">
      <c r="A20" s="108"/>
      <c r="B20" s="615"/>
      <c r="C20" s="604"/>
      <c r="D20" s="605"/>
      <c r="E20" s="107"/>
      <c r="F20" s="100"/>
      <c r="G20" s="99"/>
      <c r="H20" s="98"/>
      <c r="J20" s="113"/>
    </row>
    <row r="21" spans="1:13" s="76" customFormat="1" ht="18" customHeight="1" x14ac:dyDescent="0.15">
      <c r="A21" s="105"/>
      <c r="B21" s="535"/>
      <c r="C21" s="536"/>
      <c r="D21" s="537"/>
      <c r="E21" s="107"/>
      <c r="F21" s="100"/>
      <c r="G21" s="115"/>
      <c r="H21" s="114"/>
      <c r="J21" s="113"/>
    </row>
    <row r="22" spans="1:13" s="76" customFormat="1" ht="18" customHeight="1" x14ac:dyDescent="0.15">
      <c r="A22" s="101"/>
      <c r="B22" s="535"/>
      <c r="C22" s="536"/>
      <c r="D22" s="537"/>
      <c r="E22" s="97"/>
      <c r="F22" s="112"/>
      <c r="G22" s="92"/>
      <c r="H22" s="98"/>
      <c r="J22" s="109"/>
    </row>
    <row r="23" spans="1:13" s="76" customFormat="1" ht="18" customHeight="1" x14ac:dyDescent="0.15">
      <c r="A23" s="105"/>
      <c r="B23" s="535"/>
      <c r="C23" s="536"/>
      <c r="D23" s="537"/>
      <c r="E23" s="111"/>
      <c r="F23" s="110"/>
      <c r="G23" s="99"/>
      <c r="H23" s="106"/>
      <c r="J23" s="109"/>
    </row>
    <row r="24" spans="1:13" s="76" customFormat="1" ht="18" customHeight="1" x14ac:dyDescent="0.15">
      <c r="A24" s="101"/>
      <c r="B24" s="535"/>
      <c r="C24" s="536"/>
      <c r="D24" s="536"/>
      <c r="E24" s="97"/>
      <c r="F24" s="104"/>
      <c r="G24" s="103"/>
      <c r="H24" s="98"/>
      <c r="J24" s="109"/>
    </row>
    <row r="25" spans="1:13" s="76" customFormat="1" ht="18" customHeight="1" x14ac:dyDescent="0.15">
      <c r="A25" s="108"/>
      <c r="B25" s="615"/>
      <c r="C25" s="604"/>
      <c r="D25" s="605"/>
      <c r="E25" s="107"/>
      <c r="F25" s="100"/>
      <c r="G25" s="99"/>
      <c r="H25" s="106"/>
    </row>
    <row r="26" spans="1:13" s="90" customFormat="1" ht="18" customHeight="1" x14ac:dyDescent="0.15">
      <c r="A26" s="105"/>
      <c r="B26" s="535"/>
      <c r="C26" s="536"/>
      <c r="D26" s="537"/>
      <c r="E26" s="94"/>
      <c r="F26" s="104"/>
      <c r="G26" s="103"/>
      <c r="H26" s="102"/>
    </row>
    <row r="27" spans="1:13" s="90" customFormat="1" ht="18" customHeight="1" x14ac:dyDescent="0.15">
      <c r="A27" s="101"/>
      <c r="B27" s="535"/>
      <c r="C27" s="536"/>
      <c r="D27" s="537"/>
      <c r="E27" s="94"/>
      <c r="F27" s="100"/>
      <c r="G27" s="99"/>
      <c r="H27" s="98"/>
    </row>
    <row r="28" spans="1:13" s="90" customFormat="1" ht="18" customHeight="1" x14ac:dyDescent="0.15">
      <c r="A28" s="96"/>
      <c r="B28" s="586"/>
      <c r="C28" s="587"/>
      <c r="D28" s="588"/>
      <c r="E28" s="97"/>
      <c r="F28" s="93"/>
      <c r="G28" s="92"/>
      <c r="H28" s="91"/>
    </row>
    <row r="29" spans="1:13" s="90" customFormat="1" ht="18" customHeight="1" x14ac:dyDescent="0.15">
      <c r="A29" s="96"/>
      <c r="B29" s="83"/>
      <c r="C29" s="82"/>
      <c r="D29" s="81"/>
      <c r="E29" s="94"/>
      <c r="F29" s="93"/>
      <c r="G29" s="92"/>
      <c r="H29" s="91"/>
    </row>
    <row r="30" spans="1:13" s="90" customFormat="1" ht="18" customHeight="1" x14ac:dyDescent="0.15">
      <c r="A30" s="96"/>
      <c r="B30" s="83"/>
      <c r="C30" s="82"/>
      <c r="D30" s="81"/>
      <c r="E30" s="94"/>
      <c r="F30" s="93"/>
      <c r="G30" s="92"/>
      <c r="H30" s="91"/>
    </row>
    <row r="31" spans="1:13" s="90" customFormat="1" ht="18" customHeight="1" x14ac:dyDescent="0.15">
      <c r="A31" s="95"/>
      <c r="B31" s="619"/>
      <c r="C31" s="619"/>
      <c r="D31" s="619"/>
      <c r="E31" s="94"/>
      <c r="F31" s="93"/>
      <c r="G31" s="92"/>
      <c r="H31" s="91"/>
    </row>
    <row r="32" spans="1:13" s="90" customFormat="1" ht="18" customHeight="1" x14ac:dyDescent="0.15">
      <c r="A32" s="95"/>
      <c r="B32" s="619"/>
      <c r="C32" s="619"/>
      <c r="D32" s="619"/>
      <c r="E32" s="94"/>
      <c r="F32" s="93"/>
      <c r="G32" s="92"/>
      <c r="H32" s="91"/>
    </row>
    <row r="33" spans="1:8" s="90" customFormat="1" ht="18" customHeight="1" x14ac:dyDescent="0.15">
      <c r="A33" s="95"/>
      <c r="B33" s="619"/>
      <c r="C33" s="619"/>
      <c r="D33" s="619"/>
      <c r="E33" s="94"/>
      <c r="F33" s="93"/>
      <c r="G33" s="92"/>
      <c r="H33" s="91"/>
    </row>
    <row r="34" spans="1:8" s="90" customFormat="1" ht="18" customHeight="1" x14ac:dyDescent="0.15">
      <c r="A34" s="95"/>
      <c r="B34" s="619"/>
      <c r="C34" s="619"/>
      <c r="D34" s="619"/>
      <c r="E34" s="94"/>
      <c r="F34" s="93"/>
      <c r="G34" s="92"/>
      <c r="H34" s="91"/>
    </row>
    <row r="35" spans="1:8" s="76" customFormat="1" ht="18" customHeight="1" x14ac:dyDescent="0.15">
      <c r="A35" s="89"/>
      <c r="B35" s="616"/>
      <c r="C35" s="617"/>
      <c r="D35" s="618"/>
      <c r="E35" s="88"/>
      <c r="F35" s="87"/>
      <c r="G35" s="86"/>
      <c r="H35" s="85"/>
    </row>
    <row r="36" spans="1:8" s="76" customFormat="1" ht="18" customHeight="1" x14ac:dyDescent="0.15">
      <c r="A36" s="84"/>
      <c r="B36" s="83"/>
      <c r="C36" s="82"/>
      <c r="D36" s="81"/>
      <c r="E36" s="80"/>
      <c r="F36" s="79"/>
      <c r="G36" s="78"/>
      <c r="H36" s="77"/>
    </row>
    <row r="37" spans="1:8" ht="18" customHeight="1" x14ac:dyDescent="0.15">
      <c r="A37" s="495" t="s">
        <v>0</v>
      </c>
      <c r="B37" s="496"/>
      <c r="C37" s="496"/>
      <c r="D37" s="496"/>
      <c r="E37" s="496"/>
      <c r="F37" s="496"/>
      <c r="G37" s="496"/>
      <c r="H37" s="497"/>
    </row>
    <row r="38" spans="1:8" ht="15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548"/>
      <c r="C40" s="548"/>
      <c r="D40" s="548"/>
      <c r="E40" s="5"/>
      <c r="F40" s="5"/>
      <c r="G40" s="5"/>
      <c r="H40" s="4"/>
    </row>
    <row r="41" spans="1:8" ht="12.75" customHeight="1" x14ac:dyDescent="0.15">
      <c r="A41" s="498"/>
      <c r="B41" s="499"/>
      <c r="C41" s="499"/>
      <c r="D41" s="499"/>
      <c r="E41" s="3"/>
      <c r="F41" s="3"/>
      <c r="G41" s="3"/>
      <c r="H41" s="2"/>
    </row>
  </sheetData>
  <mergeCells count="33">
    <mergeCell ref="E6:H6"/>
    <mergeCell ref="A2:H2"/>
    <mergeCell ref="B3:C3"/>
    <mergeCell ref="F3:H4"/>
    <mergeCell ref="A4:C4"/>
    <mergeCell ref="E5:H5"/>
    <mergeCell ref="B23:D23"/>
    <mergeCell ref="E7:H7"/>
    <mergeCell ref="E8:H8"/>
    <mergeCell ref="B13:D13"/>
    <mergeCell ref="B16:D16"/>
    <mergeCell ref="A14:D14"/>
    <mergeCell ref="A15:D15"/>
    <mergeCell ref="B17:D17"/>
    <mergeCell ref="B18:D18"/>
    <mergeCell ref="B19:D19"/>
    <mergeCell ref="B20:D20"/>
    <mergeCell ref="B22:D22"/>
    <mergeCell ref="B21:D21"/>
    <mergeCell ref="B40:D40"/>
    <mergeCell ref="A41:D41"/>
    <mergeCell ref="B26:D26"/>
    <mergeCell ref="B27:D27"/>
    <mergeCell ref="B28:D28"/>
    <mergeCell ref="B31:D31"/>
    <mergeCell ref="B32:D32"/>
    <mergeCell ref="B33:D33"/>
    <mergeCell ref="B24:D24"/>
    <mergeCell ref="B34:D34"/>
    <mergeCell ref="B35:D35"/>
    <mergeCell ref="A37:H37"/>
    <mergeCell ref="A38:H38"/>
    <mergeCell ref="B25:D25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23"/>
  <dimension ref="A1:IV47"/>
  <sheetViews>
    <sheetView topLeftCell="A3" workbookViewId="0">
      <selection activeCell="A36" sqref="A36:D36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9" max="9" width="13.33203125" bestFit="1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76" t="s">
        <v>39</v>
      </c>
      <c r="B1" s="476"/>
      <c r="C1" s="476"/>
      <c r="D1" s="476"/>
      <c r="E1" s="476"/>
      <c r="F1" s="476"/>
      <c r="G1" s="476"/>
      <c r="H1" s="476"/>
      <c r="I1" s="1"/>
      <c r="J1" s="1"/>
      <c r="K1" s="1"/>
    </row>
    <row r="2" spans="1:12" ht="42" customHeight="1" x14ac:dyDescent="0.25">
      <c r="A2" s="75" t="s">
        <v>38</v>
      </c>
      <c r="B2" s="477" t="s">
        <v>37</v>
      </c>
      <c r="C2" s="477"/>
      <c r="D2" s="74"/>
      <c r="E2" s="69"/>
      <c r="F2" s="478"/>
      <c r="G2" s="478"/>
      <c r="H2" s="478"/>
      <c r="I2" s="73"/>
      <c r="J2" s="73"/>
      <c r="K2" s="73"/>
    </row>
    <row r="3" spans="1:12" ht="18.75" customHeight="1" x14ac:dyDescent="0.15">
      <c r="A3" s="479" t="s">
        <v>63</v>
      </c>
      <c r="B3" s="479"/>
      <c r="C3" s="479"/>
      <c r="D3" s="72"/>
      <c r="E3" s="69"/>
      <c r="F3" s="478"/>
      <c r="G3" s="478"/>
      <c r="H3" s="478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57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56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89" t="s">
        <v>23</v>
      </c>
      <c r="C11" s="490"/>
      <c r="D11" s="491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95" t="s">
        <v>55</v>
      </c>
      <c r="B12" s="696"/>
      <c r="C12" s="696"/>
      <c r="D12" s="696"/>
      <c r="E12" s="132"/>
      <c r="F12" s="132"/>
      <c r="G12" s="132"/>
      <c r="H12" s="186"/>
    </row>
    <row r="13" spans="1:12" ht="18" customHeight="1" x14ac:dyDescent="0.15">
      <c r="A13" s="483" t="s">
        <v>43</v>
      </c>
      <c r="B13" s="484"/>
      <c r="C13" s="484"/>
      <c r="D13" s="485"/>
      <c r="E13" s="156">
        <v>1</v>
      </c>
      <c r="F13" s="172">
        <v>53000</v>
      </c>
      <c r="G13" s="172">
        <f>F13*E13</f>
        <v>53000</v>
      </c>
      <c r="H13" s="163"/>
      <c r="J13" s="169"/>
      <c r="K13" s="169">
        <v>262000</v>
      </c>
      <c r="L13">
        <v>262000</v>
      </c>
    </row>
    <row r="14" spans="1:12" ht="18" customHeight="1" x14ac:dyDescent="0.15">
      <c r="A14" s="185" t="s">
        <v>54</v>
      </c>
      <c r="B14" s="481" t="s">
        <v>53</v>
      </c>
      <c r="C14" s="481"/>
      <c r="D14" s="482"/>
      <c r="E14" s="156">
        <v>1</v>
      </c>
      <c r="F14" s="172">
        <v>220000</v>
      </c>
      <c r="G14" s="172">
        <f>F14*E14</f>
        <v>220000</v>
      </c>
      <c r="H14" s="163"/>
      <c r="J14" s="169">
        <v>62150</v>
      </c>
      <c r="K14" s="166">
        <f>J14*1.5</f>
        <v>93225</v>
      </c>
      <c r="L14" s="166">
        <f>K14*1.12</f>
        <v>104412.00000000001</v>
      </c>
    </row>
    <row r="15" spans="1:12" ht="18" customHeight="1" x14ac:dyDescent="0.15">
      <c r="A15" s="185" t="s">
        <v>52</v>
      </c>
      <c r="B15" s="511" t="s">
        <v>51</v>
      </c>
      <c r="C15" s="512"/>
      <c r="D15" s="513"/>
      <c r="E15" s="34">
        <v>1</v>
      </c>
      <c r="F15" s="172">
        <v>5000</v>
      </c>
      <c r="G15" s="172">
        <f>F15*E15</f>
        <v>5000</v>
      </c>
      <c r="H15" s="163"/>
      <c r="J15" s="169">
        <v>3000</v>
      </c>
      <c r="K15" s="166">
        <f>J15*1.5</f>
        <v>4500</v>
      </c>
      <c r="L15" s="166">
        <f>K15*1.12</f>
        <v>5040.0000000000009</v>
      </c>
    </row>
    <row r="16" spans="1:12" ht="18" customHeight="1" x14ac:dyDescent="0.15">
      <c r="A16" s="184"/>
      <c r="B16" s="480"/>
      <c r="C16" s="481"/>
      <c r="D16" s="482"/>
      <c r="E16" s="151"/>
      <c r="F16" s="183" t="s">
        <v>4</v>
      </c>
      <c r="G16" s="38">
        <f>SUM(G13:G15)</f>
        <v>278000</v>
      </c>
      <c r="H16" s="163"/>
      <c r="J16" s="169"/>
      <c r="K16" s="166"/>
      <c r="L16" s="166"/>
    </row>
    <row r="17" spans="1:12" ht="18" customHeight="1" x14ac:dyDescent="0.15">
      <c r="A17" s="182"/>
      <c r="B17" s="612"/>
      <c r="C17" s="613"/>
      <c r="D17" s="614"/>
      <c r="E17" s="181"/>
      <c r="F17" s="180"/>
      <c r="G17" s="38"/>
      <c r="H17" s="163"/>
      <c r="J17" s="169"/>
      <c r="K17" s="166"/>
      <c r="L17" s="166"/>
    </row>
    <row r="18" spans="1:12" ht="18" customHeight="1" x14ac:dyDescent="0.15">
      <c r="A18" s="179"/>
      <c r="B18" s="666"/>
      <c r="C18" s="667"/>
      <c r="D18" s="668"/>
      <c r="E18" s="178"/>
      <c r="F18" s="177" t="s">
        <v>2</v>
      </c>
      <c r="G18" s="153">
        <v>250000</v>
      </c>
      <c r="H18" s="163"/>
      <c r="J18" s="169"/>
      <c r="K18" s="166"/>
      <c r="L18" s="166"/>
    </row>
    <row r="19" spans="1:12" ht="18" customHeight="1" x14ac:dyDescent="0.15">
      <c r="A19" s="176"/>
      <c r="B19" s="175"/>
      <c r="C19" s="174"/>
      <c r="D19" s="173"/>
      <c r="E19" s="118"/>
      <c r="F19" s="150"/>
      <c r="G19" s="58" t="s">
        <v>3</v>
      </c>
      <c r="H19" s="163"/>
      <c r="J19" s="169"/>
      <c r="K19" s="166"/>
      <c r="L19" s="166"/>
    </row>
    <row r="20" spans="1:12" ht="18" customHeight="1" x14ac:dyDescent="0.15">
      <c r="A20" s="152"/>
      <c r="B20" s="529"/>
      <c r="C20" s="530"/>
      <c r="D20" s="531"/>
      <c r="E20" s="156"/>
      <c r="F20" s="172"/>
      <c r="G20" s="172"/>
      <c r="H20" s="171"/>
      <c r="I20" s="170">
        <f>G20*0.9</f>
        <v>0</v>
      </c>
      <c r="J20" s="169"/>
      <c r="K20" s="166"/>
      <c r="L20" s="169"/>
    </row>
    <row r="21" spans="1:12" ht="18" customHeight="1" x14ac:dyDescent="0.15">
      <c r="A21" s="46"/>
      <c r="B21" s="526"/>
      <c r="C21" s="527"/>
      <c r="D21" s="528"/>
      <c r="E21" s="156"/>
      <c r="F21" s="164"/>
      <c r="G21" s="168"/>
      <c r="H21" s="167"/>
      <c r="K21" s="166"/>
      <c r="L21" s="166"/>
    </row>
    <row r="22" spans="1:12" ht="18" customHeight="1" x14ac:dyDescent="0.15">
      <c r="A22" s="152"/>
      <c r="B22" s="529"/>
      <c r="C22" s="530"/>
      <c r="D22" s="531"/>
      <c r="E22" s="34"/>
      <c r="F22" s="150"/>
      <c r="G22" s="38"/>
      <c r="H22" s="163"/>
    </row>
    <row r="23" spans="1:12" ht="18" customHeight="1" x14ac:dyDescent="0.15">
      <c r="A23" s="144"/>
      <c r="B23" s="586"/>
      <c r="C23" s="587"/>
      <c r="D23" s="588"/>
      <c r="E23" s="165"/>
      <c r="F23" s="164"/>
      <c r="G23" s="38"/>
      <c r="H23" s="163"/>
    </row>
    <row r="24" spans="1:12" ht="18" customHeight="1" x14ac:dyDescent="0.15">
      <c r="A24" s="146"/>
      <c r="B24" s="571"/>
      <c r="C24" s="572"/>
      <c r="D24" s="573"/>
      <c r="E24" s="156"/>
      <c r="F24" s="44"/>
      <c r="G24" s="38"/>
      <c r="H24" s="162"/>
    </row>
    <row r="25" spans="1:12" ht="18" customHeight="1" x14ac:dyDescent="0.15">
      <c r="A25" s="161"/>
      <c r="B25" s="160"/>
      <c r="C25" s="159"/>
      <c r="D25" s="158"/>
      <c r="E25" s="156"/>
      <c r="F25" s="150"/>
      <c r="G25" s="38"/>
      <c r="H25" s="157"/>
    </row>
    <row r="26" spans="1:12" ht="18" customHeight="1" x14ac:dyDescent="0.15">
      <c r="A26" s="161"/>
      <c r="B26" s="160"/>
      <c r="C26" s="159"/>
      <c r="D26" s="158"/>
      <c r="E26" s="156"/>
      <c r="F26" s="150"/>
      <c r="G26" s="38"/>
      <c r="H26" s="157"/>
    </row>
    <row r="27" spans="1:12" ht="18" customHeight="1" x14ac:dyDescent="0.15">
      <c r="A27" s="161"/>
      <c r="B27" s="160"/>
      <c r="C27" s="159"/>
      <c r="D27" s="158"/>
      <c r="E27" s="156"/>
      <c r="F27" s="150"/>
      <c r="G27" s="38"/>
      <c r="H27" s="157"/>
    </row>
    <row r="28" spans="1:12" ht="18" customHeight="1" x14ac:dyDescent="0.15">
      <c r="A28" s="161"/>
      <c r="B28" s="160"/>
      <c r="C28" s="159"/>
      <c r="D28" s="158"/>
      <c r="E28" s="156"/>
      <c r="F28" s="150"/>
      <c r="G28" s="38"/>
      <c r="H28" s="157"/>
    </row>
    <row r="29" spans="1:12" ht="18" customHeight="1" x14ac:dyDescent="0.15">
      <c r="A29" s="152"/>
      <c r="B29" s="529"/>
      <c r="C29" s="530"/>
      <c r="D29" s="531"/>
      <c r="E29" s="156"/>
      <c r="F29" s="154"/>
      <c r="G29" s="153"/>
      <c r="H29" s="155"/>
    </row>
    <row r="30" spans="1:12" ht="18" customHeight="1" x14ac:dyDescent="0.15">
      <c r="A30" s="46"/>
      <c r="B30" s="526"/>
      <c r="C30" s="527"/>
      <c r="D30" s="528"/>
      <c r="E30" s="34"/>
      <c r="F30" s="154"/>
      <c r="G30" s="153"/>
      <c r="H30" s="149"/>
    </row>
    <row r="31" spans="1:12" ht="18" customHeight="1" x14ac:dyDescent="0.15">
      <c r="A31" s="152"/>
      <c r="B31" s="529"/>
      <c r="C31" s="530"/>
      <c r="D31" s="531"/>
      <c r="E31" s="151"/>
      <c r="F31" s="150"/>
      <c r="G31" s="58"/>
      <c r="H31" s="149"/>
    </row>
    <row r="32" spans="1:12" ht="18" customHeight="1" x14ac:dyDescent="0.15">
      <c r="A32" s="144"/>
      <c r="B32" s="586"/>
      <c r="C32" s="587"/>
      <c r="D32" s="588"/>
      <c r="E32" s="148"/>
      <c r="F32" s="112"/>
      <c r="G32" s="99"/>
      <c r="H32" s="147"/>
    </row>
    <row r="33" spans="1:256" ht="18" customHeight="1" x14ac:dyDescent="0.15">
      <c r="A33" s="146"/>
      <c r="B33" s="571"/>
      <c r="C33" s="572"/>
      <c r="D33" s="573"/>
      <c r="E33" s="88"/>
      <c r="F33" s="93"/>
      <c r="G33" s="99"/>
      <c r="H33" s="21"/>
      <c r="J33" s="145"/>
    </row>
    <row r="34" spans="1:256" ht="18" customHeight="1" x14ac:dyDescent="0.15">
      <c r="A34" s="96"/>
      <c r="B34" s="552"/>
      <c r="C34" s="553"/>
      <c r="D34" s="554"/>
      <c r="E34" s="88"/>
      <c r="F34" s="104"/>
      <c r="G34" s="103"/>
      <c r="H34" s="21"/>
    </row>
    <row r="35" spans="1:256" ht="18" customHeight="1" x14ac:dyDescent="0.15">
      <c r="A35" s="144"/>
      <c r="B35" s="586"/>
      <c r="C35" s="587"/>
      <c r="D35" s="588"/>
      <c r="E35" s="143"/>
      <c r="F35" s="112"/>
      <c r="G35" s="99"/>
      <c r="H35" s="21"/>
    </row>
    <row r="36" spans="1:256" ht="18" customHeight="1" x14ac:dyDescent="0.15">
      <c r="A36" s="142"/>
      <c r="B36" s="700"/>
      <c r="C36" s="701"/>
      <c r="D36" s="702"/>
      <c r="E36" s="140"/>
      <c r="F36" s="141"/>
      <c r="G36" s="140"/>
      <c r="H36" s="139"/>
    </row>
    <row r="37" spans="1:256" x14ac:dyDescent="0.15">
      <c r="A37" s="138" t="s">
        <v>50</v>
      </c>
      <c r="B37" s="137"/>
      <c r="C37" s="137"/>
      <c r="D37" s="137"/>
      <c r="E37" s="137"/>
      <c r="F37" s="137"/>
      <c r="G37" s="137"/>
      <c r="H37" s="136"/>
    </row>
    <row r="38" spans="1:256" x14ac:dyDescent="0.15">
      <c r="A38" s="7" t="s">
        <v>49</v>
      </c>
      <c r="B38" s="5"/>
      <c r="C38" s="5"/>
      <c r="D38" s="5"/>
      <c r="E38" s="5"/>
      <c r="F38" s="5"/>
      <c r="G38" s="5"/>
      <c r="H38" s="4"/>
    </row>
    <row r="39" spans="1:256" x14ac:dyDescent="0.15">
      <c r="A39" s="7" t="s">
        <v>48</v>
      </c>
      <c r="B39" s="5"/>
      <c r="C39" s="5"/>
      <c r="D39" s="5"/>
      <c r="E39" s="5"/>
      <c r="F39" s="5"/>
      <c r="G39" s="5"/>
      <c r="H39" s="4"/>
    </row>
    <row r="40" spans="1:256" x14ac:dyDescent="0.15">
      <c r="A40" s="7"/>
      <c r="B40" s="5"/>
      <c r="C40" s="5"/>
      <c r="D40" s="5"/>
      <c r="E40" s="5"/>
      <c r="F40" s="5"/>
      <c r="G40" s="5"/>
      <c r="H40" s="4"/>
    </row>
    <row r="41" spans="1:256" x14ac:dyDescent="0.15">
      <c r="A41" s="135"/>
      <c r="B41" s="134"/>
      <c r="C41" s="134"/>
      <c r="D41" s="134"/>
      <c r="E41" s="134"/>
      <c r="F41" s="134"/>
      <c r="G41" s="134"/>
      <c r="H41" s="133"/>
      <c r="I41" s="548"/>
      <c r="J41" s="548"/>
      <c r="K41" s="548"/>
      <c r="L41" s="548"/>
      <c r="M41" s="548"/>
      <c r="N41" s="548"/>
      <c r="O41" s="548"/>
      <c r="P41" s="548"/>
      <c r="Q41" s="548"/>
      <c r="R41" s="548"/>
      <c r="S41" s="548"/>
      <c r="T41" s="548"/>
      <c r="U41" s="548"/>
      <c r="V41" s="548"/>
      <c r="W41" s="548"/>
      <c r="X41" s="548"/>
      <c r="Y41" s="548"/>
      <c r="Z41" s="548"/>
      <c r="AA41" s="548"/>
      <c r="AB41" s="548"/>
      <c r="AC41" s="548"/>
      <c r="AD41" s="548"/>
      <c r="AE41" s="548"/>
      <c r="AF41" s="548"/>
      <c r="AG41" s="548"/>
      <c r="AH41" s="548"/>
      <c r="AI41" s="548"/>
      <c r="AJ41" s="548"/>
      <c r="AK41" s="548"/>
      <c r="AL41" s="548"/>
      <c r="AM41" s="548"/>
      <c r="AN41" s="548"/>
      <c r="AO41" s="548"/>
      <c r="AP41" s="548"/>
      <c r="AQ41" s="548"/>
      <c r="AR41" s="548"/>
      <c r="AS41" s="548"/>
      <c r="AT41" s="548"/>
      <c r="AU41" s="548"/>
      <c r="AV41" s="548"/>
      <c r="AW41" s="548"/>
      <c r="AX41" s="548"/>
      <c r="AY41" s="548"/>
      <c r="AZ41" s="548"/>
      <c r="BA41" s="548"/>
      <c r="BB41" s="548"/>
      <c r="BC41" s="548"/>
      <c r="BD41" s="548"/>
      <c r="BE41" s="548"/>
      <c r="BF41" s="548"/>
      <c r="BG41" s="548"/>
      <c r="BH41" s="548"/>
      <c r="BI41" s="548"/>
      <c r="BJ41" s="548"/>
      <c r="BK41" s="548"/>
      <c r="BL41" s="548"/>
      <c r="BM41" s="548"/>
      <c r="BN41" s="548"/>
      <c r="BO41" s="548"/>
      <c r="BP41" s="548"/>
      <c r="BQ41" s="548"/>
      <c r="BR41" s="548"/>
      <c r="BS41" s="548"/>
      <c r="BT41" s="548"/>
      <c r="BU41" s="548"/>
      <c r="BV41" s="548"/>
      <c r="BW41" s="548"/>
      <c r="BX41" s="548"/>
      <c r="BY41" s="548"/>
      <c r="BZ41" s="548"/>
      <c r="CA41" s="548"/>
      <c r="CB41" s="548"/>
      <c r="CC41" s="548"/>
      <c r="CD41" s="548"/>
      <c r="CE41" s="548"/>
      <c r="CF41" s="548"/>
      <c r="CG41" s="548"/>
      <c r="CH41" s="548"/>
      <c r="CI41" s="548"/>
      <c r="CJ41" s="548"/>
      <c r="CK41" s="548"/>
      <c r="CL41" s="548"/>
      <c r="CM41" s="548"/>
      <c r="CN41" s="548"/>
      <c r="CO41" s="548"/>
      <c r="CP41" s="548"/>
      <c r="CQ41" s="548"/>
      <c r="CR41" s="548"/>
      <c r="CS41" s="548"/>
      <c r="CT41" s="548"/>
      <c r="CU41" s="548"/>
      <c r="CV41" s="548"/>
      <c r="CW41" s="548"/>
      <c r="CX41" s="548"/>
      <c r="CY41" s="548"/>
      <c r="CZ41" s="548"/>
      <c r="DA41" s="548"/>
      <c r="DB41" s="548"/>
      <c r="DC41" s="548"/>
      <c r="DD41" s="548"/>
      <c r="DE41" s="548"/>
      <c r="DF41" s="548"/>
      <c r="DG41" s="548"/>
      <c r="DH41" s="548"/>
      <c r="DI41" s="548"/>
      <c r="DJ41" s="548"/>
      <c r="DK41" s="548"/>
      <c r="DL41" s="548"/>
      <c r="DM41" s="548"/>
      <c r="DN41" s="548"/>
      <c r="DO41" s="548"/>
      <c r="DP41" s="548"/>
      <c r="DQ41" s="548"/>
      <c r="DR41" s="548"/>
      <c r="DS41" s="548"/>
      <c r="DT41" s="548"/>
      <c r="DU41" s="548"/>
      <c r="DV41" s="548"/>
      <c r="DW41" s="548"/>
      <c r="DX41" s="548"/>
      <c r="DY41" s="548"/>
      <c r="DZ41" s="548"/>
      <c r="EA41" s="548"/>
      <c r="EB41" s="548"/>
      <c r="EC41" s="548"/>
      <c r="ED41" s="548"/>
      <c r="EE41" s="548"/>
      <c r="EF41" s="548"/>
      <c r="EG41" s="548"/>
      <c r="EH41" s="548"/>
      <c r="EI41" s="548"/>
      <c r="EJ41" s="548"/>
      <c r="EK41" s="548"/>
      <c r="EL41" s="548"/>
      <c r="EM41" s="548"/>
      <c r="EN41" s="548"/>
      <c r="EO41" s="548"/>
      <c r="EP41" s="548"/>
      <c r="EQ41" s="548"/>
      <c r="ER41" s="548"/>
      <c r="ES41" s="548"/>
      <c r="ET41" s="548"/>
      <c r="EU41" s="548"/>
      <c r="EV41" s="548"/>
      <c r="EW41" s="548"/>
      <c r="EX41" s="548"/>
      <c r="EY41" s="548"/>
      <c r="EZ41" s="548"/>
      <c r="FA41" s="548"/>
      <c r="FB41" s="548"/>
      <c r="FC41" s="548"/>
      <c r="FD41" s="548"/>
      <c r="FE41" s="548"/>
      <c r="FF41" s="548"/>
      <c r="FG41" s="548"/>
      <c r="FH41" s="548"/>
      <c r="FI41" s="548"/>
      <c r="FJ41" s="548"/>
      <c r="FK41" s="548"/>
      <c r="FL41" s="548"/>
      <c r="FM41" s="548"/>
      <c r="FN41" s="548"/>
      <c r="FO41" s="548"/>
      <c r="FP41" s="548"/>
      <c r="FQ41" s="548"/>
      <c r="FR41" s="548"/>
      <c r="FS41" s="548"/>
      <c r="FT41" s="548"/>
      <c r="FU41" s="548"/>
      <c r="FV41" s="548"/>
      <c r="FW41" s="548"/>
      <c r="FX41" s="548"/>
      <c r="FY41" s="548"/>
      <c r="FZ41" s="548"/>
      <c r="GA41" s="548"/>
      <c r="GB41" s="548"/>
      <c r="GC41" s="548"/>
      <c r="GD41" s="548"/>
      <c r="GE41" s="548"/>
      <c r="GF41" s="548"/>
      <c r="GG41" s="548"/>
      <c r="GH41" s="548"/>
      <c r="GI41" s="548"/>
      <c r="GJ41" s="548"/>
      <c r="GK41" s="548"/>
      <c r="GL41" s="548"/>
      <c r="GM41" s="548"/>
      <c r="GN41" s="548"/>
      <c r="GO41" s="548"/>
      <c r="GP41" s="548"/>
      <c r="GQ41" s="548"/>
      <c r="GR41" s="548"/>
      <c r="GS41" s="548"/>
      <c r="GT41" s="548"/>
      <c r="GU41" s="548"/>
      <c r="GV41" s="548"/>
      <c r="GW41" s="548"/>
      <c r="GX41" s="548"/>
      <c r="GY41" s="548"/>
      <c r="GZ41" s="548"/>
      <c r="HA41" s="548"/>
      <c r="HB41" s="548"/>
      <c r="HC41" s="548"/>
      <c r="HD41" s="548"/>
      <c r="HE41" s="548"/>
      <c r="HF41" s="548"/>
      <c r="HG41" s="548"/>
      <c r="HH41" s="548"/>
      <c r="HI41" s="548"/>
      <c r="HJ41" s="548"/>
      <c r="HK41" s="548"/>
      <c r="HL41" s="548"/>
      <c r="HM41" s="548"/>
      <c r="HN41" s="548"/>
      <c r="HO41" s="548"/>
      <c r="HP41" s="548"/>
      <c r="HQ41" s="548"/>
      <c r="HR41" s="548"/>
      <c r="HS41" s="548"/>
      <c r="HT41" s="548"/>
      <c r="HU41" s="548"/>
      <c r="HV41" s="548"/>
      <c r="HW41" s="548"/>
      <c r="HX41" s="548"/>
      <c r="HY41" s="548"/>
      <c r="HZ41" s="548"/>
      <c r="IA41" s="548"/>
      <c r="IB41" s="548"/>
      <c r="IC41" s="548"/>
      <c r="ID41" s="548"/>
      <c r="IE41" s="548"/>
      <c r="IF41" s="548"/>
      <c r="IG41" s="548"/>
      <c r="IH41" s="548"/>
      <c r="II41" s="548"/>
      <c r="IJ41" s="548"/>
      <c r="IK41" s="548"/>
      <c r="IL41" s="548"/>
      <c r="IM41" s="548"/>
      <c r="IN41" s="548"/>
      <c r="IO41" s="548"/>
      <c r="IP41" s="548"/>
      <c r="IQ41" s="548"/>
      <c r="IR41" s="548"/>
      <c r="IS41" s="548"/>
      <c r="IT41" s="548"/>
      <c r="IU41" s="548"/>
      <c r="IV41" s="548"/>
    </row>
    <row r="42" spans="1:256" x14ac:dyDescent="0.15">
      <c r="A42" s="7"/>
      <c r="B42" s="5"/>
      <c r="C42" s="5"/>
      <c r="D42" s="5"/>
      <c r="E42" s="5"/>
      <c r="F42" s="5"/>
      <c r="G42" s="5"/>
      <c r="I42" s="548"/>
      <c r="J42" s="548"/>
      <c r="K42" s="548"/>
      <c r="L42" s="548"/>
      <c r="M42" s="548"/>
      <c r="N42" s="548"/>
      <c r="O42" s="548"/>
      <c r="P42" s="548"/>
      <c r="Q42" s="548"/>
      <c r="R42" s="548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8"/>
      <c r="AF42" s="548"/>
      <c r="AG42" s="548"/>
      <c r="AH42" s="548"/>
      <c r="AI42" s="548"/>
      <c r="AJ42" s="548"/>
      <c r="AK42" s="548"/>
      <c r="AL42" s="548"/>
      <c r="AM42" s="548"/>
      <c r="AN42" s="548"/>
      <c r="AO42" s="548"/>
      <c r="AP42" s="548"/>
      <c r="AQ42" s="548"/>
      <c r="AR42" s="548"/>
      <c r="AS42" s="548"/>
      <c r="AT42" s="548"/>
      <c r="AU42" s="548"/>
      <c r="AV42" s="548"/>
      <c r="AW42" s="548"/>
      <c r="AX42" s="548"/>
      <c r="AY42" s="548"/>
      <c r="AZ42" s="548"/>
      <c r="BA42" s="548"/>
      <c r="BB42" s="548"/>
      <c r="BC42" s="548"/>
      <c r="BD42" s="548"/>
      <c r="BE42" s="548"/>
      <c r="BF42" s="548"/>
      <c r="BG42" s="548"/>
      <c r="BH42" s="548"/>
      <c r="BI42" s="548"/>
      <c r="BJ42" s="548"/>
      <c r="BK42" s="548"/>
      <c r="BL42" s="548"/>
      <c r="BM42" s="548"/>
      <c r="BN42" s="548"/>
      <c r="BO42" s="548"/>
      <c r="BP42" s="548"/>
      <c r="BQ42" s="548"/>
      <c r="BR42" s="548"/>
      <c r="BS42" s="548"/>
      <c r="BT42" s="548"/>
      <c r="BU42" s="548"/>
      <c r="BV42" s="548"/>
      <c r="BW42" s="548"/>
      <c r="BX42" s="548"/>
      <c r="BY42" s="548"/>
      <c r="BZ42" s="548"/>
      <c r="CA42" s="548"/>
      <c r="CB42" s="548"/>
      <c r="CC42" s="548"/>
      <c r="CD42" s="548"/>
      <c r="CE42" s="548"/>
      <c r="CF42" s="548"/>
      <c r="CG42" s="548"/>
      <c r="CH42" s="548"/>
      <c r="CI42" s="548"/>
      <c r="CJ42" s="548"/>
      <c r="CK42" s="548"/>
      <c r="CL42" s="548"/>
      <c r="CM42" s="548"/>
      <c r="CN42" s="548"/>
      <c r="CO42" s="548"/>
      <c r="CP42" s="548"/>
      <c r="CQ42" s="548"/>
      <c r="CR42" s="548"/>
      <c r="CS42" s="548"/>
      <c r="CT42" s="548"/>
      <c r="CU42" s="548"/>
      <c r="CV42" s="548"/>
      <c r="CW42" s="548"/>
      <c r="CX42" s="548"/>
      <c r="CY42" s="548"/>
      <c r="CZ42" s="548"/>
      <c r="DA42" s="548"/>
      <c r="DB42" s="548"/>
      <c r="DC42" s="548"/>
      <c r="DD42" s="548"/>
      <c r="DE42" s="548"/>
      <c r="DF42" s="548"/>
      <c r="DG42" s="548"/>
      <c r="DH42" s="548"/>
      <c r="DI42" s="548"/>
      <c r="DJ42" s="548"/>
      <c r="DK42" s="548"/>
      <c r="DL42" s="548"/>
      <c r="DM42" s="548"/>
      <c r="DN42" s="548"/>
      <c r="DO42" s="548"/>
      <c r="DP42" s="548"/>
      <c r="DQ42" s="548"/>
      <c r="DR42" s="548"/>
      <c r="DS42" s="548"/>
      <c r="DT42" s="548"/>
      <c r="DU42" s="548"/>
      <c r="DV42" s="548"/>
      <c r="DW42" s="548"/>
      <c r="DX42" s="548"/>
      <c r="DY42" s="548"/>
      <c r="DZ42" s="548"/>
      <c r="EA42" s="548"/>
      <c r="EB42" s="548"/>
      <c r="EC42" s="548"/>
      <c r="ED42" s="548"/>
      <c r="EE42" s="548"/>
      <c r="EF42" s="548"/>
      <c r="EG42" s="548"/>
      <c r="EH42" s="548"/>
      <c r="EI42" s="548"/>
      <c r="EJ42" s="548"/>
      <c r="EK42" s="548"/>
      <c r="EL42" s="548"/>
      <c r="EM42" s="548"/>
      <c r="EN42" s="548"/>
      <c r="EO42" s="548"/>
      <c r="EP42" s="548"/>
      <c r="EQ42" s="548"/>
      <c r="ER42" s="548"/>
      <c r="ES42" s="548"/>
      <c r="ET42" s="548"/>
      <c r="EU42" s="548"/>
      <c r="EV42" s="548"/>
      <c r="EW42" s="548"/>
      <c r="EX42" s="548"/>
      <c r="EY42" s="548"/>
      <c r="EZ42" s="548"/>
      <c r="FA42" s="548"/>
      <c r="FB42" s="548"/>
      <c r="FC42" s="548"/>
      <c r="FD42" s="548"/>
      <c r="FE42" s="548"/>
      <c r="FF42" s="548"/>
      <c r="FG42" s="548"/>
      <c r="FH42" s="548"/>
      <c r="FI42" s="548"/>
      <c r="FJ42" s="548"/>
      <c r="FK42" s="548"/>
      <c r="FL42" s="548"/>
      <c r="FM42" s="548"/>
      <c r="FN42" s="548"/>
      <c r="FO42" s="548"/>
      <c r="FP42" s="548"/>
      <c r="FQ42" s="548"/>
      <c r="FR42" s="548"/>
      <c r="FS42" s="548"/>
      <c r="FT42" s="548"/>
      <c r="FU42" s="548"/>
      <c r="FV42" s="548"/>
      <c r="FW42" s="548"/>
      <c r="FX42" s="548"/>
      <c r="FY42" s="548"/>
      <c r="FZ42" s="548"/>
      <c r="GA42" s="548"/>
      <c r="GB42" s="548"/>
      <c r="GC42" s="548"/>
      <c r="GD42" s="548"/>
      <c r="GE42" s="548"/>
      <c r="GF42" s="548"/>
      <c r="GG42" s="548"/>
      <c r="GH42" s="548"/>
      <c r="GI42" s="548"/>
      <c r="GJ42" s="548"/>
      <c r="GK42" s="548"/>
      <c r="GL42" s="548"/>
      <c r="GM42" s="548"/>
      <c r="GN42" s="548"/>
      <c r="GO42" s="548"/>
      <c r="GP42" s="548"/>
      <c r="GQ42" s="548"/>
      <c r="GR42" s="548"/>
      <c r="GS42" s="548"/>
      <c r="GT42" s="548"/>
      <c r="GU42" s="548"/>
      <c r="GV42" s="548"/>
      <c r="GW42" s="548"/>
      <c r="GX42" s="548"/>
      <c r="GY42" s="548"/>
      <c r="GZ42" s="548"/>
      <c r="HA42" s="548"/>
      <c r="HB42" s="548"/>
      <c r="HC42" s="548"/>
      <c r="HD42" s="548"/>
      <c r="HE42" s="548"/>
      <c r="HF42" s="548"/>
      <c r="HG42" s="548"/>
      <c r="HH42" s="548"/>
      <c r="HI42" s="548"/>
      <c r="HJ42" s="548"/>
      <c r="HK42" s="548"/>
      <c r="HL42" s="548"/>
      <c r="HM42" s="548"/>
      <c r="HN42" s="548"/>
      <c r="HO42" s="548"/>
      <c r="HP42" s="548"/>
      <c r="HQ42" s="548"/>
      <c r="HR42" s="548"/>
      <c r="HS42" s="548"/>
      <c r="HT42" s="548"/>
      <c r="HU42" s="548"/>
      <c r="HV42" s="548"/>
      <c r="HW42" s="548"/>
      <c r="HX42" s="548"/>
      <c r="HY42" s="548"/>
      <c r="HZ42" s="548"/>
      <c r="IA42" s="548"/>
      <c r="IB42" s="548"/>
      <c r="IC42" s="548"/>
      <c r="ID42" s="548"/>
      <c r="IE42" s="548"/>
      <c r="IF42" s="548"/>
      <c r="IG42" s="548"/>
      <c r="IH42" s="548"/>
      <c r="II42" s="548"/>
      <c r="IJ42" s="548"/>
      <c r="IK42" s="548"/>
      <c r="IL42" s="548"/>
      <c r="IM42" s="548"/>
      <c r="IN42" s="548"/>
      <c r="IO42" s="548"/>
      <c r="IP42" s="548"/>
      <c r="IQ42" s="548"/>
      <c r="IR42" s="548"/>
      <c r="IS42" s="548"/>
      <c r="IT42" s="548"/>
      <c r="IU42" s="548"/>
      <c r="IV42" s="548"/>
    </row>
    <row r="43" spans="1:256" x14ac:dyDescent="0.15">
      <c r="A43" s="7"/>
      <c r="B43" s="5"/>
      <c r="C43" s="5"/>
      <c r="D43" s="5"/>
      <c r="E43" s="5"/>
      <c r="F43" s="5"/>
      <c r="G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</row>
    <row r="44" spans="1:256" x14ac:dyDescent="0.15">
      <c r="A44" s="5"/>
      <c r="B44" s="5"/>
      <c r="C44" s="5"/>
      <c r="D44" s="5"/>
      <c r="E44" s="5"/>
      <c r="F44" s="5"/>
      <c r="G44" s="5"/>
      <c r="I44" s="1"/>
      <c r="J44" s="1"/>
      <c r="K44" s="1"/>
    </row>
    <row r="45" spans="1:256" x14ac:dyDescent="0.15">
      <c r="I45" s="1"/>
      <c r="J45" s="1"/>
      <c r="K45" s="1"/>
    </row>
    <row r="46" spans="1:256" x14ac:dyDescent="0.15">
      <c r="I46" s="1"/>
      <c r="J46" s="1"/>
      <c r="K46" s="1"/>
    </row>
    <row r="47" spans="1:256" x14ac:dyDescent="0.15">
      <c r="I47" s="1"/>
      <c r="J47" s="1"/>
      <c r="K47" s="1"/>
    </row>
  </sheetData>
  <mergeCells count="87">
    <mergeCell ref="HY42:IF42"/>
    <mergeCell ref="IG42:IN42"/>
    <mergeCell ref="IO42:IV42"/>
    <mergeCell ref="FE42:FL42"/>
    <mergeCell ref="FM42:FT42"/>
    <mergeCell ref="FU42:GB42"/>
    <mergeCell ref="GC42:GJ42"/>
    <mergeCell ref="GK42:GR42"/>
    <mergeCell ref="GS42:GZ42"/>
    <mergeCell ref="HA42:HH42"/>
    <mergeCell ref="HI42:HP42"/>
    <mergeCell ref="HQ42:HX42"/>
    <mergeCell ref="HQ41:HX41"/>
    <mergeCell ref="EW42:FD42"/>
    <mergeCell ref="BM42:BT42"/>
    <mergeCell ref="BU42:CB42"/>
    <mergeCell ref="CC42:CJ42"/>
    <mergeCell ref="CK42:CR42"/>
    <mergeCell ref="CS42:CZ42"/>
    <mergeCell ref="DA42:DH42"/>
    <mergeCell ref="DI42:DP42"/>
    <mergeCell ref="DQ42:DX42"/>
    <mergeCell ref="HI41:HP41"/>
    <mergeCell ref="BE42:BL42"/>
    <mergeCell ref="GC41:GJ41"/>
    <mergeCell ref="GK41:GR41"/>
    <mergeCell ref="GS41:GZ41"/>
    <mergeCell ref="HA41:HH41"/>
    <mergeCell ref="DY42:EF42"/>
    <mergeCell ref="EG42:EN42"/>
    <mergeCell ref="EO42:EV42"/>
    <mergeCell ref="FM41:FT41"/>
    <mergeCell ref="FU41:GB41"/>
    <mergeCell ref="CK41:CR41"/>
    <mergeCell ref="CS41:CZ41"/>
    <mergeCell ref="DA41:DH41"/>
    <mergeCell ref="DI41:DP41"/>
    <mergeCell ref="CC41:CJ41"/>
    <mergeCell ref="HY41:IF41"/>
    <mergeCell ref="IG41:IN41"/>
    <mergeCell ref="IO41:IV41"/>
    <mergeCell ref="I42:P42"/>
    <mergeCell ref="Q42:X42"/>
    <mergeCell ref="Y42:AF42"/>
    <mergeCell ref="AG42:AN42"/>
    <mergeCell ref="AO42:AV42"/>
    <mergeCell ref="AW42:BD42"/>
    <mergeCell ref="DQ41:DX41"/>
    <mergeCell ref="DY41:EF41"/>
    <mergeCell ref="EG41:EN41"/>
    <mergeCell ref="EO41:EV41"/>
    <mergeCell ref="EW41:FD41"/>
    <mergeCell ref="FE41:FL41"/>
    <mergeCell ref="AO41:AV41"/>
    <mergeCell ref="B35:D35"/>
    <mergeCell ref="B36:D36"/>
    <mergeCell ref="I41:P41"/>
    <mergeCell ref="Q41:X41"/>
    <mergeCell ref="Y41:AF41"/>
    <mergeCell ref="AG41:AN41"/>
    <mergeCell ref="AW41:BD41"/>
    <mergeCell ref="BE41:BL41"/>
    <mergeCell ref="BM41:BT41"/>
    <mergeCell ref="BU41:CB41"/>
    <mergeCell ref="B16:D16"/>
    <mergeCell ref="B17:D17"/>
    <mergeCell ref="B34:D34"/>
    <mergeCell ref="B21:D21"/>
    <mergeCell ref="B22:D22"/>
    <mergeCell ref="B24:D24"/>
    <mergeCell ref="B20:D20"/>
    <mergeCell ref="B23:D23"/>
    <mergeCell ref="B29:D29"/>
    <mergeCell ref="B30:D30"/>
    <mergeCell ref="B18:D18"/>
    <mergeCell ref="B31:D31"/>
    <mergeCell ref="B32:D32"/>
    <mergeCell ref="B33:D33"/>
    <mergeCell ref="A12:D12"/>
    <mergeCell ref="A13:D13"/>
    <mergeCell ref="B14:D14"/>
    <mergeCell ref="B15:D15"/>
    <mergeCell ref="A1:H1"/>
    <mergeCell ref="B2:C2"/>
    <mergeCell ref="F2:H3"/>
    <mergeCell ref="A3:C3"/>
    <mergeCell ref="B11:D11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24"/>
  <dimension ref="A1:M42"/>
  <sheetViews>
    <sheetView topLeftCell="A2" zoomScaleNormal="100" workbookViewId="0">
      <selection activeCell="A36" sqref="A36:D3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3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3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3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3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3" ht="19.350000000000001" customHeight="1" x14ac:dyDescent="0.15">
      <c r="A9" s="68" t="s">
        <v>72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71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50" t="s">
        <v>70</v>
      </c>
      <c r="B14" s="651"/>
      <c r="C14" s="651"/>
      <c r="D14" s="652"/>
      <c r="E14" s="34"/>
      <c r="F14" s="222"/>
      <c r="G14" s="221"/>
      <c r="H14" s="31"/>
    </row>
    <row r="15" spans="1:13" ht="18" customHeight="1" x14ac:dyDescent="0.15">
      <c r="A15" s="220" t="s">
        <v>17</v>
      </c>
      <c r="B15" s="586"/>
      <c r="C15" s="587"/>
      <c r="D15" s="588"/>
      <c r="E15" s="97">
        <v>1</v>
      </c>
      <c r="F15" s="44">
        <v>280000</v>
      </c>
      <c r="G15" s="195">
        <f>E15*F15</f>
        <v>280000</v>
      </c>
      <c r="H15" s="204"/>
      <c r="K15" s="190"/>
      <c r="L15" s="190"/>
      <c r="M15" s="190"/>
    </row>
    <row r="16" spans="1:13" ht="18" customHeight="1" x14ac:dyDescent="0.15">
      <c r="A16" s="89" t="s">
        <v>69</v>
      </c>
      <c r="B16" s="578" t="s">
        <v>68</v>
      </c>
      <c r="C16" s="579"/>
      <c r="D16" s="580"/>
      <c r="E16" s="218">
        <v>1</v>
      </c>
      <c r="F16" s="44">
        <v>84000</v>
      </c>
      <c r="G16" s="195">
        <f>E16*F16</f>
        <v>84000</v>
      </c>
      <c r="H16" s="215" t="s">
        <v>65</v>
      </c>
      <c r="I16" s="1">
        <v>42.4</v>
      </c>
      <c r="K16" s="190"/>
      <c r="L16" s="190"/>
      <c r="M16" s="190"/>
    </row>
    <row r="17" spans="1:13" s="36" customFormat="1" ht="18" customHeight="1" x14ac:dyDescent="0.15">
      <c r="A17" s="89" t="s">
        <v>67</v>
      </c>
      <c r="B17" s="578" t="s">
        <v>66</v>
      </c>
      <c r="C17" s="579"/>
      <c r="D17" s="580"/>
      <c r="E17" s="218">
        <v>1</v>
      </c>
      <c r="F17" s="44">
        <v>82000</v>
      </c>
      <c r="G17" s="195">
        <f>E17*F17</f>
        <v>82000</v>
      </c>
      <c r="H17" s="215" t="s">
        <v>65</v>
      </c>
      <c r="I17" s="36">
        <v>63.6</v>
      </c>
      <c r="K17" s="193"/>
      <c r="L17" s="190"/>
      <c r="M17" s="190"/>
    </row>
    <row r="18" spans="1:13" s="36" customFormat="1" ht="18" customHeight="1" x14ac:dyDescent="0.15">
      <c r="A18" s="219"/>
      <c r="B18" s="620"/>
      <c r="C18" s="621"/>
      <c r="D18" s="622"/>
      <c r="E18" s="218"/>
      <c r="F18" s="217" t="s">
        <v>4</v>
      </c>
      <c r="G18" s="200">
        <f>SUM(G7:G17)</f>
        <v>446000</v>
      </c>
      <c r="H18" s="199"/>
      <c r="K18" s="193"/>
      <c r="L18" s="190"/>
      <c r="M18" s="190"/>
    </row>
    <row r="19" spans="1:13" s="36" customFormat="1" ht="18" customHeight="1" x14ac:dyDescent="0.15">
      <c r="A19" s="216"/>
      <c r="B19" s="586"/>
      <c r="C19" s="587"/>
      <c r="D19" s="588"/>
      <c r="E19" s="202"/>
      <c r="F19" s="196"/>
      <c r="G19" s="195"/>
      <c r="H19" s="215"/>
      <c r="K19" s="193"/>
      <c r="L19" s="190"/>
      <c r="M19" s="190"/>
    </row>
    <row r="20" spans="1:13" ht="18" customHeight="1" x14ac:dyDescent="0.15">
      <c r="A20" s="214"/>
      <c r="B20" s="581"/>
      <c r="C20" s="582"/>
      <c r="D20" s="583"/>
      <c r="E20" s="213"/>
      <c r="F20" s="196"/>
      <c r="G20" s="195"/>
      <c r="H20" s="204"/>
      <c r="K20" s="190"/>
      <c r="L20" s="190"/>
      <c r="M20" s="190"/>
    </row>
    <row r="21" spans="1:13" ht="18" customHeight="1" x14ac:dyDescent="0.15">
      <c r="A21" s="211"/>
      <c r="B21" s="581"/>
      <c r="C21" s="582"/>
      <c r="D21" s="583"/>
      <c r="E21" s="212"/>
      <c r="F21" s="196"/>
      <c r="G21" s="195"/>
      <c r="H21" s="204"/>
      <c r="K21" s="190"/>
      <c r="L21" s="190"/>
      <c r="M21" s="190"/>
    </row>
    <row r="22" spans="1:13" ht="18" customHeight="1" x14ac:dyDescent="0.15">
      <c r="A22" s="211"/>
      <c r="B22" s="623"/>
      <c r="C22" s="624"/>
      <c r="D22" s="625"/>
      <c r="E22" s="202"/>
      <c r="F22" s="196"/>
      <c r="G22" s="195"/>
      <c r="H22" s="204"/>
      <c r="K22" s="190"/>
      <c r="L22" s="190"/>
      <c r="M22" s="190"/>
    </row>
    <row r="23" spans="1:13" ht="18" customHeight="1" x14ac:dyDescent="0.15">
      <c r="A23" s="208"/>
      <c r="B23" s="581"/>
      <c r="C23" s="582"/>
      <c r="D23" s="583"/>
      <c r="E23" s="210"/>
      <c r="F23" s="209"/>
      <c r="G23" s="195"/>
      <c r="H23" s="204"/>
      <c r="K23" s="190"/>
      <c r="L23" s="190"/>
      <c r="M23" s="190"/>
    </row>
    <row r="24" spans="1:13" ht="18" customHeight="1" x14ac:dyDescent="0.15">
      <c r="A24" s="208"/>
      <c r="B24" s="623"/>
      <c r="C24" s="624"/>
      <c r="D24" s="625"/>
      <c r="E24" s="207"/>
      <c r="F24" s="206"/>
      <c r="G24" s="205"/>
      <c r="H24" s="204"/>
      <c r="K24" s="190"/>
      <c r="L24" s="190"/>
      <c r="M24" s="190"/>
    </row>
    <row r="25" spans="1:13" ht="18" customHeight="1" x14ac:dyDescent="0.15">
      <c r="A25" s="208"/>
      <c r="B25" s="623"/>
      <c r="C25" s="624"/>
      <c r="D25" s="625"/>
      <c r="E25" s="207"/>
      <c r="F25" s="206"/>
      <c r="G25" s="205"/>
      <c r="H25" s="204"/>
      <c r="K25" s="190"/>
      <c r="L25" s="190"/>
      <c r="M25" s="190"/>
    </row>
    <row r="26" spans="1:13" s="36" customFormat="1" ht="18" customHeight="1" x14ac:dyDescent="0.15">
      <c r="A26" s="203"/>
      <c r="B26" s="586"/>
      <c r="C26" s="587"/>
      <c r="D26" s="588"/>
      <c r="E26" s="202"/>
      <c r="F26" s="201"/>
      <c r="G26" s="200"/>
      <c r="H26" s="199"/>
      <c r="K26" s="193"/>
      <c r="L26" s="190"/>
      <c r="M26" s="190"/>
    </row>
    <row r="27" spans="1:13" s="36" customFormat="1" ht="18" customHeight="1" x14ac:dyDescent="0.15">
      <c r="A27" s="198"/>
      <c r="B27" s="697"/>
      <c r="C27" s="698"/>
      <c r="D27" s="699"/>
      <c r="E27" s="197"/>
      <c r="F27" s="196"/>
      <c r="G27" s="195"/>
      <c r="H27" s="194"/>
      <c r="K27" s="193"/>
      <c r="L27" s="190"/>
      <c r="M27" s="190"/>
    </row>
    <row r="28" spans="1:13" s="36" customFormat="1" ht="18" customHeight="1" x14ac:dyDescent="0.15">
      <c r="A28" s="152"/>
      <c r="B28" s="480"/>
      <c r="C28" s="481"/>
      <c r="D28" s="482"/>
      <c r="E28" s="34"/>
      <c r="F28" s="44"/>
      <c r="G28" s="38"/>
      <c r="H28" s="37"/>
      <c r="K28" s="193"/>
      <c r="L28" s="190"/>
      <c r="M28" s="190"/>
    </row>
    <row r="29" spans="1:13" ht="18" customHeight="1" x14ac:dyDescent="0.15">
      <c r="A29" s="189"/>
      <c r="B29" s="556"/>
      <c r="C29" s="556"/>
      <c r="D29" s="556"/>
      <c r="E29" s="192"/>
      <c r="F29" s="44"/>
      <c r="G29" s="38"/>
      <c r="H29" s="191"/>
      <c r="K29" s="190"/>
      <c r="L29" s="190"/>
      <c r="M29" s="190"/>
    </row>
    <row r="30" spans="1:13" ht="18" customHeight="1" x14ac:dyDescent="0.15">
      <c r="A30" s="189"/>
      <c r="B30" s="556"/>
      <c r="C30" s="556"/>
      <c r="D30" s="556"/>
      <c r="E30" s="34"/>
      <c r="F30" s="44"/>
      <c r="G30" s="38"/>
      <c r="H30" s="191"/>
      <c r="K30" s="190"/>
      <c r="L30" s="190"/>
      <c r="M30" s="190"/>
    </row>
    <row r="31" spans="1:13" ht="18" customHeight="1" x14ac:dyDescent="0.15">
      <c r="A31" s="189"/>
      <c r="B31" s="556"/>
      <c r="C31" s="556"/>
      <c r="D31" s="556"/>
      <c r="E31" s="156"/>
      <c r="F31" s="44"/>
      <c r="G31" s="38"/>
      <c r="H31" s="31"/>
      <c r="K31" s="190"/>
      <c r="L31" s="190"/>
      <c r="M31" s="190"/>
    </row>
    <row r="32" spans="1:13" ht="18" customHeight="1" x14ac:dyDescent="0.15">
      <c r="A32" s="189"/>
      <c r="B32" s="556"/>
      <c r="C32" s="556"/>
      <c r="D32" s="556"/>
      <c r="E32" s="156"/>
      <c r="F32" s="44"/>
      <c r="G32" s="38"/>
      <c r="H32" s="31"/>
    </row>
    <row r="33" spans="1:9" ht="18" customHeight="1" x14ac:dyDescent="0.15">
      <c r="A33" s="188"/>
      <c r="B33" s="480"/>
      <c r="C33" s="481"/>
      <c r="D33" s="482"/>
      <c r="E33" s="34"/>
      <c r="F33" s="44"/>
      <c r="G33" s="38"/>
      <c r="H33" s="31"/>
    </row>
    <row r="34" spans="1:9" ht="18" customHeight="1" x14ac:dyDescent="0.15">
      <c r="A34" s="30"/>
      <c r="B34" s="505"/>
      <c r="C34" s="506"/>
      <c r="D34" s="507"/>
      <c r="E34" s="29"/>
      <c r="F34" s="28"/>
      <c r="G34" s="27"/>
      <c r="H34" s="26"/>
    </row>
    <row r="35" spans="1:9" ht="18" customHeight="1" x14ac:dyDescent="0.15">
      <c r="A35" s="495" t="s">
        <v>64</v>
      </c>
      <c r="B35" s="496"/>
      <c r="C35" s="496"/>
      <c r="D35" s="496"/>
      <c r="E35" s="496"/>
      <c r="F35" s="496"/>
      <c r="G35" s="496"/>
      <c r="H35" s="497"/>
    </row>
    <row r="36" spans="1:9" ht="18" customHeight="1" x14ac:dyDescent="0.15">
      <c r="A36" s="547"/>
      <c r="B36" s="548"/>
      <c r="C36" s="548"/>
      <c r="D36" s="548"/>
      <c r="E36" s="548"/>
      <c r="F36" s="548"/>
      <c r="G36" s="548"/>
      <c r="H36" s="549"/>
    </row>
    <row r="37" spans="1:9" ht="18" customHeight="1" x14ac:dyDescent="0.15">
      <c r="A37" s="547"/>
      <c r="B37" s="548"/>
      <c r="C37" s="548"/>
      <c r="D37" s="548"/>
      <c r="E37" s="548"/>
      <c r="F37" s="548"/>
      <c r="G37" s="548"/>
      <c r="H37" s="549"/>
      <c r="I37" s="8"/>
    </row>
    <row r="38" spans="1:9" ht="18" customHeight="1" x14ac:dyDescent="0.15">
      <c r="A38" s="547"/>
      <c r="B38" s="548"/>
      <c r="C38" s="548"/>
      <c r="D38" s="548"/>
      <c r="E38" s="548"/>
      <c r="F38" s="548"/>
      <c r="G38" s="548"/>
      <c r="H38" s="549"/>
    </row>
    <row r="39" spans="1:9" ht="18" customHeight="1" x14ac:dyDescent="0.15">
      <c r="A39" s="547"/>
      <c r="B39" s="548"/>
      <c r="C39" s="548"/>
      <c r="D39" s="548"/>
      <c r="E39" s="548"/>
      <c r="F39" s="548"/>
      <c r="G39" s="548"/>
      <c r="H39" s="549"/>
    </row>
    <row r="40" spans="1:9" ht="16.5" customHeight="1" x14ac:dyDescent="0.15">
      <c r="A40" s="547"/>
      <c r="B40" s="548"/>
      <c r="C40" s="548"/>
      <c r="D40" s="548"/>
      <c r="E40" s="548"/>
      <c r="F40" s="548"/>
      <c r="G40" s="548"/>
      <c r="H40" s="549"/>
    </row>
    <row r="41" spans="1:9" ht="2.25" customHeight="1" x14ac:dyDescent="0.15">
      <c r="A41" s="7"/>
      <c r="B41" s="5"/>
      <c r="C41" s="5"/>
      <c r="D41" s="5"/>
      <c r="E41" s="5"/>
      <c r="F41" s="5"/>
      <c r="G41" s="5"/>
      <c r="H41" s="4"/>
    </row>
    <row r="42" spans="1:9" ht="12.75" customHeight="1" x14ac:dyDescent="0.15">
      <c r="A42" s="498"/>
      <c r="B42" s="499"/>
      <c r="C42" s="499"/>
      <c r="D42" s="499"/>
      <c r="E42" s="3"/>
      <c r="F42" s="3"/>
      <c r="G42" s="3"/>
      <c r="H42" s="2"/>
    </row>
  </sheetData>
  <mergeCells count="37">
    <mergeCell ref="A2:H2"/>
    <mergeCell ref="B3:C3"/>
    <mergeCell ref="F3:H4"/>
    <mergeCell ref="A4:C4"/>
    <mergeCell ref="E5:H5"/>
    <mergeCell ref="B33:D33"/>
    <mergeCell ref="E6:H6"/>
    <mergeCell ref="B17:D17"/>
    <mergeCell ref="B18:D18"/>
    <mergeCell ref="B19:D19"/>
    <mergeCell ref="B20:D20"/>
    <mergeCell ref="E7:H7"/>
    <mergeCell ref="E8:H8"/>
    <mergeCell ref="B13:D13"/>
    <mergeCell ref="B15:D15"/>
    <mergeCell ref="B16:D16"/>
    <mergeCell ref="B28:D28"/>
    <mergeCell ref="B21:D21"/>
    <mergeCell ref="B22:D22"/>
    <mergeCell ref="B31:D31"/>
    <mergeCell ref="B32:D32"/>
    <mergeCell ref="A42:D42"/>
    <mergeCell ref="A14:D14"/>
    <mergeCell ref="A35:H35"/>
    <mergeCell ref="A36:H36"/>
    <mergeCell ref="A37:H37"/>
    <mergeCell ref="A38:H38"/>
    <mergeCell ref="A39:H39"/>
    <mergeCell ref="A40:H40"/>
    <mergeCell ref="B29:D29"/>
    <mergeCell ref="B30:D30"/>
    <mergeCell ref="B34:D34"/>
    <mergeCell ref="B23:D23"/>
    <mergeCell ref="B24:D24"/>
    <mergeCell ref="B25:D25"/>
    <mergeCell ref="B26:D26"/>
    <mergeCell ref="B27:D27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25"/>
  <dimension ref="A1:IV42"/>
  <sheetViews>
    <sheetView workbookViewId="0">
      <selection activeCell="A36" sqref="A36:D36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76" t="s">
        <v>39</v>
      </c>
      <c r="B1" s="476"/>
      <c r="C1" s="476"/>
      <c r="D1" s="476"/>
      <c r="E1" s="476"/>
      <c r="F1" s="476"/>
      <c r="G1" s="476"/>
      <c r="H1" s="476"/>
      <c r="I1" s="1"/>
      <c r="J1" s="1"/>
      <c r="K1" s="1"/>
    </row>
    <row r="2" spans="1:12" ht="42" customHeight="1" x14ac:dyDescent="0.25">
      <c r="A2" s="75" t="s">
        <v>38</v>
      </c>
      <c r="B2" s="477" t="s">
        <v>37</v>
      </c>
      <c r="C2" s="477"/>
      <c r="D2" s="74"/>
      <c r="E2" s="69"/>
      <c r="F2" s="478"/>
      <c r="G2" s="478"/>
      <c r="H2" s="478"/>
      <c r="I2" s="73"/>
      <c r="J2" s="73"/>
      <c r="K2" s="73"/>
    </row>
    <row r="3" spans="1:12" ht="18.75" customHeight="1" x14ac:dyDescent="0.15">
      <c r="A3" s="479" t="s">
        <v>63</v>
      </c>
      <c r="B3" s="479"/>
      <c r="C3" s="479"/>
      <c r="D3" s="72"/>
      <c r="E3" s="69"/>
      <c r="F3" s="478"/>
      <c r="G3" s="478"/>
      <c r="H3" s="478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129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128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89" t="s">
        <v>23</v>
      </c>
      <c r="C11" s="490"/>
      <c r="D11" s="491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95" t="s">
        <v>94</v>
      </c>
      <c r="B12" s="696"/>
      <c r="C12" s="696"/>
      <c r="D12" s="703"/>
      <c r="E12" s="132"/>
      <c r="F12" s="132"/>
      <c r="G12" s="132"/>
      <c r="H12" s="131"/>
    </row>
    <row r="13" spans="1:12" ht="18" customHeight="1" x14ac:dyDescent="0.15">
      <c r="A13" s="574" t="s">
        <v>43</v>
      </c>
      <c r="B13" s="575"/>
      <c r="C13" s="575"/>
      <c r="D13" s="576"/>
      <c r="E13" s="107">
        <v>1</v>
      </c>
      <c r="F13" s="130">
        <v>53000</v>
      </c>
      <c r="G13" s="130">
        <f>F13*E13</f>
        <v>53000</v>
      </c>
      <c r="H13" s="117"/>
    </row>
    <row r="14" spans="1:12" ht="18" customHeight="1" x14ac:dyDescent="0.15">
      <c r="A14" s="129" t="s">
        <v>93</v>
      </c>
      <c r="B14" s="535" t="s">
        <v>41</v>
      </c>
      <c r="C14" s="536"/>
      <c r="D14" s="537"/>
      <c r="E14" s="107">
        <v>1</v>
      </c>
      <c r="F14" s="100">
        <v>135900</v>
      </c>
      <c r="G14" s="115">
        <f>E14*F14</f>
        <v>135900</v>
      </c>
      <c r="H14" s="117"/>
      <c r="J14" s="169">
        <v>95000</v>
      </c>
      <c r="K14" s="170">
        <f>J14*1.3</f>
        <v>123500</v>
      </c>
      <c r="L14" s="170">
        <f>K14*1.1</f>
        <v>135850</v>
      </c>
    </row>
    <row r="15" spans="1:12" ht="18" customHeight="1" x14ac:dyDescent="0.15">
      <c r="A15" s="108"/>
      <c r="B15" s="615"/>
      <c r="C15" s="604"/>
      <c r="D15" s="605"/>
      <c r="E15" s="97"/>
      <c r="F15" s="112" t="s">
        <v>4</v>
      </c>
      <c r="G15" s="92">
        <f>SUM(G13:G14)</f>
        <v>188900</v>
      </c>
      <c r="H15" s="98"/>
    </row>
    <row r="16" spans="1:12" ht="18" customHeight="1" x14ac:dyDescent="0.15">
      <c r="A16" s="124"/>
      <c r="B16" s="535"/>
      <c r="C16" s="536"/>
      <c r="D16" s="537"/>
      <c r="E16" s="123"/>
      <c r="F16" s="122"/>
      <c r="G16" s="121"/>
      <c r="H16" s="120"/>
    </row>
    <row r="17" spans="1:10" ht="18" customHeight="1" x14ac:dyDescent="0.15">
      <c r="A17" s="105"/>
      <c r="B17" s="535"/>
      <c r="C17" s="536"/>
      <c r="D17" s="537"/>
      <c r="E17" s="118"/>
      <c r="F17" s="104" t="s">
        <v>2</v>
      </c>
      <c r="G17" s="103">
        <v>160000</v>
      </c>
      <c r="H17" s="117"/>
    </row>
    <row r="18" spans="1:10" ht="18" customHeight="1" x14ac:dyDescent="0.15">
      <c r="A18" s="101"/>
      <c r="B18" s="535"/>
      <c r="C18" s="536"/>
      <c r="D18" s="537"/>
      <c r="E18" s="107"/>
      <c r="F18" s="100"/>
      <c r="G18" s="99" t="s">
        <v>3</v>
      </c>
      <c r="H18" s="98"/>
    </row>
    <row r="19" spans="1:10" ht="18" customHeight="1" x14ac:dyDescent="0.15">
      <c r="A19" s="108"/>
      <c r="B19" s="707"/>
      <c r="C19" s="708"/>
      <c r="D19" s="709"/>
      <c r="E19" s="107"/>
      <c r="F19" s="100"/>
      <c r="G19" s="115"/>
      <c r="H19" s="114"/>
    </row>
    <row r="20" spans="1:10" ht="18" customHeight="1" x14ac:dyDescent="0.15">
      <c r="A20" s="185"/>
      <c r="B20" s="526"/>
      <c r="C20" s="527"/>
      <c r="D20" s="528"/>
      <c r="E20" s="178"/>
      <c r="F20" s="243"/>
      <c r="G20" s="172"/>
      <c r="H20" s="98"/>
    </row>
    <row r="21" spans="1:10" ht="18" customHeight="1" x14ac:dyDescent="0.15">
      <c r="A21" s="247"/>
      <c r="B21" s="704"/>
      <c r="C21" s="705"/>
      <c r="D21" s="706"/>
      <c r="E21" s="156"/>
      <c r="F21" s="172"/>
      <c r="G21" s="58"/>
      <c r="H21" s="106"/>
    </row>
    <row r="22" spans="1:10" ht="18" customHeight="1" x14ac:dyDescent="0.15">
      <c r="A22" s="101"/>
      <c r="B22" s="535"/>
      <c r="C22" s="536"/>
      <c r="D22" s="536"/>
      <c r="E22" s="97"/>
      <c r="F22" s="112"/>
      <c r="G22" s="92"/>
      <c r="H22" s="98"/>
    </row>
    <row r="23" spans="1:10" ht="18" customHeight="1" x14ac:dyDescent="0.15">
      <c r="A23" s="108"/>
      <c r="B23" s="615"/>
      <c r="C23" s="604"/>
      <c r="D23" s="605"/>
      <c r="E23" s="107"/>
      <c r="F23" s="104"/>
      <c r="G23" s="103"/>
      <c r="H23" s="106"/>
    </row>
    <row r="24" spans="1:10" ht="18" customHeight="1" x14ac:dyDescent="0.15">
      <c r="A24" s="105"/>
      <c r="B24" s="535"/>
      <c r="C24" s="536"/>
      <c r="D24" s="537"/>
      <c r="E24" s="94"/>
      <c r="F24" s="104"/>
      <c r="G24" s="103"/>
      <c r="H24" s="102"/>
    </row>
    <row r="25" spans="1:10" ht="18" customHeight="1" x14ac:dyDescent="0.15">
      <c r="A25" s="101"/>
      <c r="B25" s="535"/>
      <c r="C25" s="536"/>
      <c r="D25" s="537"/>
      <c r="E25" s="94"/>
      <c r="F25" s="100"/>
      <c r="G25" s="99"/>
      <c r="H25" s="98"/>
    </row>
    <row r="26" spans="1:10" ht="18" customHeight="1" x14ac:dyDescent="0.15">
      <c r="A26" s="101"/>
      <c r="B26" s="535"/>
      <c r="C26" s="536"/>
      <c r="D26" s="536"/>
      <c r="E26" s="107"/>
      <c r="F26" s="100"/>
      <c r="G26" s="92"/>
      <c r="H26" s="98"/>
    </row>
    <row r="27" spans="1:10" ht="18" customHeight="1" x14ac:dyDescent="0.15">
      <c r="A27" s="108"/>
      <c r="B27" s="615"/>
      <c r="C27" s="604"/>
      <c r="D27" s="605"/>
      <c r="E27" s="107"/>
      <c r="F27" s="110"/>
      <c r="G27" s="246"/>
      <c r="H27" s="147"/>
    </row>
    <row r="28" spans="1:10" ht="18" customHeight="1" x14ac:dyDescent="0.15">
      <c r="A28" s="105"/>
      <c r="B28" s="535"/>
      <c r="C28" s="536"/>
      <c r="D28" s="537"/>
      <c r="E28" s="94"/>
      <c r="F28" s="100"/>
      <c r="G28" s="115"/>
      <c r="H28" s="114"/>
      <c r="J28" s="145" t="e">
        <f>G14+G21+G23+G25+#REF!+#REF!+#REF!+#REF!+#REF!+G19</f>
        <v>#REF!</v>
      </c>
    </row>
    <row r="29" spans="1:10" ht="18" customHeight="1" x14ac:dyDescent="0.15">
      <c r="A29" s="101"/>
      <c r="B29" s="535"/>
      <c r="C29" s="536"/>
      <c r="D29" s="537"/>
      <c r="E29" s="94"/>
      <c r="F29" s="104"/>
      <c r="G29" s="103"/>
      <c r="H29" s="114"/>
    </row>
    <row r="30" spans="1:10" ht="18" customHeight="1" x14ac:dyDescent="0.15">
      <c r="A30" s="101"/>
      <c r="B30" s="535"/>
      <c r="C30" s="536"/>
      <c r="D30" s="536"/>
      <c r="E30" s="107"/>
      <c r="F30" s="112"/>
      <c r="G30" s="99"/>
      <c r="H30" s="147"/>
    </row>
    <row r="31" spans="1:10" ht="18" customHeight="1" x14ac:dyDescent="0.15">
      <c r="A31" s="142"/>
      <c r="B31" s="700"/>
      <c r="C31" s="701"/>
      <c r="D31" s="702"/>
      <c r="E31" s="140"/>
      <c r="F31" s="141"/>
      <c r="G31" s="140"/>
      <c r="H31" s="139"/>
    </row>
    <row r="32" spans="1:10" x14ac:dyDescent="0.15">
      <c r="A32" s="138" t="s">
        <v>50</v>
      </c>
      <c r="B32" s="137"/>
      <c r="C32" s="137"/>
      <c r="D32" s="137"/>
      <c r="E32" s="137"/>
      <c r="F32" s="137"/>
      <c r="G32" s="137"/>
      <c r="H32" s="136"/>
    </row>
    <row r="33" spans="1:256" x14ac:dyDescent="0.15">
      <c r="A33" s="7" t="s">
        <v>49</v>
      </c>
      <c r="B33" s="5"/>
      <c r="C33" s="5"/>
      <c r="D33" s="5"/>
      <c r="E33" s="5"/>
      <c r="F33" s="5"/>
      <c r="G33" s="5"/>
      <c r="H33" s="4"/>
    </row>
    <row r="34" spans="1:256" x14ac:dyDescent="0.15">
      <c r="A34" s="7" t="s">
        <v>48</v>
      </c>
      <c r="B34" s="5"/>
      <c r="C34" s="5"/>
      <c r="D34" s="5"/>
      <c r="E34" s="5"/>
      <c r="F34" s="5"/>
      <c r="G34" s="5"/>
      <c r="H34" s="4"/>
    </row>
    <row r="35" spans="1:256" x14ac:dyDescent="0.15">
      <c r="A35" s="7"/>
      <c r="B35" s="5"/>
      <c r="C35" s="5"/>
      <c r="D35" s="5"/>
      <c r="E35" s="5"/>
      <c r="F35" s="5"/>
      <c r="G35" s="5"/>
      <c r="H35" s="4"/>
    </row>
    <row r="36" spans="1:256" x14ac:dyDescent="0.15">
      <c r="A36" s="135"/>
      <c r="B36" s="134"/>
      <c r="C36" s="134"/>
      <c r="D36" s="134"/>
      <c r="E36" s="134"/>
      <c r="F36" s="134"/>
      <c r="G36" s="134"/>
      <c r="H36" s="133"/>
      <c r="I36" s="548"/>
      <c r="J36" s="548"/>
      <c r="K36" s="548"/>
      <c r="L36" s="548"/>
      <c r="M36" s="548"/>
      <c r="N36" s="548"/>
      <c r="O36" s="548"/>
      <c r="P36" s="548"/>
      <c r="Q36" s="548"/>
      <c r="R36" s="548"/>
      <c r="S36" s="548"/>
      <c r="T36" s="548"/>
      <c r="U36" s="548"/>
      <c r="V36" s="548"/>
      <c r="W36" s="548"/>
      <c r="X36" s="548"/>
      <c r="Y36" s="548"/>
      <c r="Z36" s="548"/>
      <c r="AA36" s="548"/>
      <c r="AB36" s="548"/>
      <c r="AC36" s="548"/>
      <c r="AD36" s="548"/>
      <c r="AE36" s="548"/>
      <c r="AF36" s="548"/>
      <c r="AG36" s="548"/>
      <c r="AH36" s="548"/>
      <c r="AI36" s="548"/>
      <c r="AJ36" s="548"/>
      <c r="AK36" s="548"/>
      <c r="AL36" s="548"/>
      <c r="AM36" s="548"/>
      <c r="AN36" s="548"/>
      <c r="AO36" s="548"/>
      <c r="AP36" s="548"/>
      <c r="AQ36" s="548"/>
      <c r="AR36" s="548"/>
      <c r="AS36" s="548"/>
      <c r="AT36" s="548"/>
      <c r="AU36" s="548"/>
      <c r="AV36" s="548"/>
      <c r="AW36" s="548"/>
      <c r="AX36" s="548"/>
      <c r="AY36" s="548"/>
      <c r="AZ36" s="548"/>
      <c r="BA36" s="548"/>
      <c r="BB36" s="548"/>
      <c r="BC36" s="548"/>
      <c r="BD36" s="548"/>
      <c r="BE36" s="548"/>
      <c r="BF36" s="548"/>
      <c r="BG36" s="548"/>
      <c r="BH36" s="548"/>
      <c r="BI36" s="548"/>
      <c r="BJ36" s="548"/>
      <c r="BK36" s="548"/>
      <c r="BL36" s="548"/>
      <c r="BM36" s="548"/>
      <c r="BN36" s="548"/>
      <c r="BO36" s="548"/>
      <c r="BP36" s="548"/>
      <c r="BQ36" s="548"/>
      <c r="BR36" s="548"/>
      <c r="BS36" s="548"/>
      <c r="BT36" s="548"/>
      <c r="BU36" s="548"/>
      <c r="BV36" s="548"/>
      <c r="BW36" s="548"/>
      <c r="BX36" s="548"/>
      <c r="BY36" s="548"/>
      <c r="BZ36" s="548"/>
      <c r="CA36" s="548"/>
      <c r="CB36" s="548"/>
      <c r="CC36" s="548"/>
      <c r="CD36" s="548"/>
      <c r="CE36" s="548"/>
      <c r="CF36" s="548"/>
      <c r="CG36" s="548"/>
      <c r="CH36" s="548"/>
      <c r="CI36" s="548"/>
      <c r="CJ36" s="548"/>
      <c r="CK36" s="548"/>
      <c r="CL36" s="548"/>
      <c r="CM36" s="548"/>
      <c r="CN36" s="548"/>
      <c r="CO36" s="548"/>
      <c r="CP36" s="548"/>
      <c r="CQ36" s="548"/>
      <c r="CR36" s="548"/>
      <c r="CS36" s="548"/>
      <c r="CT36" s="548"/>
      <c r="CU36" s="548"/>
      <c r="CV36" s="548"/>
      <c r="CW36" s="548"/>
      <c r="CX36" s="548"/>
      <c r="CY36" s="548"/>
      <c r="CZ36" s="548"/>
      <c r="DA36" s="548"/>
      <c r="DB36" s="548"/>
      <c r="DC36" s="548"/>
      <c r="DD36" s="548"/>
      <c r="DE36" s="548"/>
      <c r="DF36" s="548"/>
      <c r="DG36" s="548"/>
      <c r="DH36" s="548"/>
      <c r="DI36" s="548"/>
      <c r="DJ36" s="548"/>
      <c r="DK36" s="548"/>
      <c r="DL36" s="548"/>
      <c r="DM36" s="548"/>
      <c r="DN36" s="548"/>
      <c r="DO36" s="548"/>
      <c r="DP36" s="548"/>
      <c r="DQ36" s="548"/>
      <c r="DR36" s="548"/>
      <c r="DS36" s="548"/>
      <c r="DT36" s="548"/>
      <c r="DU36" s="548"/>
      <c r="DV36" s="548"/>
      <c r="DW36" s="548"/>
      <c r="DX36" s="548"/>
      <c r="DY36" s="548"/>
      <c r="DZ36" s="548"/>
      <c r="EA36" s="548"/>
      <c r="EB36" s="548"/>
      <c r="EC36" s="548"/>
      <c r="ED36" s="548"/>
      <c r="EE36" s="548"/>
      <c r="EF36" s="548"/>
      <c r="EG36" s="548"/>
      <c r="EH36" s="548"/>
      <c r="EI36" s="548"/>
      <c r="EJ36" s="548"/>
      <c r="EK36" s="548"/>
      <c r="EL36" s="548"/>
      <c r="EM36" s="548"/>
      <c r="EN36" s="548"/>
      <c r="EO36" s="548"/>
      <c r="EP36" s="548"/>
      <c r="EQ36" s="548"/>
      <c r="ER36" s="548"/>
      <c r="ES36" s="548"/>
      <c r="ET36" s="548"/>
      <c r="EU36" s="548"/>
      <c r="EV36" s="548"/>
      <c r="EW36" s="548"/>
      <c r="EX36" s="548"/>
      <c r="EY36" s="548"/>
      <c r="EZ36" s="548"/>
      <c r="FA36" s="548"/>
      <c r="FB36" s="548"/>
      <c r="FC36" s="548"/>
      <c r="FD36" s="548"/>
      <c r="FE36" s="548"/>
      <c r="FF36" s="548"/>
      <c r="FG36" s="548"/>
      <c r="FH36" s="548"/>
      <c r="FI36" s="548"/>
      <c r="FJ36" s="548"/>
      <c r="FK36" s="548"/>
      <c r="FL36" s="548"/>
      <c r="FM36" s="548"/>
      <c r="FN36" s="548"/>
      <c r="FO36" s="548"/>
      <c r="FP36" s="548"/>
      <c r="FQ36" s="548"/>
      <c r="FR36" s="548"/>
      <c r="FS36" s="548"/>
      <c r="FT36" s="548"/>
      <c r="FU36" s="548"/>
      <c r="FV36" s="548"/>
      <c r="FW36" s="548"/>
      <c r="FX36" s="548"/>
      <c r="FY36" s="548"/>
      <c r="FZ36" s="548"/>
      <c r="GA36" s="548"/>
      <c r="GB36" s="548"/>
      <c r="GC36" s="548"/>
      <c r="GD36" s="548"/>
      <c r="GE36" s="548"/>
      <c r="GF36" s="548"/>
      <c r="GG36" s="548"/>
      <c r="GH36" s="548"/>
      <c r="GI36" s="548"/>
      <c r="GJ36" s="548"/>
      <c r="GK36" s="548"/>
      <c r="GL36" s="548"/>
      <c r="GM36" s="548"/>
      <c r="GN36" s="548"/>
      <c r="GO36" s="548"/>
      <c r="GP36" s="548"/>
      <c r="GQ36" s="548"/>
      <c r="GR36" s="548"/>
      <c r="GS36" s="548"/>
      <c r="GT36" s="548"/>
      <c r="GU36" s="548"/>
      <c r="GV36" s="548"/>
      <c r="GW36" s="548"/>
      <c r="GX36" s="548"/>
      <c r="GY36" s="548"/>
      <c r="GZ36" s="548"/>
      <c r="HA36" s="548"/>
      <c r="HB36" s="548"/>
      <c r="HC36" s="548"/>
      <c r="HD36" s="548"/>
      <c r="HE36" s="548"/>
      <c r="HF36" s="548"/>
      <c r="HG36" s="548"/>
      <c r="HH36" s="548"/>
      <c r="HI36" s="548"/>
      <c r="HJ36" s="548"/>
      <c r="HK36" s="548"/>
      <c r="HL36" s="548"/>
      <c r="HM36" s="548"/>
      <c r="HN36" s="548"/>
      <c r="HO36" s="548"/>
      <c r="HP36" s="548"/>
      <c r="HQ36" s="548"/>
      <c r="HR36" s="548"/>
      <c r="HS36" s="548"/>
      <c r="HT36" s="548"/>
      <c r="HU36" s="548"/>
      <c r="HV36" s="548"/>
      <c r="HW36" s="548"/>
      <c r="HX36" s="548"/>
      <c r="HY36" s="548"/>
      <c r="HZ36" s="548"/>
      <c r="IA36" s="548"/>
      <c r="IB36" s="548"/>
      <c r="IC36" s="548"/>
      <c r="ID36" s="548"/>
      <c r="IE36" s="548"/>
      <c r="IF36" s="548"/>
      <c r="IG36" s="548"/>
      <c r="IH36" s="548"/>
      <c r="II36" s="548"/>
      <c r="IJ36" s="548"/>
      <c r="IK36" s="548"/>
      <c r="IL36" s="548"/>
      <c r="IM36" s="548"/>
      <c r="IN36" s="548"/>
      <c r="IO36" s="548"/>
      <c r="IP36" s="548"/>
      <c r="IQ36" s="548"/>
      <c r="IR36" s="548"/>
      <c r="IS36" s="548"/>
      <c r="IT36" s="548"/>
      <c r="IU36" s="548"/>
      <c r="IV36" s="548"/>
    </row>
    <row r="37" spans="1:256" x14ac:dyDescent="0.15">
      <c r="A37" s="7"/>
      <c r="B37" s="5"/>
      <c r="C37" s="5"/>
      <c r="D37" s="5"/>
      <c r="E37" s="5"/>
      <c r="F37" s="5"/>
      <c r="G37" s="5"/>
      <c r="I37" s="548"/>
      <c r="J37" s="548"/>
      <c r="K37" s="548"/>
      <c r="L37" s="548"/>
      <c r="M37" s="548"/>
      <c r="N37" s="548"/>
      <c r="O37" s="548"/>
      <c r="P37" s="548"/>
      <c r="Q37" s="548"/>
      <c r="R37" s="548"/>
      <c r="S37" s="548"/>
      <c r="T37" s="548"/>
      <c r="U37" s="548"/>
      <c r="V37" s="548"/>
      <c r="W37" s="548"/>
      <c r="X37" s="548"/>
      <c r="Y37" s="548"/>
      <c r="Z37" s="548"/>
      <c r="AA37" s="548"/>
      <c r="AB37" s="548"/>
      <c r="AC37" s="548"/>
      <c r="AD37" s="548"/>
      <c r="AE37" s="548"/>
      <c r="AF37" s="548"/>
      <c r="AG37" s="548"/>
      <c r="AH37" s="548"/>
      <c r="AI37" s="548"/>
      <c r="AJ37" s="548"/>
      <c r="AK37" s="548"/>
      <c r="AL37" s="548"/>
      <c r="AM37" s="548"/>
      <c r="AN37" s="548"/>
      <c r="AO37" s="548"/>
      <c r="AP37" s="548"/>
      <c r="AQ37" s="548"/>
      <c r="AR37" s="548"/>
      <c r="AS37" s="548"/>
      <c r="AT37" s="548"/>
      <c r="AU37" s="548"/>
      <c r="AV37" s="548"/>
      <c r="AW37" s="548"/>
      <c r="AX37" s="548"/>
      <c r="AY37" s="548"/>
      <c r="AZ37" s="548"/>
      <c r="BA37" s="548"/>
      <c r="BB37" s="548"/>
      <c r="BC37" s="548"/>
      <c r="BD37" s="548"/>
      <c r="BE37" s="548"/>
      <c r="BF37" s="548"/>
      <c r="BG37" s="548"/>
      <c r="BH37" s="548"/>
      <c r="BI37" s="548"/>
      <c r="BJ37" s="548"/>
      <c r="BK37" s="548"/>
      <c r="BL37" s="548"/>
      <c r="BM37" s="548"/>
      <c r="BN37" s="548"/>
      <c r="BO37" s="548"/>
      <c r="BP37" s="548"/>
      <c r="BQ37" s="548"/>
      <c r="BR37" s="548"/>
      <c r="BS37" s="548"/>
      <c r="BT37" s="548"/>
      <c r="BU37" s="548"/>
      <c r="BV37" s="548"/>
      <c r="BW37" s="548"/>
      <c r="BX37" s="548"/>
      <c r="BY37" s="548"/>
      <c r="BZ37" s="548"/>
      <c r="CA37" s="548"/>
      <c r="CB37" s="548"/>
      <c r="CC37" s="548"/>
      <c r="CD37" s="548"/>
      <c r="CE37" s="548"/>
      <c r="CF37" s="548"/>
      <c r="CG37" s="548"/>
      <c r="CH37" s="548"/>
      <c r="CI37" s="548"/>
      <c r="CJ37" s="548"/>
      <c r="CK37" s="548"/>
      <c r="CL37" s="548"/>
      <c r="CM37" s="548"/>
      <c r="CN37" s="548"/>
      <c r="CO37" s="548"/>
      <c r="CP37" s="548"/>
      <c r="CQ37" s="548"/>
      <c r="CR37" s="548"/>
      <c r="CS37" s="548"/>
      <c r="CT37" s="548"/>
      <c r="CU37" s="548"/>
      <c r="CV37" s="548"/>
      <c r="CW37" s="548"/>
      <c r="CX37" s="548"/>
      <c r="CY37" s="548"/>
      <c r="CZ37" s="548"/>
      <c r="DA37" s="548"/>
      <c r="DB37" s="548"/>
      <c r="DC37" s="548"/>
      <c r="DD37" s="548"/>
      <c r="DE37" s="548"/>
      <c r="DF37" s="548"/>
      <c r="DG37" s="548"/>
      <c r="DH37" s="548"/>
      <c r="DI37" s="548"/>
      <c r="DJ37" s="548"/>
      <c r="DK37" s="548"/>
      <c r="DL37" s="548"/>
      <c r="DM37" s="548"/>
      <c r="DN37" s="548"/>
      <c r="DO37" s="548"/>
      <c r="DP37" s="548"/>
      <c r="DQ37" s="548"/>
      <c r="DR37" s="548"/>
      <c r="DS37" s="548"/>
      <c r="DT37" s="548"/>
      <c r="DU37" s="548"/>
      <c r="DV37" s="548"/>
      <c r="DW37" s="548"/>
      <c r="DX37" s="548"/>
      <c r="DY37" s="548"/>
      <c r="DZ37" s="548"/>
      <c r="EA37" s="548"/>
      <c r="EB37" s="548"/>
      <c r="EC37" s="548"/>
      <c r="ED37" s="548"/>
      <c r="EE37" s="548"/>
      <c r="EF37" s="548"/>
      <c r="EG37" s="548"/>
      <c r="EH37" s="548"/>
      <c r="EI37" s="548"/>
      <c r="EJ37" s="548"/>
      <c r="EK37" s="548"/>
      <c r="EL37" s="548"/>
      <c r="EM37" s="548"/>
      <c r="EN37" s="548"/>
      <c r="EO37" s="548"/>
      <c r="EP37" s="548"/>
      <c r="EQ37" s="548"/>
      <c r="ER37" s="548"/>
      <c r="ES37" s="548"/>
      <c r="ET37" s="548"/>
      <c r="EU37" s="548"/>
      <c r="EV37" s="548"/>
      <c r="EW37" s="548"/>
      <c r="EX37" s="548"/>
      <c r="EY37" s="548"/>
      <c r="EZ37" s="548"/>
      <c r="FA37" s="548"/>
      <c r="FB37" s="548"/>
      <c r="FC37" s="548"/>
      <c r="FD37" s="548"/>
      <c r="FE37" s="548"/>
      <c r="FF37" s="548"/>
      <c r="FG37" s="548"/>
      <c r="FH37" s="548"/>
      <c r="FI37" s="548"/>
      <c r="FJ37" s="548"/>
      <c r="FK37" s="548"/>
      <c r="FL37" s="548"/>
      <c r="FM37" s="548"/>
      <c r="FN37" s="548"/>
      <c r="FO37" s="548"/>
      <c r="FP37" s="548"/>
      <c r="FQ37" s="548"/>
      <c r="FR37" s="548"/>
      <c r="FS37" s="548"/>
      <c r="FT37" s="548"/>
      <c r="FU37" s="548"/>
      <c r="FV37" s="548"/>
      <c r="FW37" s="548"/>
      <c r="FX37" s="548"/>
      <c r="FY37" s="548"/>
      <c r="FZ37" s="548"/>
      <c r="GA37" s="548"/>
      <c r="GB37" s="548"/>
      <c r="GC37" s="548"/>
      <c r="GD37" s="548"/>
      <c r="GE37" s="548"/>
      <c r="GF37" s="548"/>
      <c r="GG37" s="548"/>
      <c r="GH37" s="548"/>
      <c r="GI37" s="548"/>
      <c r="GJ37" s="548"/>
      <c r="GK37" s="548"/>
      <c r="GL37" s="548"/>
      <c r="GM37" s="548"/>
      <c r="GN37" s="548"/>
      <c r="GO37" s="548"/>
      <c r="GP37" s="548"/>
      <c r="GQ37" s="548"/>
      <c r="GR37" s="548"/>
      <c r="GS37" s="548"/>
      <c r="GT37" s="548"/>
      <c r="GU37" s="548"/>
      <c r="GV37" s="548"/>
      <c r="GW37" s="548"/>
      <c r="GX37" s="548"/>
      <c r="GY37" s="548"/>
      <c r="GZ37" s="548"/>
      <c r="HA37" s="548"/>
      <c r="HB37" s="548"/>
      <c r="HC37" s="548"/>
      <c r="HD37" s="548"/>
      <c r="HE37" s="548"/>
      <c r="HF37" s="548"/>
      <c r="HG37" s="548"/>
      <c r="HH37" s="548"/>
      <c r="HI37" s="548"/>
      <c r="HJ37" s="548"/>
      <c r="HK37" s="548"/>
      <c r="HL37" s="548"/>
      <c r="HM37" s="548"/>
      <c r="HN37" s="548"/>
      <c r="HO37" s="548"/>
      <c r="HP37" s="548"/>
      <c r="HQ37" s="548"/>
      <c r="HR37" s="548"/>
      <c r="HS37" s="548"/>
      <c r="HT37" s="548"/>
      <c r="HU37" s="548"/>
      <c r="HV37" s="548"/>
      <c r="HW37" s="548"/>
      <c r="HX37" s="548"/>
      <c r="HY37" s="548"/>
      <c r="HZ37" s="548"/>
      <c r="IA37" s="548"/>
      <c r="IB37" s="548"/>
      <c r="IC37" s="548"/>
      <c r="ID37" s="548"/>
      <c r="IE37" s="548"/>
      <c r="IF37" s="548"/>
      <c r="IG37" s="548"/>
      <c r="IH37" s="548"/>
      <c r="II37" s="548"/>
      <c r="IJ37" s="548"/>
      <c r="IK37" s="548"/>
      <c r="IL37" s="548"/>
      <c r="IM37" s="548"/>
      <c r="IN37" s="548"/>
      <c r="IO37" s="548"/>
      <c r="IP37" s="548"/>
      <c r="IQ37" s="548"/>
      <c r="IR37" s="548"/>
      <c r="IS37" s="548"/>
      <c r="IT37" s="548"/>
      <c r="IU37" s="548"/>
      <c r="IV37" s="548"/>
    </row>
    <row r="38" spans="1:256" x14ac:dyDescent="0.15">
      <c r="A38" s="7"/>
      <c r="B38" s="5"/>
      <c r="C38" s="5"/>
      <c r="D38" s="5"/>
      <c r="E38" s="5"/>
      <c r="F38" s="5"/>
      <c r="G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x14ac:dyDescent="0.15">
      <c r="A39" s="5"/>
      <c r="B39" s="5"/>
      <c r="C39" s="5"/>
      <c r="D39" s="5"/>
      <c r="E39" s="5"/>
      <c r="F39" s="5"/>
      <c r="G39" s="5"/>
      <c r="I39" s="1"/>
      <c r="J39" s="1"/>
      <c r="K39" s="1"/>
    </row>
    <row r="40" spans="1:256" x14ac:dyDescent="0.15">
      <c r="I40" s="1"/>
      <c r="J40" s="1"/>
      <c r="K40" s="1"/>
    </row>
    <row r="41" spans="1:256" x14ac:dyDescent="0.15">
      <c r="I41" s="1"/>
      <c r="J41" s="1"/>
      <c r="K41" s="1"/>
    </row>
    <row r="42" spans="1:256" x14ac:dyDescent="0.15">
      <c r="I42" s="1"/>
      <c r="J42" s="1"/>
      <c r="K42" s="1"/>
    </row>
  </sheetData>
  <mergeCells count="87">
    <mergeCell ref="IO37:IV37"/>
    <mergeCell ref="IG37:IN37"/>
    <mergeCell ref="IG36:IN36"/>
    <mergeCell ref="IO36:IV36"/>
    <mergeCell ref="FM36:FT36"/>
    <mergeCell ref="FU36:GB36"/>
    <mergeCell ref="HI37:HP37"/>
    <mergeCell ref="HQ37:HX37"/>
    <mergeCell ref="HY37:IF37"/>
    <mergeCell ref="HY36:IF36"/>
    <mergeCell ref="GK37:GR37"/>
    <mergeCell ref="GS37:GZ37"/>
    <mergeCell ref="HA37:HH37"/>
    <mergeCell ref="HQ36:HX36"/>
    <mergeCell ref="GK36:GR36"/>
    <mergeCell ref="GS36:GZ36"/>
    <mergeCell ref="HA36:HH36"/>
    <mergeCell ref="HI36:HP36"/>
    <mergeCell ref="CK37:CR37"/>
    <mergeCell ref="CS37:CZ37"/>
    <mergeCell ref="DA37:DH37"/>
    <mergeCell ref="DQ37:DX37"/>
    <mergeCell ref="DI37:DP37"/>
    <mergeCell ref="DI36:DP36"/>
    <mergeCell ref="DQ36:DX36"/>
    <mergeCell ref="FM37:FT37"/>
    <mergeCell ref="FU37:GB37"/>
    <mergeCell ref="GC37:GJ37"/>
    <mergeCell ref="DY37:EF37"/>
    <mergeCell ref="DY36:EF36"/>
    <mergeCell ref="EO36:EV36"/>
    <mergeCell ref="EW36:FD36"/>
    <mergeCell ref="FE36:FL36"/>
    <mergeCell ref="EG36:EN36"/>
    <mergeCell ref="GC36:GJ36"/>
    <mergeCell ref="EG37:EN37"/>
    <mergeCell ref="EO37:EV37"/>
    <mergeCell ref="EW37:FD37"/>
    <mergeCell ref="FE37:FL37"/>
    <mergeCell ref="B30:D30"/>
    <mergeCell ref="CC36:CJ36"/>
    <mergeCell ref="AW37:BD37"/>
    <mergeCell ref="BE37:BL37"/>
    <mergeCell ref="BE36:BL36"/>
    <mergeCell ref="BM36:BT36"/>
    <mergeCell ref="BU36:CB36"/>
    <mergeCell ref="BM37:BT37"/>
    <mergeCell ref="BU37:CB37"/>
    <mergeCell ref="I37:P37"/>
    <mergeCell ref="Q37:X37"/>
    <mergeCell ref="Y37:AF37"/>
    <mergeCell ref="AG37:AN37"/>
    <mergeCell ref="AO37:AV37"/>
    <mergeCell ref="CC37:CJ37"/>
    <mergeCell ref="CS36:CZ36"/>
    <mergeCell ref="DA36:DH36"/>
    <mergeCell ref="B24:D24"/>
    <mergeCell ref="B25:D25"/>
    <mergeCell ref="B26:D26"/>
    <mergeCell ref="B27:D27"/>
    <mergeCell ref="B28:D28"/>
    <mergeCell ref="B29:D29"/>
    <mergeCell ref="CK36:CR36"/>
    <mergeCell ref="B31:D31"/>
    <mergeCell ref="I36:P36"/>
    <mergeCell ref="Q36:X36"/>
    <mergeCell ref="Y36:AF36"/>
    <mergeCell ref="AG36:AN36"/>
    <mergeCell ref="AO36:AV36"/>
    <mergeCell ref="AW36:BD36"/>
    <mergeCell ref="A13:D13"/>
    <mergeCell ref="B14:D14"/>
    <mergeCell ref="B15:D15"/>
    <mergeCell ref="B16:D16"/>
    <mergeCell ref="B19:D19"/>
    <mergeCell ref="B20:D20"/>
    <mergeCell ref="B21:D21"/>
    <mergeCell ref="B22:D22"/>
    <mergeCell ref="B23:D23"/>
    <mergeCell ref="B17:D17"/>
    <mergeCell ref="B18:D18"/>
    <mergeCell ref="A12:D12"/>
    <mergeCell ref="A1:H1"/>
    <mergeCell ref="B2:C2"/>
    <mergeCell ref="F2:H3"/>
    <mergeCell ref="A3:C3"/>
    <mergeCell ref="B11:D11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26"/>
  <dimension ref="A1:IV42"/>
  <sheetViews>
    <sheetView workbookViewId="0">
      <selection activeCell="A36" sqref="A36:D36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9" max="9" width="13.33203125" bestFit="1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76" t="s">
        <v>39</v>
      </c>
      <c r="B1" s="476"/>
      <c r="C1" s="476"/>
      <c r="D1" s="476"/>
      <c r="E1" s="476"/>
      <c r="F1" s="476"/>
      <c r="G1" s="476"/>
      <c r="H1" s="476"/>
      <c r="I1" s="1"/>
      <c r="J1" s="1"/>
      <c r="K1" s="1"/>
    </row>
    <row r="2" spans="1:12" ht="42" customHeight="1" x14ac:dyDescent="0.25">
      <c r="A2" s="75" t="s">
        <v>38</v>
      </c>
      <c r="B2" s="477" t="s">
        <v>37</v>
      </c>
      <c r="C2" s="477"/>
      <c r="D2" s="74"/>
      <c r="E2" s="69"/>
      <c r="F2" s="478"/>
      <c r="G2" s="478"/>
      <c r="H2" s="478"/>
      <c r="I2" s="73"/>
      <c r="J2" s="73"/>
      <c r="K2" s="73"/>
    </row>
    <row r="3" spans="1:12" ht="18.75" customHeight="1" x14ac:dyDescent="0.15">
      <c r="A3" s="479" t="s">
        <v>63</v>
      </c>
      <c r="B3" s="479"/>
      <c r="C3" s="479"/>
      <c r="D3" s="72"/>
      <c r="E3" s="69"/>
      <c r="F3" s="478"/>
      <c r="G3" s="478"/>
      <c r="H3" s="478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79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78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89" t="s">
        <v>23</v>
      </c>
      <c r="C11" s="490"/>
      <c r="D11" s="491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710" t="s">
        <v>55</v>
      </c>
      <c r="B12" s="711"/>
      <c r="C12" s="711"/>
      <c r="D12" s="711"/>
      <c r="E12" s="132"/>
      <c r="F12" s="132"/>
      <c r="G12" s="132"/>
      <c r="H12" s="186"/>
    </row>
    <row r="13" spans="1:12" ht="18" customHeight="1" x14ac:dyDescent="0.15">
      <c r="A13" s="483" t="s">
        <v>43</v>
      </c>
      <c r="B13" s="484"/>
      <c r="C13" s="484"/>
      <c r="D13" s="485"/>
      <c r="E13" s="156">
        <v>1</v>
      </c>
      <c r="F13" s="172">
        <v>53000</v>
      </c>
      <c r="G13" s="172">
        <f>F13*E13</f>
        <v>53000</v>
      </c>
      <c r="H13" s="163"/>
      <c r="J13" s="169"/>
      <c r="K13" s="169"/>
    </row>
    <row r="14" spans="1:12" ht="30" customHeight="1" x14ac:dyDescent="0.15">
      <c r="A14" s="227" t="s">
        <v>77</v>
      </c>
      <c r="B14" s="481" t="s">
        <v>76</v>
      </c>
      <c r="C14" s="481"/>
      <c r="D14" s="482"/>
      <c r="E14" s="156">
        <v>1</v>
      </c>
      <c r="F14" s="172">
        <v>134400</v>
      </c>
      <c r="G14" s="172">
        <f>F14*E14</f>
        <v>134400</v>
      </c>
      <c r="H14" s="163"/>
      <c r="J14" s="169">
        <v>80000</v>
      </c>
      <c r="K14" s="166">
        <f>J14*1.5</f>
        <v>120000</v>
      </c>
      <c r="L14" s="166">
        <f>K14*1.12</f>
        <v>134400</v>
      </c>
    </row>
    <row r="15" spans="1:12" ht="18" customHeight="1" x14ac:dyDescent="0.15">
      <c r="A15" s="185" t="s">
        <v>75</v>
      </c>
      <c r="B15" s="511" t="s">
        <v>74</v>
      </c>
      <c r="C15" s="512"/>
      <c r="D15" s="513"/>
      <c r="E15" s="34">
        <v>1</v>
      </c>
      <c r="F15" s="172">
        <v>6700</v>
      </c>
      <c r="G15" s="172">
        <f>F15*E15</f>
        <v>6700</v>
      </c>
      <c r="H15" s="163"/>
      <c r="J15" s="169">
        <v>4000</v>
      </c>
      <c r="K15" s="166">
        <f>J15*1.5</f>
        <v>6000</v>
      </c>
      <c r="L15" s="166">
        <f>K15*1.12</f>
        <v>6720.0000000000009</v>
      </c>
    </row>
    <row r="16" spans="1:12" ht="18" customHeight="1" x14ac:dyDescent="0.15">
      <c r="A16" s="179"/>
      <c r="B16" s="226"/>
      <c r="C16" s="225"/>
      <c r="D16" s="224"/>
      <c r="E16" s="178"/>
      <c r="F16" s="183" t="s">
        <v>4</v>
      </c>
      <c r="G16" s="38">
        <f>SUM(G13:G15)</f>
        <v>194100</v>
      </c>
      <c r="H16" s="163"/>
      <c r="J16" s="169"/>
      <c r="K16" s="166"/>
      <c r="L16" s="166"/>
    </row>
    <row r="17" spans="1:12" ht="18" customHeight="1" x14ac:dyDescent="0.15">
      <c r="A17" s="184"/>
      <c r="B17" s="480"/>
      <c r="C17" s="481"/>
      <c r="D17" s="482"/>
      <c r="E17" s="151"/>
      <c r="F17" s="183"/>
      <c r="G17" s="38"/>
      <c r="H17" s="163"/>
      <c r="J17" s="169"/>
      <c r="K17" s="166"/>
      <c r="L17" s="166"/>
    </row>
    <row r="18" spans="1:12" ht="18" customHeight="1" x14ac:dyDescent="0.15">
      <c r="A18" s="182"/>
      <c r="B18" s="612"/>
      <c r="C18" s="613"/>
      <c r="D18" s="614"/>
      <c r="E18" s="181"/>
      <c r="F18" s="177" t="s">
        <v>2</v>
      </c>
      <c r="G18" s="153">
        <v>170000</v>
      </c>
      <c r="H18" s="163"/>
      <c r="J18" s="169"/>
      <c r="K18" s="166"/>
      <c r="L18" s="166"/>
    </row>
    <row r="19" spans="1:12" ht="18" customHeight="1" x14ac:dyDescent="0.15">
      <c r="A19" s="179"/>
      <c r="B19" s="666"/>
      <c r="C19" s="667"/>
      <c r="D19" s="668"/>
      <c r="E19" s="178"/>
      <c r="F19" s="150"/>
      <c r="G19" s="58" t="s">
        <v>3</v>
      </c>
      <c r="H19" s="163"/>
      <c r="J19" s="169"/>
      <c r="K19" s="166"/>
      <c r="L19" s="166"/>
    </row>
    <row r="20" spans="1:12" ht="18" customHeight="1" x14ac:dyDescent="0.15">
      <c r="A20" s="182"/>
      <c r="B20" s="612"/>
      <c r="C20" s="613"/>
      <c r="D20" s="614"/>
      <c r="E20" s="118"/>
      <c r="F20" s="150"/>
      <c r="G20" s="58"/>
      <c r="H20" s="163"/>
      <c r="J20" s="169"/>
      <c r="K20" s="166"/>
      <c r="L20" s="166"/>
    </row>
    <row r="21" spans="1:12" ht="18" customHeight="1" x14ac:dyDescent="0.15">
      <c r="A21" s="179"/>
      <c r="B21" s="666"/>
      <c r="C21" s="667"/>
      <c r="D21" s="668"/>
      <c r="E21" s="156"/>
      <c r="F21" s="172"/>
      <c r="G21" s="172"/>
      <c r="H21" s="171"/>
      <c r="I21" s="170">
        <f>G21*0.9</f>
        <v>0</v>
      </c>
      <c r="J21" s="169"/>
      <c r="K21" s="166"/>
      <c r="L21" s="169"/>
    </row>
    <row r="22" spans="1:12" ht="18" customHeight="1" x14ac:dyDescent="0.15">
      <c r="A22" s="185"/>
      <c r="B22" s="480"/>
      <c r="C22" s="481"/>
      <c r="D22" s="482"/>
      <c r="E22" s="156"/>
      <c r="F22" s="164"/>
      <c r="G22" s="168"/>
      <c r="H22" s="167"/>
      <c r="K22" s="166"/>
      <c r="L22" s="166"/>
    </row>
    <row r="23" spans="1:12" ht="18" customHeight="1" x14ac:dyDescent="0.15">
      <c r="A23" s="223"/>
      <c r="B23" s="712"/>
      <c r="C23" s="713"/>
      <c r="D23" s="714"/>
      <c r="E23" s="34"/>
      <c r="F23" s="150"/>
      <c r="G23" s="38"/>
      <c r="H23" s="163"/>
    </row>
    <row r="24" spans="1:12" ht="18" customHeight="1" x14ac:dyDescent="0.15">
      <c r="A24" s="182"/>
      <c r="B24" s="612"/>
      <c r="C24" s="613"/>
      <c r="D24" s="614"/>
      <c r="E24" s="165"/>
      <c r="F24" s="164"/>
      <c r="G24" s="38"/>
      <c r="H24" s="163"/>
    </row>
    <row r="25" spans="1:12" ht="18" customHeight="1" x14ac:dyDescent="0.15">
      <c r="A25" s="46"/>
      <c r="B25" s="526"/>
      <c r="C25" s="527"/>
      <c r="D25" s="528"/>
      <c r="E25" s="34"/>
      <c r="F25" s="154"/>
      <c r="G25" s="153"/>
      <c r="H25" s="149"/>
    </row>
    <row r="26" spans="1:12" ht="18" customHeight="1" x14ac:dyDescent="0.15">
      <c r="A26" s="152"/>
      <c r="B26" s="529"/>
      <c r="C26" s="530"/>
      <c r="D26" s="531"/>
      <c r="E26" s="151"/>
      <c r="F26" s="150"/>
      <c r="G26" s="58"/>
      <c r="H26" s="149"/>
    </row>
    <row r="27" spans="1:12" ht="18" customHeight="1" x14ac:dyDescent="0.15">
      <c r="A27" s="144"/>
      <c r="B27" s="586"/>
      <c r="C27" s="587"/>
      <c r="D27" s="588"/>
      <c r="E27" s="148"/>
      <c r="F27" s="112"/>
      <c r="G27" s="99"/>
      <c r="H27" s="147"/>
    </row>
    <row r="28" spans="1:12" ht="18" customHeight="1" x14ac:dyDescent="0.15">
      <c r="A28" s="146"/>
      <c r="B28" s="571"/>
      <c r="C28" s="572"/>
      <c r="D28" s="573"/>
      <c r="E28" s="88"/>
      <c r="F28" s="93"/>
      <c r="G28" s="99"/>
      <c r="H28" s="21"/>
      <c r="J28" s="145"/>
    </row>
    <row r="29" spans="1:12" ht="18" customHeight="1" x14ac:dyDescent="0.15">
      <c r="A29" s="96"/>
      <c r="B29" s="552"/>
      <c r="C29" s="553"/>
      <c r="D29" s="554"/>
      <c r="E29" s="88"/>
      <c r="F29" s="104"/>
      <c r="G29" s="103"/>
      <c r="H29" s="21"/>
    </row>
    <row r="30" spans="1:12" ht="18" customHeight="1" x14ac:dyDescent="0.15">
      <c r="A30" s="144"/>
      <c r="B30" s="586"/>
      <c r="C30" s="587"/>
      <c r="D30" s="588"/>
      <c r="E30" s="143"/>
      <c r="F30" s="112"/>
      <c r="G30" s="99"/>
      <c r="H30" s="21"/>
    </row>
    <row r="31" spans="1:12" ht="18" customHeight="1" x14ac:dyDescent="0.15">
      <c r="A31" s="142"/>
      <c r="B31" s="700"/>
      <c r="C31" s="701"/>
      <c r="D31" s="702"/>
      <c r="E31" s="140"/>
      <c r="F31" s="141"/>
      <c r="G31" s="140"/>
      <c r="H31" s="139"/>
    </row>
    <row r="32" spans="1:12" x14ac:dyDescent="0.15">
      <c r="A32" s="138" t="s">
        <v>50</v>
      </c>
      <c r="B32" s="137"/>
      <c r="C32" s="137"/>
      <c r="D32" s="137"/>
      <c r="E32" s="137"/>
      <c r="F32" s="137"/>
      <c r="G32" s="137"/>
      <c r="H32" s="136"/>
    </row>
    <row r="33" spans="1:256" x14ac:dyDescent="0.15">
      <c r="A33" s="7" t="s">
        <v>49</v>
      </c>
      <c r="B33" s="5"/>
      <c r="C33" s="5"/>
      <c r="D33" s="5"/>
      <c r="E33" s="5"/>
      <c r="F33" s="5"/>
      <c r="G33" s="5"/>
      <c r="H33" s="4"/>
    </row>
    <row r="34" spans="1:256" x14ac:dyDescent="0.15">
      <c r="A34" s="7" t="s">
        <v>48</v>
      </c>
      <c r="B34" s="5"/>
      <c r="C34" s="5"/>
      <c r="D34" s="5"/>
      <c r="E34" s="5"/>
      <c r="F34" s="5"/>
      <c r="G34" s="5"/>
      <c r="H34" s="4"/>
    </row>
    <row r="35" spans="1:256" x14ac:dyDescent="0.15">
      <c r="A35" s="7"/>
      <c r="B35" s="5"/>
      <c r="C35" s="5"/>
      <c r="D35" s="5"/>
      <c r="E35" s="5"/>
      <c r="F35" s="5"/>
      <c r="G35" s="5"/>
      <c r="H35" s="4"/>
    </row>
    <row r="36" spans="1:256" x14ac:dyDescent="0.15">
      <c r="A36" s="135"/>
      <c r="B36" s="134"/>
      <c r="C36" s="134"/>
      <c r="D36" s="134"/>
      <c r="E36" s="134"/>
      <c r="F36" s="134"/>
      <c r="G36" s="134"/>
      <c r="H36" s="133"/>
      <c r="I36" s="548"/>
      <c r="J36" s="548"/>
      <c r="K36" s="548"/>
      <c r="L36" s="548"/>
      <c r="M36" s="548"/>
      <c r="N36" s="548"/>
      <c r="O36" s="548"/>
      <c r="P36" s="548"/>
      <c r="Q36" s="548"/>
      <c r="R36" s="548"/>
      <c r="S36" s="548"/>
      <c r="T36" s="548"/>
      <c r="U36" s="548"/>
      <c r="V36" s="548"/>
      <c r="W36" s="548"/>
      <c r="X36" s="548"/>
      <c r="Y36" s="548"/>
      <c r="Z36" s="548"/>
      <c r="AA36" s="548"/>
      <c r="AB36" s="548"/>
      <c r="AC36" s="548"/>
      <c r="AD36" s="548"/>
      <c r="AE36" s="548"/>
      <c r="AF36" s="548"/>
      <c r="AG36" s="548"/>
      <c r="AH36" s="548"/>
      <c r="AI36" s="548"/>
      <c r="AJ36" s="548"/>
      <c r="AK36" s="548"/>
      <c r="AL36" s="548"/>
      <c r="AM36" s="548"/>
      <c r="AN36" s="548"/>
      <c r="AO36" s="548"/>
      <c r="AP36" s="548"/>
      <c r="AQ36" s="548"/>
      <c r="AR36" s="548"/>
      <c r="AS36" s="548"/>
      <c r="AT36" s="548"/>
      <c r="AU36" s="548"/>
      <c r="AV36" s="548"/>
      <c r="AW36" s="548"/>
      <c r="AX36" s="548"/>
      <c r="AY36" s="548"/>
      <c r="AZ36" s="548"/>
      <c r="BA36" s="548"/>
      <c r="BB36" s="548"/>
      <c r="BC36" s="548"/>
      <c r="BD36" s="548"/>
      <c r="BE36" s="548"/>
      <c r="BF36" s="548"/>
      <c r="BG36" s="548"/>
      <c r="BH36" s="548"/>
      <c r="BI36" s="548"/>
      <c r="BJ36" s="548"/>
      <c r="BK36" s="548"/>
      <c r="BL36" s="548"/>
      <c r="BM36" s="548"/>
      <c r="BN36" s="548"/>
      <c r="BO36" s="548"/>
      <c r="BP36" s="548"/>
      <c r="BQ36" s="548"/>
      <c r="BR36" s="548"/>
      <c r="BS36" s="548"/>
      <c r="BT36" s="548"/>
      <c r="BU36" s="548"/>
      <c r="BV36" s="548"/>
      <c r="BW36" s="548"/>
      <c r="BX36" s="548"/>
      <c r="BY36" s="548"/>
      <c r="BZ36" s="548"/>
      <c r="CA36" s="548"/>
      <c r="CB36" s="548"/>
      <c r="CC36" s="548"/>
      <c r="CD36" s="548"/>
      <c r="CE36" s="548"/>
      <c r="CF36" s="548"/>
      <c r="CG36" s="548"/>
      <c r="CH36" s="548"/>
      <c r="CI36" s="548"/>
      <c r="CJ36" s="548"/>
      <c r="CK36" s="548"/>
      <c r="CL36" s="548"/>
      <c r="CM36" s="548"/>
      <c r="CN36" s="548"/>
      <c r="CO36" s="548"/>
      <c r="CP36" s="548"/>
      <c r="CQ36" s="548"/>
      <c r="CR36" s="548"/>
      <c r="CS36" s="548"/>
      <c r="CT36" s="548"/>
      <c r="CU36" s="548"/>
      <c r="CV36" s="548"/>
      <c r="CW36" s="548"/>
      <c r="CX36" s="548"/>
      <c r="CY36" s="548"/>
      <c r="CZ36" s="548"/>
      <c r="DA36" s="548"/>
      <c r="DB36" s="548"/>
      <c r="DC36" s="548"/>
      <c r="DD36" s="548"/>
      <c r="DE36" s="548"/>
      <c r="DF36" s="548"/>
      <c r="DG36" s="548"/>
      <c r="DH36" s="548"/>
      <c r="DI36" s="548"/>
      <c r="DJ36" s="548"/>
      <c r="DK36" s="548"/>
      <c r="DL36" s="548"/>
      <c r="DM36" s="548"/>
      <c r="DN36" s="548"/>
      <c r="DO36" s="548"/>
      <c r="DP36" s="548"/>
      <c r="DQ36" s="548"/>
      <c r="DR36" s="548"/>
      <c r="DS36" s="548"/>
      <c r="DT36" s="548"/>
      <c r="DU36" s="548"/>
      <c r="DV36" s="548"/>
      <c r="DW36" s="548"/>
      <c r="DX36" s="548"/>
      <c r="DY36" s="548"/>
      <c r="DZ36" s="548"/>
      <c r="EA36" s="548"/>
      <c r="EB36" s="548"/>
      <c r="EC36" s="548"/>
      <c r="ED36" s="548"/>
      <c r="EE36" s="548"/>
      <c r="EF36" s="548"/>
      <c r="EG36" s="548"/>
      <c r="EH36" s="548"/>
      <c r="EI36" s="548"/>
      <c r="EJ36" s="548"/>
      <c r="EK36" s="548"/>
      <c r="EL36" s="548"/>
      <c r="EM36" s="548"/>
      <c r="EN36" s="548"/>
      <c r="EO36" s="548"/>
      <c r="EP36" s="548"/>
      <c r="EQ36" s="548"/>
      <c r="ER36" s="548"/>
      <c r="ES36" s="548"/>
      <c r="ET36" s="548"/>
      <c r="EU36" s="548"/>
      <c r="EV36" s="548"/>
      <c r="EW36" s="548"/>
      <c r="EX36" s="548"/>
      <c r="EY36" s="548"/>
      <c r="EZ36" s="548"/>
      <c r="FA36" s="548"/>
      <c r="FB36" s="548"/>
      <c r="FC36" s="548"/>
      <c r="FD36" s="548"/>
      <c r="FE36" s="548"/>
      <c r="FF36" s="548"/>
      <c r="FG36" s="548"/>
      <c r="FH36" s="548"/>
      <c r="FI36" s="548"/>
      <c r="FJ36" s="548"/>
      <c r="FK36" s="548"/>
      <c r="FL36" s="548"/>
      <c r="FM36" s="548"/>
      <c r="FN36" s="548"/>
      <c r="FO36" s="548"/>
      <c r="FP36" s="548"/>
      <c r="FQ36" s="548"/>
      <c r="FR36" s="548"/>
      <c r="FS36" s="548"/>
      <c r="FT36" s="548"/>
      <c r="FU36" s="548"/>
      <c r="FV36" s="548"/>
      <c r="FW36" s="548"/>
      <c r="FX36" s="548"/>
      <c r="FY36" s="548"/>
      <c r="FZ36" s="548"/>
      <c r="GA36" s="548"/>
      <c r="GB36" s="548"/>
      <c r="GC36" s="548"/>
      <c r="GD36" s="548"/>
      <c r="GE36" s="548"/>
      <c r="GF36" s="548"/>
      <c r="GG36" s="548"/>
      <c r="GH36" s="548"/>
      <c r="GI36" s="548"/>
      <c r="GJ36" s="548"/>
      <c r="GK36" s="548"/>
      <c r="GL36" s="548"/>
      <c r="GM36" s="548"/>
      <c r="GN36" s="548"/>
      <c r="GO36" s="548"/>
      <c r="GP36" s="548"/>
      <c r="GQ36" s="548"/>
      <c r="GR36" s="548"/>
      <c r="GS36" s="548"/>
      <c r="GT36" s="548"/>
      <c r="GU36" s="548"/>
      <c r="GV36" s="548"/>
      <c r="GW36" s="548"/>
      <c r="GX36" s="548"/>
      <c r="GY36" s="548"/>
      <c r="GZ36" s="548"/>
      <c r="HA36" s="548"/>
      <c r="HB36" s="548"/>
      <c r="HC36" s="548"/>
      <c r="HD36" s="548"/>
      <c r="HE36" s="548"/>
      <c r="HF36" s="548"/>
      <c r="HG36" s="548"/>
      <c r="HH36" s="548"/>
      <c r="HI36" s="548"/>
      <c r="HJ36" s="548"/>
      <c r="HK36" s="548"/>
      <c r="HL36" s="548"/>
      <c r="HM36" s="548"/>
      <c r="HN36" s="548"/>
      <c r="HO36" s="548"/>
      <c r="HP36" s="548"/>
      <c r="HQ36" s="548"/>
      <c r="HR36" s="548"/>
      <c r="HS36" s="548"/>
      <c r="HT36" s="548"/>
      <c r="HU36" s="548"/>
      <c r="HV36" s="548"/>
      <c r="HW36" s="548"/>
      <c r="HX36" s="548"/>
      <c r="HY36" s="548"/>
      <c r="HZ36" s="548"/>
      <c r="IA36" s="548"/>
      <c r="IB36" s="548"/>
      <c r="IC36" s="548"/>
      <c r="ID36" s="548"/>
      <c r="IE36" s="548"/>
      <c r="IF36" s="548"/>
      <c r="IG36" s="548"/>
      <c r="IH36" s="548"/>
      <c r="II36" s="548"/>
      <c r="IJ36" s="548"/>
      <c r="IK36" s="548"/>
      <c r="IL36" s="548"/>
      <c r="IM36" s="548"/>
      <c r="IN36" s="548"/>
      <c r="IO36" s="548"/>
      <c r="IP36" s="548"/>
      <c r="IQ36" s="548"/>
      <c r="IR36" s="548"/>
      <c r="IS36" s="548"/>
      <c r="IT36" s="548"/>
      <c r="IU36" s="548"/>
      <c r="IV36" s="548"/>
    </row>
    <row r="37" spans="1:256" x14ac:dyDescent="0.15">
      <c r="A37" s="7"/>
      <c r="B37" s="5"/>
      <c r="C37" s="5"/>
      <c r="D37" s="5"/>
      <c r="E37" s="5"/>
      <c r="F37" s="5"/>
      <c r="G37" s="5"/>
      <c r="I37" s="548"/>
      <c r="J37" s="548"/>
      <c r="K37" s="548"/>
      <c r="L37" s="548"/>
      <c r="M37" s="548"/>
      <c r="N37" s="548"/>
      <c r="O37" s="548"/>
      <c r="P37" s="548"/>
      <c r="Q37" s="548"/>
      <c r="R37" s="548"/>
      <c r="S37" s="548"/>
      <c r="T37" s="548"/>
      <c r="U37" s="548"/>
      <c r="V37" s="548"/>
      <c r="W37" s="548"/>
      <c r="X37" s="548"/>
      <c r="Y37" s="548"/>
      <c r="Z37" s="548"/>
      <c r="AA37" s="548"/>
      <c r="AB37" s="548"/>
      <c r="AC37" s="548"/>
      <c r="AD37" s="548"/>
      <c r="AE37" s="548"/>
      <c r="AF37" s="548"/>
      <c r="AG37" s="548"/>
      <c r="AH37" s="548"/>
      <c r="AI37" s="548"/>
      <c r="AJ37" s="548"/>
      <c r="AK37" s="548"/>
      <c r="AL37" s="548"/>
      <c r="AM37" s="548"/>
      <c r="AN37" s="548"/>
      <c r="AO37" s="548"/>
      <c r="AP37" s="548"/>
      <c r="AQ37" s="548"/>
      <c r="AR37" s="548"/>
      <c r="AS37" s="548"/>
      <c r="AT37" s="548"/>
      <c r="AU37" s="548"/>
      <c r="AV37" s="548"/>
      <c r="AW37" s="548"/>
      <c r="AX37" s="548"/>
      <c r="AY37" s="548"/>
      <c r="AZ37" s="548"/>
      <c r="BA37" s="548"/>
      <c r="BB37" s="548"/>
      <c r="BC37" s="548"/>
      <c r="BD37" s="548"/>
      <c r="BE37" s="548"/>
      <c r="BF37" s="548"/>
      <c r="BG37" s="548"/>
      <c r="BH37" s="548"/>
      <c r="BI37" s="548"/>
      <c r="BJ37" s="548"/>
      <c r="BK37" s="548"/>
      <c r="BL37" s="548"/>
      <c r="BM37" s="548"/>
      <c r="BN37" s="548"/>
      <c r="BO37" s="548"/>
      <c r="BP37" s="548"/>
      <c r="BQ37" s="548"/>
      <c r="BR37" s="548"/>
      <c r="BS37" s="548"/>
      <c r="BT37" s="548"/>
      <c r="BU37" s="548"/>
      <c r="BV37" s="548"/>
      <c r="BW37" s="548"/>
      <c r="BX37" s="548"/>
      <c r="BY37" s="548"/>
      <c r="BZ37" s="548"/>
      <c r="CA37" s="548"/>
      <c r="CB37" s="548"/>
      <c r="CC37" s="548"/>
      <c r="CD37" s="548"/>
      <c r="CE37" s="548"/>
      <c r="CF37" s="548"/>
      <c r="CG37" s="548"/>
      <c r="CH37" s="548"/>
      <c r="CI37" s="548"/>
      <c r="CJ37" s="548"/>
      <c r="CK37" s="548"/>
      <c r="CL37" s="548"/>
      <c r="CM37" s="548"/>
      <c r="CN37" s="548"/>
      <c r="CO37" s="548"/>
      <c r="CP37" s="548"/>
      <c r="CQ37" s="548"/>
      <c r="CR37" s="548"/>
      <c r="CS37" s="548"/>
      <c r="CT37" s="548"/>
      <c r="CU37" s="548"/>
      <c r="CV37" s="548"/>
      <c r="CW37" s="548"/>
      <c r="CX37" s="548"/>
      <c r="CY37" s="548"/>
      <c r="CZ37" s="548"/>
      <c r="DA37" s="548"/>
      <c r="DB37" s="548"/>
      <c r="DC37" s="548"/>
      <c r="DD37" s="548"/>
      <c r="DE37" s="548"/>
      <c r="DF37" s="548"/>
      <c r="DG37" s="548"/>
      <c r="DH37" s="548"/>
      <c r="DI37" s="548"/>
      <c r="DJ37" s="548"/>
      <c r="DK37" s="548"/>
      <c r="DL37" s="548"/>
      <c r="DM37" s="548"/>
      <c r="DN37" s="548"/>
      <c r="DO37" s="548"/>
      <c r="DP37" s="548"/>
      <c r="DQ37" s="548"/>
      <c r="DR37" s="548"/>
      <c r="DS37" s="548"/>
      <c r="DT37" s="548"/>
      <c r="DU37" s="548"/>
      <c r="DV37" s="548"/>
      <c r="DW37" s="548"/>
      <c r="DX37" s="548"/>
      <c r="DY37" s="548"/>
      <c r="DZ37" s="548"/>
      <c r="EA37" s="548"/>
      <c r="EB37" s="548"/>
      <c r="EC37" s="548"/>
      <c r="ED37" s="548"/>
      <c r="EE37" s="548"/>
      <c r="EF37" s="548"/>
      <c r="EG37" s="548"/>
      <c r="EH37" s="548"/>
      <c r="EI37" s="548"/>
      <c r="EJ37" s="548"/>
      <c r="EK37" s="548"/>
      <c r="EL37" s="548"/>
      <c r="EM37" s="548"/>
      <c r="EN37" s="548"/>
      <c r="EO37" s="548"/>
      <c r="EP37" s="548"/>
      <c r="EQ37" s="548"/>
      <c r="ER37" s="548"/>
      <c r="ES37" s="548"/>
      <c r="ET37" s="548"/>
      <c r="EU37" s="548"/>
      <c r="EV37" s="548"/>
      <c r="EW37" s="548"/>
      <c r="EX37" s="548"/>
      <c r="EY37" s="548"/>
      <c r="EZ37" s="548"/>
      <c r="FA37" s="548"/>
      <c r="FB37" s="548"/>
      <c r="FC37" s="548"/>
      <c r="FD37" s="548"/>
      <c r="FE37" s="548"/>
      <c r="FF37" s="548"/>
      <c r="FG37" s="548"/>
      <c r="FH37" s="548"/>
      <c r="FI37" s="548"/>
      <c r="FJ37" s="548"/>
      <c r="FK37" s="548"/>
      <c r="FL37" s="548"/>
      <c r="FM37" s="548"/>
      <c r="FN37" s="548"/>
      <c r="FO37" s="548"/>
      <c r="FP37" s="548"/>
      <c r="FQ37" s="548"/>
      <c r="FR37" s="548"/>
      <c r="FS37" s="548"/>
      <c r="FT37" s="548"/>
      <c r="FU37" s="548"/>
      <c r="FV37" s="548"/>
      <c r="FW37" s="548"/>
      <c r="FX37" s="548"/>
      <c r="FY37" s="548"/>
      <c r="FZ37" s="548"/>
      <c r="GA37" s="548"/>
      <c r="GB37" s="548"/>
      <c r="GC37" s="548"/>
      <c r="GD37" s="548"/>
      <c r="GE37" s="548"/>
      <c r="GF37" s="548"/>
      <c r="GG37" s="548"/>
      <c r="GH37" s="548"/>
      <c r="GI37" s="548"/>
      <c r="GJ37" s="548"/>
      <c r="GK37" s="548"/>
      <c r="GL37" s="548"/>
      <c r="GM37" s="548"/>
      <c r="GN37" s="548"/>
      <c r="GO37" s="548"/>
      <c r="GP37" s="548"/>
      <c r="GQ37" s="548"/>
      <c r="GR37" s="548"/>
      <c r="GS37" s="548"/>
      <c r="GT37" s="548"/>
      <c r="GU37" s="548"/>
      <c r="GV37" s="548"/>
      <c r="GW37" s="548"/>
      <c r="GX37" s="548"/>
      <c r="GY37" s="548"/>
      <c r="GZ37" s="548"/>
      <c r="HA37" s="548"/>
      <c r="HB37" s="548"/>
      <c r="HC37" s="548"/>
      <c r="HD37" s="548"/>
      <c r="HE37" s="548"/>
      <c r="HF37" s="548"/>
      <c r="HG37" s="548"/>
      <c r="HH37" s="548"/>
      <c r="HI37" s="548"/>
      <c r="HJ37" s="548"/>
      <c r="HK37" s="548"/>
      <c r="HL37" s="548"/>
      <c r="HM37" s="548"/>
      <c r="HN37" s="548"/>
      <c r="HO37" s="548"/>
      <c r="HP37" s="548"/>
      <c r="HQ37" s="548"/>
      <c r="HR37" s="548"/>
      <c r="HS37" s="548"/>
      <c r="HT37" s="548"/>
      <c r="HU37" s="548"/>
      <c r="HV37" s="548"/>
      <c r="HW37" s="548"/>
      <c r="HX37" s="548"/>
      <c r="HY37" s="548"/>
      <c r="HZ37" s="548"/>
      <c r="IA37" s="548"/>
      <c r="IB37" s="548"/>
      <c r="IC37" s="548"/>
      <c r="ID37" s="548"/>
      <c r="IE37" s="548"/>
      <c r="IF37" s="548"/>
      <c r="IG37" s="548"/>
      <c r="IH37" s="548"/>
      <c r="II37" s="548"/>
      <c r="IJ37" s="548"/>
      <c r="IK37" s="548"/>
      <c r="IL37" s="548"/>
      <c r="IM37" s="548"/>
      <c r="IN37" s="548"/>
      <c r="IO37" s="548"/>
      <c r="IP37" s="548"/>
      <c r="IQ37" s="548"/>
      <c r="IR37" s="548"/>
      <c r="IS37" s="548"/>
      <c r="IT37" s="548"/>
      <c r="IU37" s="548"/>
      <c r="IV37" s="548"/>
    </row>
    <row r="38" spans="1:256" x14ac:dyDescent="0.15">
      <c r="A38" s="7"/>
      <c r="B38" s="5"/>
      <c r="C38" s="5"/>
      <c r="D38" s="5"/>
      <c r="E38" s="5"/>
      <c r="F38" s="5"/>
      <c r="G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x14ac:dyDescent="0.15">
      <c r="A39" s="5"/>
      <c r="B39" s="5"/>
      <c r="C39" s="5"/>
      <c r="D39" s="5"/>
      <c r="E39" s="5"/>
      <c r="F39" s="5"/>
      <c r="G39" s="5"/>
      <c r="I39" s="1"/>
      <c r="J39" s="1"/>
      <c r="K39" s="1"/>
    </row>
    <row r="40" spans="1:256" x14ac:dyDescent="0.15">
      <c r="I40" s="1"/>
      <c r="J40" s="1"/>
      <c r="K40" s="1"/>
    </row>
    <row r="41" spans="1:256" x14ac:dyDescent="0.15">
      <c r="I41" s="1"/>
      <c r="J41" s="1"/>
      <c r="K41" s="1"/>
    </row>
    <row r="42" spans="1:256" x14ac:dyDescent="0.15">
      <c r="I42" s="1"/>
      <c r="J42" s="1"/>
      <c r="K42" s="1"/>
    </row>
  </sheetData>
  <mergeCells count="86">
    <mergeCell ref="A1:H1"/>
    <mergeCell ref="B2:C2"/>
    <mergeCell ref="F2:H3"/>
    <mergeCell ref="A3:C3"/>
    <mergeCell ref="B11:D11"/>
    <mergeCell ref="A12:D12"/>
    <mergeCell ref="B22:D22"/>
    <mergeCell ref="B23:D23"/>
    <mergeCell ref="B20:D20"/>
    <mergeCell ref="B21:D21"/>
    <mergeCell ref="A13:D13"/>
    <mergeCell ref="B14:D14"/>
    <mergeCell ref="B15:D15"/>
    <mergeCell ref="B17:D17"/>
    <mergeCell ref="B18:D18"/>
    <mergeCell ref="B24:D24"/>
    <mergeCell ref="B19:D19"/>
    <mergeCell ref="AW36:BD36"/>
    <mergeCell ref="BE36:BL36"/>
    <mergeCell ref="BM36:BT36"/>
    <mergeCell ref="B25:D25"/>
    <mergeCell ref="B26:D26"/>
    <mergeCell ref="B27:D27"/>
    <mergeCell ref="B28:D28"/>
    <mergeCell ref="B29:D29"/>
    <mergeCell ref="CC36:CJ36"/>
    <mergeCell ref="B30:D30"/>
    <mergeCell ref="B31:D31"/>
    <mergeCell ref="I36:P36"/>
    <mergeCell ref="Q36:X36"/>
    <mergeCell ref="Y36:AF36"/>
    <mergeCell ref="AG36:AN36"/>
    <mergeCell ref="AO36:AV36"/>
    <mergeCell ref="BU36:CB36"/>
    <mergeCell ref="FU36:GB36"/>
    <mergeCell ref="CK36:CR36"/>
    <mergeCell ref="CS36:CZ36"/>
    <mergeCell ref="DA36:DH36"/>
    <mergeCell ref="DI36:DP36"/>
    <mergeCell ref="DQ36:DX36"/>
    <mergeCell ref="DY36:EF36"/>
    <mergeCell ref="EG36:EN36"/>
    <mergeCell ref="EO36:EV36"/>
    <mergeCell ref="EW36:FD36"/>
    <mergeCell ref="FE36:FL36"/>
    <mergeCell ref="FM36:FT36"/>
    <mergeCell ref="IO36:IV36"/>
    <mergeCell ref="I37:P37"/>
    <mergeCell ref="Q37:X37"/>
    <mergeCell ref="Y37:AF37"/>
    <mergeCell ref="AG37:AN37"/>
    <mergeCell ref="AO37:AV37"/>
    <mergeCell ref="AW37:BD37"/>
    <mergeCell ref="BE37:BL37"/>
    <mergeCell ref="GC36:GJ36"/>
    <mergeCell ref="GK36:GR36"/>
    <mergeCell ref="DQ37:DX37"/>
    <mergeCell ref="DY37:EF37"/>
    <mergeCell ref="EG37:EN37"/>
    <mergeCell ref="EO37:EV37"/>
    <mergeCell ref="HY36:IF36"/>
    <mergeCell ref="IG36:IN36"/>
    <mergeCell ref="GS36:GZ36"/>
    <mergeCell ref="HA36:HH36"/>
    <mergeCell ref="HI36:HP36"/>
    <mergeCell ref="HQ36:HX36"/>
    <mergeCell ref="HY37:IF37"/>
    <mergeCell ref="EW37:FD37"/>
    <mergeCell ref="BM37:BT37"/>
    <mergeCell ref="BU37:CB37"/>
    <mergeCell ref="CC37:CJ37"/>
    <mergeCell ref="CK37:CR37"/>
    <mergeCell ref="CS37:CZ37"/>
    <mergeCell ref="DA37:DH37"/>
    <mergeCell ref="DI37:DP37"/>
    <mergeCell ref="IO37:IV37"/>
    <mergeCell ref="FE37:FL37"/>
    <mergeCell ref="FM37:FT37"/>
    <mergeCell ref="FU37:GB37"/>
    <mergeCell ref="GC37:GJ37"/>
    <mergeCell ref="GK37:GR37"/>
    <mergeCell ref="GS37:GZ37"/>
    <mergeCell ref="HA37:HH37"/>
    <mergeCell ref="HI37:HP37"/>
    <mergeCell ref="HQ37:HX37"/>
    <mergeCell ref="IG37:IN37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27"/>
  <dimension ref="A1:IV42"/>
  <sheetViews>
    <sheetView topLeftCell="A3" workbookViewId="0">
      <selection activeCell="A36" sqref="A36:D36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76" t="s">
        <v>39</v>
      </c>
      <c r="B1" s="476"/>
      <c r="C1" s="476"/>
      <c r="D1" s="476"/>
      <c r="E1" s="476"/>
      <c r="F1" s="476"/>
      <c r="G1" s="476"/>
      <c r="H1" s="476"/>
      <c r="I1" s="1"/>
      <c r="J1" s="1"/>
      <c r="K1" s="1"/>
    </row>
    <row r="2" spans="1:12" ht="42" customHeight="1" x14ac:dyDescent="0.25">
      <c r="A2" s="75" t="s">
        <v>38</v>
      </c>
      <c r="B2" s="477" t="s">
        <v>37</v>
      </c>
      <c r="C2" s="477"/>
      <c r="D2" s="74"/>
      <c r="E2" s="69"/>
      <c r="F2" s="478"/>
      <c r="G2" s="478"/>
      <c r="H2" s="478"/>
      <c r="I2" s="73"/>
      <c r="J2" s="73"/>
      <c r="K2" s="73"/>
    </row>
    <row r="3" spans="1:12" ht="18.75" customHeight="1" x14ac:dyDescent="0.15">
      <c r="A3" s="479" t="s">
        <v>63</v>
      </c>
      <c r="B3" s="479"/>
      <c r="C3" s="479"/>
      <c r="D3" s="72"/>
      <c r="E3" s="69"/>
      <c r="F3" s="478"/>
      <c r="G3" s="478"/>
      <c r="H3" s="478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120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104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89" t="s">
        <v>23</v>
      </c>
      <c r="C11" s="490"/>
      <c r="D11" s="491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95" t="s">
        <v>105</v>
      </c>
      <c r="B12" s="696"/>
      <c r="C12" s="696"/>
      <c r="D12" s="696"/>
      <c r="E12" s="132"/>
      <c r="F12" s="132"/>
      <c r="G12" s="132"/>
      <c r="H12" s="131"/>
    </row>
    <row r="13" spans="1:12" ht="18" customHeight="1" x14ac:dyDescent="0.15">
      <c r="A13" s="574" t="s">
        <v>43</v>
      </c>
      <c r="B13" s="575"/>
      <c r="C13" s="575"/>
      <c r="D13" s="576"/>
      <c r="E13" s="107">
        <v>2</v>
      </c>
      <c r="F13" s="130">
        <v>131000</v>
      </c>
      <c r="G13" s="130">
        <f>F13*E13</f>
        <v>262000</v>
      </c>
      <c r="H13" s="117"/>
      <c r="J13" s="169"/>
      <c r="K13" s="169"/>
    </row>
    <row r="14" spans="1:12" ht="18" customHeight="1" x14ac:dyDescent="0.15">
      <c r="A14" s="129" t="s">
        <v>119</v>
      </c>
      <c r="B14" s="536"/>
      <c r="C14" s="536"/>
      <c r="D14" s="537"/>
      <c r="E14" s="245">
        <v>2</v>
      </c>
      <c r="F14" s="100">
        <v>104400</v>
      </c>
      <c r="G14" s="115">
        <f>E14*F14</f>
        <v>208800</v>
      </c>
      <c r="H14" s="117"/>
      <c r="J14" s="169">
        <v>62150</v>
      </c>
      <c r="K14" s="166">
        <f>J14*1.5</f>
        <v>93225</v>
      </c>
      <c r="L14" s="166">
        <f>K14*1.12</f>
        <v>104412.00000000001</v>
      </c>
    </row>
    <row r="15" spans="1:12" ht="18" customHeight="1" x14ac:dyDescent="0.15">
      <c r="A15" s="129" t="s">
        <v>118</v>
      </c>
      <c r="B15" s="615"/>
      <c r="C15" s="604"/>
      <c r="D15" s="605"/>
      <c r="E15" s="245">
        <v>2</v>
      </c>
      <c r="F15" s="100">
        <v>15300</v>
      </c>
      <c r="G15" s="115">
        <f>E15*F15</f>
        <v>30600</v>
      </c>
      <c r="H15" s="98"/>
      <c r="J15" s="169">
        <v>9140</v>
      </c>
      <c r="K15" s="166">
        <f>J15*1.5</f>
        <v>13710</v>
      </c>
      <c r="L15" s="166">
        <f>K15*1.12</f>
        <v>15355.2</v>
      </c>
    </row>
    <row r="16" spans="1:12" ht="18" customHeight="1" x14ac:dyDescent="0.15">
      <c r="A16" s="124" t="s">
        <v>115</v>
      </c>
      <c r="B16" s="552"/>
      <c r="C16" s="553"/>
      <c r="D16" s="554"/>
      <c r="E16" s="123">
        <v>4</v>
      </c>
      <c r="F16" s="100">
        <v>11400</v>
      </c>
      <c r="G16" s="115">
        <f>E16*F16</f>
        <v>45600</v>
      </c>
      <c r="H16" s="120"/>
      <c r="J16" s="169">
        <v>6820</v>
      </c>
      <c r="K16" s="166">
        <f>J16*1.5</f>
        <v>10230</v>
      </c>
      <c r="L16" s="166">
        <f>K16*1.12</f>
        <v>11457.6</v>
      </c>
    </row>
    <row r="17" spans="1:12" ht="18" customHeight="1" x14ac:dyDescent="0.15">
      <c r="A17" s="105" t="s">
        <v>117</v>
      </c>
      <c r="B17" s="535"/>
      <c r="C17" s="536"/>
      <c r="D17" s="537"/>
      <c r="E17" s="123">
        <v>2</v>
      </c>
      <c r="F17" s="112">
        <v>4900</v>
      </c>
      <c r="G17" s="115">
        <f>E17*F17</f>
        <v>9800</v>
      </c>
      <c r="H17" s="117"/>
      <c r="J17" s="169">
        <v>2960</v>
      </c>
      <c r="K17" s="166">
        <f>J17*1.5</f>
        <v>4440</v>
      </c>
      <c r="L17" s="166">
        <f>K17*1.12</f>
        <v>4972.8</v>
      </c>
    </row>
    <row r="18" spans="1:12" ht="18" customHeight="1" x14ac:dyDescent="0.15">
      <c r="A18" s="101"/>
      <c r="B18" s="535"/>
      <c r="C18" s="536"/>
      <c r="D18" s="536"/>
      <c r="E18" s="107"/>
      <c r="F18" s="112" t="s">
        <v>4</v>
      </c>
      <c r="G18" s="92">
        <f>SUM(G13:G17)</f>
        <v>556800</v>
      </c>
      <c r="H18" s="98"/>
      <c r="J18" s="169"/>
      <c r="K18" s="169"/>
      <c r="L18" s="169"/>
    </row>
    <row r="19" spans="1:12" ht="18" customHeight="1" x14ac:dyDescent="0.15">
      <c r="A19" s="108"/>
      <c r="B19" s="615"/>
      <c r="C19" s="604"/>
      <c r="D19" s="605"/>
      <c r="E19" s="107"/>
      <c r="F19" s="104"/>
      <c r="G19" s="103"/>
      <c r="H19" s="114"/>
    </row>
    <row r="20" spans="1:12" ht="18" customHeight="1" x14ac:dyDescent="0.15">
      <c r="A20" s="108"/>
      <c r="B20" s="615"/>
      <c r="C20" s="604"/>
      <c r="D20" s="605"/>
      <c r="E20" s="97"/>
      <c r="F20" s="104" t="s">
        <v>2</v>
      </c>
      <c r="G20" s="103">
        <v>500000</v>
      </c>
      <c r="H20" s="98"/>
    </row>
    <row r="21" spans="1:12" ht="18" customHeight="1" x14ac:dyDescent="0.15">
      <c r="A21" s="105"/>
      <c r="B21" s="535"/>
      <c r="C21" s="536"/>
      <c r="D21" s="537"/>
      <c r="E21" s="111"/>
      <c r="F21" s="112"/>
      <c r="G21" s="99" t="s">
        <v>3</v>
      </c>
      <c r="H21" s="106"/>
    </row>
    <row r="22" spans="1:12" ht="18" customHeight="1" x14ac:dyDescent="0.15">
      <c r="A22" s="101"/>
      <c r="B22" s="535"/>
      <c r="C22" s="536"/>
      <c r="D22" s="536"/>
      <c r="E22" s="97"/>
      <c r="F22" s="112"/>
      <c r="G22" s="92"/>
      <c r="H22" s="98"/>
    </row>
    <row r="23" spans="1:12" ht="18" customHeight="1" x14ac:dyDescent="0.15">
      <c r="A23" s="108"/>
      <c r="B23" s="615"/>
      <c r="C23" s="604"/>
      <c r="D23" s="605"/>
      <c r="E23" s="107"/>
      <c r="F23" s="104"/>
      <c r="G23" s="103"/>
      <c r="H23" s="106"/>
    </row>
    <row r="24" spans="1:12" ht="18" customHeight="1" x14ac:dyDescent="0.15">
      <c r="A24" s="105"/>
      <c r="B24" s="535"/>
      <c r="C24" s="536"/>
      <c r="D24" s="537"/>
      <c r="E24" s="94"/>
      <c r="F24" s="104"/>
      <c r="G24" s="103"/>
      <c r="H24" s="102"/>
    </row>
    <row r="25" spans="1:12" ht="18" customHeight="1" x14ac:dyDescent="0.15">
      <c r="A25" s="101"/>
      <c r="B25" s="535"/>
      <c r="C25" s="536"/>
      <c r="D25" s="537"/>
      <c r="E25" s="94"/>
      <c r="F25" s="100"/>
      <c r="G25" s="99"/>
      <c r="H25" s="98"/>
    </row>
    <row r="26" spans="1:12" ht="18" customHeight="1" x14ac:dyDescent="0.15">
      <c r="A26" s="101"/>
      <c r="B26" s="535"/>
      <c r="C26" s="536"/>
      <c r="D26" s="536"/>
      <c r="E26" s="107"/>
      <c r="F26" s="100"/>
      <c r="G26" s="92"/>
      <c r="H26" s="98"/>
    </row>
    <row r="27" spans="1:12" ht="18" customHeight="1" x14ac:dyDescent="0.15">
      <c r="A27" s="108"/>
      <c r="B27" s="615"/>
      <c r="C27" s="604"/>
      <c r="D27" s="605"/>
      <c r="E27" s="107"/>
      <c r="F27" s="110"/>
      <c r="G27" s="246"/>
      <c r="H27" s="147"/>
    </row>
    <row r="28" spans="1:12" ht="18" customHeight="1" x14ac:dyDescent="0.15">
      <c r="A28" s="105"/>
      <c r="B28" s="535"/>
      <c r="C28" s="536"/>
      <c r="D28" s="537"/>
      <c r="E28" s="94"/>
      <c r="F28" s="100"/>
      <c r="G28" s="115"/>
      <c r="H28" s="114"/>
      <c r="J28" s="145"/>
    </row>
    <row r="29" spans="1:12" ht="18" customHeight="1" x14ac:dyDescent="0.15">
      <c r="A29" s="101"/>
      <c r="B29" s="535"/>
      <c r="C29" s="536"/>
      <c r="D29" s="537"/>
      <c r="E29" s="94"/>
      <c r="F29" s="104"/>
      <c r="G29" s="103"/>
      <c r="H29" s="114"/>
    </row>
    <row r="30" spans="1:12" ht="18" customHeight="1" x14ac:dyDescent="0.15">
      <c r="A30" s="101"/>
      <c r="B30" s="535"/>
      <c r="C30" s="536"/>
      <c r="D30" s="536"/>
      <c r="E30" s="107"/>
      <c r="F30" s="112"/>
      <c r="G30" s="99"/>
      <c r="H30" s="147"/>
    </row>
    <row r="31" spans="1:12" ht="18" customHeight="1" x14ac:dyDescent="0.15">
      <c r="A31" s="142"/>
      <c r="B31" s="700"/>
      <c r="C31" s="701"/>
      <c r="D31" s="702"/>
      <c r="E31" s="140"/>
      <c r="F31" s="141"/>
      <c r="G31" s="140"/>
      <c r="H31" s="139"/>
    </row>
    <row r="32" spans="1:12" x14ac:dyDescent="0.15">
      <c r="A32" s="138" t="s">
        <v>50</v>
      </c>
      <c r="B32" s="137"/>
      <c r="C32" s="137"/>
      <c r="D32" s="137"/>
      <c r="E32" s="137"/>
      <c r="F32" s="137"/>
      <c r="G32" s="137"/>
      <c r="H32" s="136"/>
    </row>
    <row r="33" spans="1:256" x14ac:dyDescent="0.15">
      <c r="A33" s="7" t="s">
        <v>49</v>
      </c>
      <c r="B33" s="5"/>
      <c r="C33" s="5"/>
      <c r="D33" s="5"/>
      <c r="E33" s="5"/>
      <c r="F33" s="5"/>
      <c r="G33" s="5"/>
      <c r="H33" s="4"/>
    </row>
    <row r="34" spans="1:256" x14ac:dyDescent="0.15">
      <c r="A34" s="7" t="s">
        <v>48</v>
      </c>
      <c r="B34" s="5"/>
      <c r="C34" s="5"/>
      <c r="D34" s="5"/>
      <c r="E34" s="5"/>
      <c r="F34" s="5"/>
      <c r="G34" s="5"/>
      <c r="H34" s="4"/>
    </row>
    <row r="35" spans="1:256" x14ac:dyDescent="0.15">
      <c r="A35" s="7"/>
      <c r="B35" s="5"/>
      <c r="C35" s="5"/>
      <c r="D35" s="5"/>
      <c r="E35" s="5"/>
      <c r="F35" s="5"/>
      <c r="G35" s="5"/>
      <c r="H35" s="4"/>
    </row>
    <row r="36" spans="1:256" x14ac:dyDescent="0.15">
      <c r="A36" s="135"/>
      <c r="B36" s="134"/>
      <c r="C36" s="134"/>
      <c r="D36" s="134"/>
      <c r="E36" s="134"/>
      <c r="F36" s="134"/>
      <c r="G36" s="134"/>
      <c r="H36" s="133"/>
      <c r="I36" s="548"/>
      <c r="J36" s="548"/>
      <c r="K36" s="548"/>
      <c r="L36" s="548"/>
      <c r="M36" s="548"/>
      <c r="N36" s="548"/>
      <c r="O36" s="548"/>
      <c r="P36" s="548"/>
      <c r="Q36" s="548"/>
      <c r="R36" s="548"/>
      <c r="S36" s="548"/>
      <c r="T36" s="548"/>
      <c r="U36" s="548"/>
      <c r="V36" s="548"/>
      <c r="W36" s="548"/>
      <c r="X36" s="548"/>
      <c r="Y36" s="548"/>
      <c r="Z36" s="548"/>
      <c r="AA36" s="548"/>
      <c r="AB36" s="548"/>
      <c r="AC36" s="548"/>
      <c r="AD36" s="548"/>
      <c r="AE36" s="548"/>
      <c r="AF36" s="548"/>
      <c r="AG36" s="548"/>
      <c r="AH36" s="548"/>
      <c r="AI36" s="548"/>
      <c r="AJ36" s="548"/>
      <c r="AK36" s="548"/>
      <c r="AL36" s="548"/>
      <c r="AM36" s="548"/>
      <c r="AN36" s="548"/>
      <c r="AO36" s="548"/>
      <c r="AP36" s="548"/>
      <c r="AQ36" s="548"/>
      <c r="AR36" s="548"/>
      <c r="AS36" s="548"/>
      <c r="AT36" s="548"/>
      <c r="AU36" s="548"/>
      <c r="AV36" s="548"/>
      <c r="AW36" s="548"/>
      <c r="AX36" s="548"/>
      <c r="AY36" s="548"/>
      <c r="AZ36" s="548"/>
      <c r="BA36" s="548"/>
      <c r="BB36" s="548"/>
      <c r="BC36" s="548"/>
      <c r="BD36" s="548"/>
      <c r="BE36" s="548"/>
      <c r="BF36" s="548"/>
      <c r="BG36" s="548"/>
      <c r="BH36" s="548"/>
      <c r="BI36" s="548"/>
      <c r="BJ36" s="548"/>
      <c r="BK36" s="548"/>
      <c r="BL36" s="548"/>
      <c r="BM36" s="548"/>
      <c r="BN36" s="548"/>
      <c r="BO36" s="548"/>
      <c r="BP36" s="548"/>
      <c r="BQ36" s="548"/>
      <c r="BR36" s="548"/>
      <c r="BS36" s="548"/>
      <c r="BT36" s="548"/>
      <c r="BU36" s="548"/>
      <c r="BV36" s="548"/>
      <c r="BW36" s="548"/>
      <c r="BX36" s="548"/>
      <c r="BY36" s="548"/>
      <c r="BZ36" s="548"/>
      <c r="CA36" s="548"/>
      <c r="CB36" s="548"/>
      <c r="CC36" s="548"/>
      <c r="CD36" s="548"/>
      <c r="CE36" s="548"/>
      <c r="CF36" s="548"/>
      <c r="CG36" s="548"/>
      <c r="CH36" s="548"/>
      <c r="CI36" s="548"/>
      <c r="CJ36" s="548"/>
      <c r="CK36" s="548"/>
      <c r="CL36" s="548"/>
      <c r="CM36" s="548"/>
      <c r="CN36" s="548"/>
      <c r="CO36" s="548"/>
      <c r="CP36" s="548"/>
      <c r="CQ36" s="548"/>
      <c r="CR36" s="548"/>
      <c r="CS36" s="548"/>
      <c r="CT36" s="548"/>
      <c r="CU36" s="548"/>
      <c r="CV36" s="548"/>
      <c r="CW36" s="548"/>
      <c r="CX36" s="548"/>
      <c r="CY36" s="548"/>
      <c r="CZ36" s="548"/>
      <c r="DA36" s="548"/>
      <c r="DB36" s="548"/>
      <c r="DC36" s="548"/>
      <c r="DD36" s="548"/>
      <c r="DE36" s="548"/>
      <c r="DF36" s="548"/>
      <c r="DG36" s="548"/>
      <c r="DH36" s="548"/>
      <c r="DI36" s="548"/>
      <c r="DJ36" s="548"/>
      <c r="DK36" s="548"/>
      <c r="DL36" s="548"/>
      <c r="DM36" s="548"/>
      <c r="DN36" s="548"/>
      <c r="DO36" s="548"/>
      <c r="DP36" s="548"/>
      <c r="DQ36" s="548"/>
      <c r="DR36" s="548"/>
      <c r="DS36" s="548"/>
      <c r="DT36" s="548"/>
      <c r="DU36" s="548"/>
      <c r="DV36" s="548"/>
      <c r="DW36" s="548"/>
      <c r="DX36" s="548"/>
      <c r="DY36" s="548"/>
      <c r="DZ36" s="548"/>
      <c r="EA36" s="548"/>
      <c r="EB36" s="548"/>
      <c r="EC36" s="548"/>
      <c r="ED36" s="548"/>
      <c r="EE36" s="548"/>
      <c r="EF36" s="548"/>
      <c r="EG36" s="548"/>
      <c r="EH36" s="548"/>
      <c r="EI36" s="548"/>
      <c r="EJ36" s="548"/>
      <c r="EK36" s="548"/>
      <c r="EL36" s="548"/>
      <c r="EM36" s="548"/>
      <c r="EN36" s="548"/>
      <c r="EO36" s="548"/>
      <c r="EP36" s="548"/>
      <c r="EQ36" s="548"/>
      <c r="ER36" s="548"/>
      <c r="ES36" s="548"/>
      <c r="ET36" s="548"/>
      <c r="EU36" s="548"/>
      <c r="EV36" s="548"/>
      <c r="EW36" s="548"/>
      <c r="EX36" s="548"/>
      <c r="EY36" s="548"/>
      <c r="EZ36" s="548"/>
      <c r="FA36" s="548"/>
      <c r="FB36" s="548"/>
      <c r="FC36" s="548"/>
      <c r="FD36" s="548"/>
      <c r="FE36" s="548"/>
      <c r="FF36" s="548"/>
      <c r="FG36" s="548"/>
      <c r="FH36" s="548"/>
      <c r="FI36" s="548"/>
      <c r="FJ36" s="548"/>
      <c r="FK36" s="548"/>
      <c r="FL36" s="548"/>
      <c r="FM36" s="548"/>
      <c r="FN36" s="548"/>
      <c r="FO36" s="548"/>
      <c r="FP36" s="548"/>
      <c r="FQ36" s="548"/>
      <c r="FR36" s="548"/>
      <c r="FS36" s="548"/>
      <c r="FT36" s="548"/>
      <c r="FU36" s="548"/>
      <c r="FV36" s="548"/>
      <c r="FW36" s="548"/>
      <c r="FX36" s="548"/>
      <c r="FY36" s="548"/>
      <c r="FZ36" s="548"/>
      <c r="GA36" s="548"/>
      <c r="GB36" s="548"/>
      <c r="GC36" s="548"/>
      <c r="GD36" s="548"/>
      <c r="GE36" s="548"/>
      <c r="GF36" s="548"/>
      <c r="GG36" s="548"/>
      <c r="GH36" s="548"/>
      <c r="GI36" s="548"/>
      <c r="GJ36" s="548"/>
      <c r="GK36" s="548"/>
      <c r="GL36" s="548"/>
      <c r="GM36" s="548"/>
      <c r="GN36" s="548"/>
      <c r="GO36" s="548"/>
      <c r="GP36" s="548"/>
      <c r="GQ36" s="548"/>
      <c r="GR36" s="548"/>
      <c r="GS36" s="548"/>
      <c r="GT36" s="548"/>
      <c r="GU36" s="548"/>
      <c r="GV36" s="548"/>
      <c r="GW36" s="548"/>
      <c r="GX36" s="548"/>
      <c r="GY36" s="548"/>
      <c r="GZ36" s="548"/>
      <c r="HA36" s="548"/>
      <c r="HB36" s="548"/>
      <c r="HC36" s="548"/>
      <c r="HD36" s="548"/>
      <c r="HE36" s="548"/>
      <c r="HF36" s="548"/>
      <c r="HG36" s="548"/>
      <c r="HH36" s="548"/>
      <c r="HI36" s="548"/>
      <c r="HJ36" s="548"/>
      <c r="HK36" s="548"/>
      <c r="HL36" s="548"/>
      <c r="HM36" s="548"/>
      <c r="HN36" s="548"/>
      <c r="HO36" s="548"/>
      <c r="HP36" s="548"/>
      <c r="HQ36" s="548"/>
      <c r="HR36" s="548"/>
      <c r="HS36" s="548"/>
      <c r="HT36" s="548"/>
      <c r="HU36" s="548"/>
      <c r="HV36" s="548"/>
      <c r="HW36" s="548"/>
      <c r="HX36" s="548"/>
      <c r="HY36" s="548"/>
      <c r="HZ36" s="548"/>
      <c r="IA36" s="548"/>
      <c r="IB36" s="548"/>
      <c r="IC36" s="548"/>
      <c r="ID36" s="548"/>
      <c r="IE36" s="548"/>
      <c r="IF36" s="548"/>
      <c r="IG36" s="548"/>
      <c r="IH36" s="548"/>
      <c r="II36" s="548"/>
      <c r="IJ36" s="548"/>
      <c r="IK36" s="548"/>
      <c r="IL36" s="548"/>
      <c r="IM36" s="548"/>
      <c r="IN36" s="548"/>
      <c r="IO36" s="548"/>
      <c r="IP36" s="548"/>
      <c r="IQ36" s="548"/>
      <c r="IR36" s="548"/>
      <c r="IS36" s="548"/>
      <c r="IT36" s="548"/>
      <c r="IU36" s="548"/>
      <c r="IV36" s="548"/>
    </row>
    <row r="37" spans="1:256" x14ac:dyDescent="0.15">
      <c r="A37" s="7"/>
      <c r="B37" s="5"/>
      <c r="C37" s="5"/>
      <c r="D37" s="5"/>
      <c r="E37" s="5"/>
      <c r="F37" s="5"/>
      <c r="G37" s="5"/>
      <c r="I37" s="548"/>
      <c r="J37" s="548"/>
      <c r="K37" s="548"/>
      <c r="L37" s="548"/>
      <c r="M37" s="548"/>
      <c r="N37" s="548"/>
      <c r="O37" s="548"/>
      <c r="P37" s="548"/>
      <c r="Q37" s="548"/>
      <c r="R37" s="548"/>
      <c r="S37" s="548"/>
      <c r="T37" s="548"/>
      <c r="U37" s="548"/>
      <c r="V37" s="548"/>
      <c r="W37" s="548"/>
      <c r="X37" s="548"/>
      <c r="Y37" s="548"/>
      <c r="Z37" s="548"/>
      <c r="AA37" s="548"/>
      <c r="AB37" s="548"/>
      <c r="AC37" s="548"/>
      <c r="AD37" s="548"/>
      <c r="AE37" s="548"/>
      <c r="AF37" s="548"/>
      <c r="AG37" s="548"/>
      <c r="AH37" s="548"/>
      <c r="AI37" s="548"/>
      <c r="AJ37" s="548"/>
      <c r="AK37" s="548"/>
      <c r="AL37" s="548"/>
      <c r="AM37" s="548"/>
      <c r="AN37" s="548"/>
      <c r="AO37" s="548"/>
      <c r="AP37" s="548"/>
      <c r="AQ37" s="548"/>
      <c r="AR37" s="548"/>
      <c r="AS37" s="548"/>
      <c r="AT37" s="548"/>
      <c r="AU37" s="548"/>
      <c r="AV37" s="548"/>
      <c r="AW37" s="548"/>
      <c r="AX37" s="548"/>
      <c r="AY37" s="548"/>
      <c r="AZ37" s="548"/>
      <c r="BA37" s="548"/>
      <c r="BB37" s="548"/>
      <c r="BC37" s="548"/>
      <c r="BD37" s="548"/>
      <c r="BE37" s="548"/>
      <c r="BF37" s="548"/>
      <c r="BG37" s="548"/>
      <c r="BH37" s="548"/>
      <c r="BI37" s="548"/>
      <c r="BJ37" s="548"/>
      <c r="BK37" s="548"/>
      <c r="BL37" s="548"/>
      <c r="BM37" s="548"/>
      <c r="BN37" s="548"/>
      <c r="BO37" s="548"/>
      <c r="BP37" s="548"/>
      <c r="BQ37" s="548"/>
      <c r="BR37" s="548"/>
      <c r="BS37" s="548"/>
      <c r="BT37" s="548"/>
      <c r="BU37" s="548"/>
      <c r="BV37" s="548"/>
      <c r="BW37" s="548"/>
      <c r="BX37" s="548"/>
      <c r="BY37" s="548"/>
      <c r="BZ37" s="548"/>
      <c r="CA37" s="548"/>
      <c r="CB37" s="548"/>
      <c r="CC37" s="548"/>
      <c r="CD37" s="548"/>
      <c r="CE37" s="548"/>
      <c r="CF37" s="548"/>
      <c r="CG37" s="548"/>
      <c r="CH37" s="548"/>
      <c r="CI37" s="548"/>
      <c r="CJ37" s="548"/>
      <c r="CK37" s="548"/>
      <c r="CL37" s="548"/>
      <c r="CM37" s="548"/>
      <c r="CN37" s="548"/>
      <c r="CO37" s="548"/>
      <c r="CP37" s="548"/>
      <c r="CQ37" s="548"/>
      <c r="CR37" s="548"/>
      <c r="CS37" s="548"/>
      <c r="CT37" s="548"/>
      <c r="CU37" s="548"/>
      <c r="CV37" s="548"/>
      <c r="CW37" s="548"/>
      <c r="CX37" s="548"/>
      <c r="CY37" s="548"/>
      <c r="CZ37" s="548"/>
      <c r="DA37" s="548"/>
      <c r="DB37" s="548"/>
      <c r="DC37" s="548"/>
      <c r="DD37" s="548"/>
      <c r="DE37" s="548"/>
      <c r="DF37" s="548"/>
      <c r="DG37" s="548"/>
      <c r="DH37" s="548"/>
      <c r="DI37" s="548"/>
      <c r="DJ37" s="548"/>
      <c r="DK37" s="548"/>
      <c r="DL37" s="548"/>
      <c r="DM37" s="548"/>
      <c r="DN37" s="548"/>
      <c r="DO37" s="548"/>
      <c r="DP37" s="548"/>
      <c r="DQ37" s="548"/>
      <c r="DR37" s="548"/>
      <c r="DS37" s="548"/>
      <c r="DT37" s="548"/>
      <c r="DU37" s="548"/>
      <c r="DV37" s="548"/>
      <c r="DW37" s="548"/>
      <c r="DX37" s="548"/>
      <c r="DY37" s="548"/>
      <c r="DZ37" s="548"/>
      <c r="EA37" s="548"/>
      <c r="EB37" s="548"/>
      <c r="EC37" s="548"/>
      <c r="ED37" s="548"/>
      <c r="EE37" s="548"/>
      <c r="EF37" s="548"/>
      <c r="EG37" s="548"/>
      <c r="EH37" s="548"/>
      <c r="EI37" s="548"/>
      <c r="EJ37" s="548"/>
      <c r="EK37" s="548"/>
      <c r="EL37" s="548"/>
      <c r="EM37" s="548"/>
      <c r="EN37" s="548"/>
      <c r="EO37" s="548"/>
      <c r="EP37" s="548"/>
      <c r="EQ37" s="548"/>
      <c r="ER37" s="548"/>
      <c r="ES37" s="548"/>
      <c r="ET37" s="548"/>
      <c r="EU37" s="548"/>
      <c r="EV37" s="548"/>
      <c r="EW37" s="548"/>
      <c r="EX37" s="548"/>
      <c r="EY37" s="548"/>
      <c r="EZ37" s="548"/>
      <c r="FA37" s="548"/>
      <c r="FB37" s="548"/>
      <c r="FC37" s="548"/>
      <c r="FD37" s="548"/>
      <c r="FE37" s="548"/>
      <c r="FF37" s="548"/>
      <c r="FG37" s="548"/>
      <c r="FH37" s="548"/>
      <c r="FI37" s="548"/>
      <c r="FJ37" s="548"/>
      <c r="FK37" s="548"/>
      <c r="FL37" s="548"/>
      <c r="FM37" s="548"/>
      <c r="FN37" s="548"/>
      <c r="FO37" s="548"/>
      <c r="FP37" s="548"/>
      <c r="FQ37" s="548"/>
      <c r="FR37" s="548"/>
      <c r="FS37" s="548"/>
      <c r="FT37" s="548"/>
      <c r="FU37" s="548"/>
      <c r="FV37" s="548"/>
      <c r="FW37" s="548"/>
      <c r="FX37" s="548"/>
      <c r="FY37" s="548"/>
      <c r="FZ37" s="548"/>
      <c r="GA37" s="548"/>
      <c r="GB37" s="548"/>
      <c r="GC37" s="548"/>
      <c r="GD37" s="548"/>
      <c r="GE37" s="548"/>
      <c r="GF37" s="548"/>
      <c r="GG37" s="548"/>
      <c r="GH37" s="548"/>
      <c r="GI37" s="548"/>
      <c r="GJ37" s="548"/>
      <c r="GK37" s="548"/>
      <c r="GL37" s="548"/>
      <c r="GM37" s="548"/>
      <c r="GN37" s="548"/>
      <c r="GO37" s="548"/>
      <c r="GP37" s="548"/>
      <c r="GQ37" s="548"/>
      <c r="GR37" s="548"/>
      <c r="GS37" s="548"/>
      <c r="GT37" s="548"/>
      <c r="GU37" s="548"/>
      <c r="GV37" s="548"/>
      <c r="GW37" s="548"/>
      <c r="GX37" s="548"/>
      <c r="GY37" s="548"/>
      <c r="GZ37" s="548"/>
      <c r="HA37" s="548"/>
      <c r="HB37" s="548"/>
      <c r="HC37" s="548"/>
      <c r="HD37" s="548"/>
      <c r="HE37" s="548"/>
      <c r="HF37" s="548"/>
      <c r="HG37" s="548"/>
      <c r="HH37" s="548"/>
      <c r="HI37" s="548"/>
      <c r="HJ37" s="548"/>
      <c r="HK37" s="548"/>
      <c r="HL37" s="548"/>
      <c r="HM37" s="548"/>
      <c r="HN37" s="548"/>
      <c r="HO37" s="548"/>
      <c r="HP37" s="548"/>
      <c r="HQ37" s="548"/>
      <c r="HR37" s="548"/>
      <c r="HS37" s="548"/>
      <c r="HT37" s="548"/>
      <c r="HU37" s="548"/>
      <c r="HV37" s="548"/>
      <c r="HW37" s="548"/>
      <c r="HX37" s="548"/>
      <c r="HY37" s="548"/>
      <c r="HZ37" s="548"/>
      <c r="IA37" s="548"/>
      <c r="IB37" s="548"/>
      <c r="IC37" s="548"/>
      <c r="ID37" s="548"/>
      <c r="IE37" s="548"/>
      <c r="IF37" s="548"/>
      <c r="IG37" s="548"/>
      <c r="IH37" s="548"/>
      <c r="II37" s="548"/>
      <c r="IJ37" s="548"/>
      <c r="IK37" s="548"/>
      <c r="IL37" s="548"/>
      <c r="IM37" s="548"/>
      <c r="IN37" s="548"/>
      <c r="IO37" s="548"/>
      <c r="IP37" s="548"/>
      <c r="IQ37" s="548"/>
      <c r="IR37" s="548"/>
      <c r="IS37" s="548"/>
      <c r="IT37" s="548"/>
      <c r="IU37" s="548"/>
      <c r="IV37" s="548"/>
    </row>
    <row r="38" spans="1:256" x14ac:dyDescent="0.15">
      <c r="A38" s="7"/>
      <c r="B38" s="5"/>
      <c r="C38" s="5"/>
      <c r="D38" s="5"/>
      <c r="E38" s="5"/>
      <c r="F38" s="5"/>
      <c r="G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x14ac:dyDescent="0.15">
      <c r="A39" s="5"/>
      <c r="B39" s="5"/>
      <c r="C39" s="5"/>
      <c r="D39" s="5"/>
      <c r="E39" s="5"/>
      <c r="F39" s="5"/>
      <c r="G39" s="5"/>
      <c r="I39" s="1"/>
      <c r="J39" s="1"/>
      <c r="K39" s="1"/>
    </row>
    <row r="40" spans="1:256" x14ac:dyDescent="0.15">
      <c r="I40" s="1"/>
      <c r="J40" s="1"/>
      <c r="K40" s="1"/>
    </row>
    <row r="41" spans="1:256" x14ac:dyDescent="0.15">
      <c r="I41" s="1"/>
      <c r="J41" s="1"/>
      <c r="K41" s="1"/>
    </row>
    <row r="42" spans="1:256" x14ac:dyDescent="0.15">
      <c r="I42" s="1"/>
      <c r="J42" s="1"/>
      <c r="K42" s="1"/>
    </row>
  </sheetData>
  <mergeCells count="87">
    <mergeCell ref="A12:D12"/>
    <mergeCell ref="A1:H1"/>
    <mergeCell ref="B2:C2"/>
    <mergeCell ref="F2:H3"/>
    <mergeCell ref="A3:C3"/>
    <mergeCell ref="B11:D11"/>
    <mergeCell ref="B14:D14"/>
    <mergeCell ref="B15:D15"/>
    <mergeCell ref="B16:D16"/>
    <mergeCell ref="B17:D17"/>
    <mergeCell ref="B18:D18"/>
    <mergeCell ref="B30:D30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DI36:DP36"/>
    <mergeCell ref="DQ36:DX36"/>
    <mergeCell ref="DY36:EF36"/>
    <mergeCell ref="BM36:BT36"/>
    <mergeCell ref="BU36:CB36"/>
    <mergeCell ref="CC36:CJ36"/>
    <mergeCell ref="HA36:HH36"/>
    <mergeCell ref="HI36:HP36"/>
    <mergeCell ref="HQ36:HX36"/>
    <mergeCell ref="HY36:IF36"/>
    <mergeCell ref="GC36:GJ36"/>
    <mergeCell ref="IG36:IN36"/>
    <mergeCell ref="IO36:IV36"/>
    <mergeCell ref="I37:P37"/>
    <mergeCell ref="Q37:X37"/>
    <mergeCell ref="Y37:AF37"/>
    <mergeCell ref="AG37:AN37"/>
    <mergeCell ref="AO37:AV37"/>
    <mergeCell ref="AW37:BD37"/>
    <mergeCell ref="BE37:BL37"/>
    <mergeCell ref="BM37:BT37"/>
    <mergeCell ref="HA37:HH37"/>
    <mergeCell ref="DQ37:DX37"/>
    <mergeCell ref="DY37:EF37"/>
    <mergeCell ref="EG37:EN37"/>
    <mergeCell ref="EO37:EV37"/>
    <mergeCell ref="EW37:FD37"/>
    <mergeCell ref="GS37:GZ37"/>
    <mergeCell ref="GK36:GR36"/>
    <mergeCell ref="GS36:GZ36"/>
    <mergeCell ref="BU37:CB37"/>
    <mergeCell ref="CC37:CJ37"/>
    <mergeCell ref="CK37:CR37"/>
    <mergeCell ref="CS37:CZ37"/>
    <mergeCell ref="DA37:DH37"/>
    <mergeCell ref="DI37:DP37"/>
    <mergeCell ref="FE37:FL37"/>
    <mergeCell ref="EO36:EV36"/>
    <mergeCell ref="EW36:FD36"/>
    <mergeCell ref="FE36:FL36"/>
    <mergeCell ref="FM36:FT36"/>
    <mergeCell ref="EG36:EN36"/>
    <mergeCell ref="CK36:CR36"/>
    <mergeCell ref="HI37:HP37"/>
    <mergeCell ref="HQ37:HX37"/>
    <mergeCell ref="HY37:IF37"/>
    <mergeCell ref="IG37:IN37"/>
    <mergeCell ref="IO37:IV37"/>
    <mergeCell ref="A13:D13"/>
    <mergeCell ref="FM37:FT37"/>
    <mergeCell ref="FU37:GB37"/>
    <mergeCell ref="GC37:GJ37"/>
    <mergeCell ref="GK37:GR37"/>
    <mergeCell ref="FU36:GB36"/>
    <mergeCell ref="B31:D31"/>
    <mergeCell ref="I36:P36"/>
    <mergeCell ref="Q36:X36"/>
    <mergeCell ref="Y36:AF36"/>
    <mergeCell ref="AG36:AN36"/>
    <mergeCell ref="AO36:AV36"/>
    <mergeCell ref="AW36:BD36"/>
    <mergeCell ref="BE36:BL36"/>
    <mergeCell ref="CS36:CZ36"/>
    <mergeCell ref="DA36:DH36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28"/>
  <dimension ref="A1:IV47"/>
  <sheetViews>
    <sheetView workbookViewId="0">
      <selection activeCell="A36" sqref="A36:D36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9" max="9" width="13.33203125" bestFit="1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76" t="s">
        <v>39</v>
      </c>
      <c r="B1" s="476"/>
      <c r="C1" s="476"/>
      <c r="D1" s="476"/>
      <c r="E1" s="476"/>
      <c r="F1" s="476"/>
      <c r="G1" s="476"/>
      <c r="H1" s="476"/>
      <c r="I1" s="1"/>
      <c r="J1" s="1"/>
      <c r="K1" s="1"/>
    </row>
    <row r="2" spans="1:12" ht="42" customHeight="1" x14ac:dyDescent="0.25">
      <c r="A2" s="75" t="s">
        <v>38</v>
      </c>
      <c r="B2" s="477" t="s">
        <v>37</v>
      </c>
      <c r="C2" s="477"/>
      <c r="D2" s="74"/>
      <c r="E2" s="69"/>
      <c r="F2" s="478"/>
      <c r="G2" s="478"/>
      <c r="H2" s="478"/>
      <c r="I2" s="73"/>
      <c r="J2" s="73"/>
      <c r="K2" s="73"/>
    </row>
    <row r="3" spans="1:12" ht="18.75" customHeight="1" x14ac:dyDescent="0.15">
      <c r="A3" s="479" t="s">
        <v>63</v>
      </c>
      <c r="B3" s="479"/>
      <c r="C3" s="479"/>
      <c r="D3" s="72"/>
      <c r="E3" s="69"/>
      <c r="F3" s="478"/>
      <c r="G3" s="478"/>
      <c r="H3" s="478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103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104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89" t="s">
        <v>23</v>
      </c>
      <c r="C11" s="490"/>
      <c r="D11" s="491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95" t="s">
        <v>105</v>
      </c>
      <c r="B12" s="696"/>
      <c r="C12" s="696"/>
      <c r="D12" s="696"/>
      <c r="E12" s="132"/>
      <c r="F12" s="132"/>
      <c r="G12" s="132"/>
      <c r="H12" s="131"/>
    </row>
    <row r="13" spans="1:12" ht="18" customHeight="1" x14ac:dyDescent="0.15">
      <c r="A13" s="574" t="s">
        <v>43</v>
      </c>
      <c r="B13" s="575"/>
      <c r="C13" s="575"/>
      <c r="D13" s="576"/>
      <c r="E13" s="107">
        <v>2</v>
      </c>
      <c r="F13" s="130">
        <v>131000</v>
      </c>
      <c r="G13" s="130">
        <f>F13*E13</f>
        <v>262000</v>
      </c>
      <c r="H13" s="244"/>
    </row>
    <row r="14" spans="1:12" ht="18" customHeight="1" x14ac:dyDescent="0.15">
      <c r="A14" s="129" t="s">
        <v>106</v>
      </c>
      <c r="B14" s="535" t="s">
        <v>107</v>
      </c>
      <c r="C14" s="536"/>
      <c r="D14" s="537"/>
      <c r="E14" s="245">
        <v>2</v>
      </c>
      <c r="F14" s="100">
        <v>168900</v>
      </c>
      <c r="G14" s="115">
        <f t="shared" ref="G14:G19" si="0">E14*F14</f>
        <v>337800</v>
      </c>
      <c r="H14" s="117"/>
      <c r="J14" s="169"/>
      <c r="K14" s="169">
        <v>262000</v>
      </c>
      <c r="L14">
        <v>262000</v>
      </c>
    </row>
    <row r="15" spans="1:12" ht="18" customHeight="1" x14ac:dyDescent="0.15">
      <c r="A15" s="129" t="s">
        <v>108</v>
      </c>
      <c r="B15" s="535" t="s">
        <v>109</v>
      </c>
      <c r="C15" s="536"/>
      <c r="D15" s="537"/>
      <c r="E15" s="245">
        <v>2</v>
      </c>
      <c r="F15" s="100">
        <v>49100</v>
      </c>
      <c r="G15" s="115">
        <f t="shared" si="0"/>
        <v>98200</v>
      </c>
      <c r="H15" s="117"/>
      <c r="J15" s="169">
        <v>62150</v>
      </c>
      <c r="K15" s="166">
        <f>J15*1.5</f>
        <v>93225</v>
      </c>
      <c r="L15" s="166">
        <f>K15*1.12</f>
        <v>104412.00000000001</v>
      </c>
    </row>
    <row r="16" spans="1:12" ht="18" customHeight="1" x14ac:dyDescent="0.15">
      <c r="A16" s="129" t="s">
        <v>110</v>
      </c>
      <c r="B16" s="536" t="s">
        <v>111</v>
      </c>
      <c r="C16" s="536"/>
      <c r="D16" s="537"/>
      <c r="E16" s="245">
        <v>2</v>
      </c>
      <c r="F16" s="100">
        <v>50700</v>
      </c>
      <c r="G16" s="115">
        <f t="shared" si="0"/>
        <v>101400</v>
      </c>
      <c r="H16" s="117"/>
      <c r="J16" s="169">
        <v>100540</v>
      </c>
      <c r="K16" s="166">
        <f t="shared" ref="K16:K22" si="1">J16*1.5</f>
        <v>150810</v>
      </c>
      <c r="L16" s="166">
        <f t="shared" ref="L16:L24" si="2">K16*1.12</f>
        <v>168907.2</v>
      </c>
    </row>
    <row r="17" spans="1:12" ht="18" customHeight="1" x14ac:dyDescent="0.15">
      <c r="A17" s="129" t="s">
        <v>112</v>
      </c>
      <c r="B17" s="536" t="s">
        <v>113</v>
      </c>
      <c r="C17" s="536"/>
      <c r="D17" s="537"/>
      <c r="E17" s="245">
        <v>2</v>
      </c>
      <c r="F17" s="100">
        <v>33700</v>
      </c>
      <c r="G17" s="115">
        <f t="shared" si="0"/>
        <v>67400</v>
      </c>
      <c r="H17" s="117"/>
      <c r="J17" s="169">
        <v>29250</v>
      </c>
      <c r="K17" s="166">
        <f t="shared" si="1"/>
        <v>43875</v>
      </c>
      <c r="L17" s="166">
        <f t="shared" si="2"/>
        <v>49140.000000000007</v>
      </c>
    </row>
    <row r="18" spans="1:12" ht="18" customHeight="1" x14ac:dyDescent="0.15">
      <c r="A18" s="124" t="s">
        <v>114</v>
      </c>
      <c r="B18" s="552" t="s">
        <v>115</v>
      </c>
      <c r="C18" s="553"/>
      <c r="D18" s="554"/>
      <c r="E18" s="123">
        <v>4</v>
      </c>
      <c r="F18" s="100">
        <v>11400</v>
      </c>
      <c r="G18" s="115">
        <f t="shared" si="0"/>
        <v>45600</v>
      </c>
      <c r="H18" s="117"/>
      <c r="J18" s="169">
        <v>30220</v>
      </c>
      <c r="K18" s="166">
        <f t="shared" si="1"/>
        <v>45330</v>
      </c>
      <c r="L18" s="166">
        <f t="shared" si="2"/>
        <v>50769.600000000006</v>
      </c>
    </row>
    <row r="19" spans="1:12" ht="18" customHeight="1" x14ac:dyDescent="0.15">
      <c r="A19" s="105" t="s">
        <v>116</v>
      </c>
      <c r="B19" s="535" t="s">
        <v>117</v>
      </c>
      <c r="C19" s="536"/>
      <c r="D19" s="537"/>
      <c r="E19" s="123">
        <v>2</v>
      </c>
      <c r="F19" s="112">
        <v>4900</v>
      </c>
      <c r="G19" s="115">
        <f t="shared" si="0"/>
        <v>9800</v>
      </c>
      <c r="H19" s="117"/>
      <c r="J19" s="169">
        <v>20110</v>
      </c>
      <c r="K19" s="166">
        <f t="shared" si="1"/>
        <v>30165</v>
      </c>
      <c r="L19" s="166">
        <f t="shared" si="2"/>
        <v>33784.800000000003</v>
      </c>
    </row>
    <row r="20" spans="1:12" ht="18" customHeight="1" x14ac:dyDescent="0.15">
      <c r="A20" s="129"/>
      <c r="B20" s="615"/>
      <c r="C20" s="604"/>
      <c r="D20" s="605"/>
      <c r="E20" s="245"/>
      <c r="F20" s="112" t="s">
        <v>4</v>
      </c>
      <c r="G20" s="92">
        <f>SUM(G13:G19)</f>
        <v>922200</v>
      </c>
      <c r="H20" s="98"/>
      <c r="J20" s="169">
        <v>9140</v>
      </c>
      <c r="K20" s="166">
        <f t="shared" si="1"/>
        <v>13710</v>
      </c>
      <c r="L20" s="166">
        <f t="shared" si="2"/>
        <v>15355.2</v>
      </c>
    </row>
    <row r="21" spans="1:12" ht="18" customHeight="1" x14ac:dyDescent="0.15">
      <c r="A21" s="124"/>
      <c r="B21" s="552"/>
      <c r="C21" s="553"/>
      <c r="D21" s="554"/>
      <c r="E21" s="123"/>
      <c r="F21" s="100"/>
      <c r="G21" s="115"/>
      <c r="H21" s="120"/>
      <c r="J21" s="169">
        <v>6820</v>
      </c>
      <c r="K21" s="166">
        <f t="shared" si="1"/>
        <v>10230</v>
      </c>
      <c r="L21" s="166">
        <f t="shared" si="2"/>
        <v>11457.6</v>
      </c>
    </row>
    <row r="22" spans="1:12" ht="18" customHeight="1" x14ac:dyDescent="0.15">
      <c r="A22" s="105"/>
      <c r="B22" s="535"/>
      <c r="C22" s="536"/>
      <c r="D22" s="537"/>
      <c r="E22" s="123"/>
      <c r="F22" s="104" t="s">
        <v>2</v>
      </c>
      <c r="G22" s="103">
        <v>800000</v>
      </c>
      <c r="H22" s="117"/>
      <c r="J22" s="169">
        <v>2960</v>
      </c>
      <c r="K22" s="166">
        <f t="shared" si="1"/>
        <v>4440</v>
      </c>
      <c r="L22" s="166">
        <f t="shared" si="2"/>
        <v>4972.8</v>
      </c>
    </row>
    <row r="23" spans="1:12" ht="18" customHeight="1" x14ac:dyDescent="0.15">
      <c r="A23" s="101"/>
      <c r="B23" s="535"/>
      <c r="C23" s="536"/>
      <c r="D23" s="536"/>
      <c r="E23" s="107"/>
      <c r="F23" s="112"/>
      <c r="G23" s="99" t="s">
        <v>3</v>
      </c>
      <c r="H23" s="98"/>
      <c r="I23" s="170" t="e">
        <f>G23*0.9</f>
        <v>#VALUE!</v>
      </c>
      <c r="J23" s="169"/>
      <c r="K23" s="166">
        <f>SUM(K15:K22)</f>
        <v>391785</v>
      </c>
      <c r="L23" s="169">
        <f t="shared" si="2"/>
        <v>438799.20000000007</v>
      </c>
    </row>
    <row r="24" spans="1:12" ht="18" customHeight="1" x14ac:dyDescent="0.15">
      <c r="A24" s="108"/>
      <c r="B24" s="615"/>
      <c r="C24" s="604"/>
      <c r="D24" s="605"/>
      <c r="E24" s="107"/>
      <c r="F24" s="104"/>
      <c r="G24" s="103"/>
      <c r="H24" s="114"/>
      <c r="K24" s="166">
        <f>K23*2</f>
        <v>783570</v>
      </c>
      <c r="L24" s="166">
        <f t="shared" si="2"/>
        <v>877598.40000000014</v>
      </c>
    </row>
    <row r="25" spans="1:12" ht="18" customHeight="1" x14ac:dyDescent="0.15">
      <c r="A25" s="108"/>
      <c r="B25" s="615"/>
      <c r="C25" s="604"/>
      <c r="D25" s="605"/>
      <c r="E25" s="97"/>
      <c r="F25" s="104"/>
      <c r="G25" s="103"/>
      <c r="H25" s="98"/>
    </row>
    <row r="26" spans="1:12" ht="18" customHeight="1" x14ac:dyDescent="0.15">
      <c r="A26" s="105"/>
      <c r="B26" s="535"/>
      <c r="C26" s="536"/>
      <c r="D26" s="537"/>
      <c r="E26" s="111"/>
      <c r="F26" s="112"/>
      <c r="G26" s="99"/>
      <c r="H26" s="106"/>
    </row>
    <row r="27" spans="1:12" ht="18" customHeight="1" x14ac:dyDescent="0.15">
      <c r="A27" s="101"/>
      <c r="B27" s="535"/>
      <c r="C27" s="536"/>
      <c r="D27" s="536"/>
      <c r="E27" s="97"/>
      <c r="F27" s="112"/>
      <c r="G27" s="92"/>
      <c r="H27" s="98"/>
    </row>
    <row r="28" spans="1:12" ht="18" customHeight="1" x14ac:dyDescent="0.15">
      <c r="A28" s="108"/>
      <c r="B28" s="615"/>
      <c r="C28" s="604"/>
      <c r="D28" s="605"/>
      <c r="E28" s="107"/>
      <c r="F28" s="104"/>
      <c r="G28" s="103"/>
      <c r="H28" s="106"/>
    </row>
    <row r="29" spans="1:12" ht="18" customHeight="1" x14ac:dyDescent="0.15">
      <c r="A29" s="105"/>
      <c r="B29" s="535"/>
      <c r="C29" s="536"/>
      <c r="D29" s="537"/>
      <c r="E29" s="94"/>
      <c r="F29" s="104"/>
      <c r="G29" s="103"/>
      <c r="H29" s="102"/>
    </row>
    <row r="30" spans="1:12" ht="18" customHeight="1" x14ac:dyDescent="0.15">
      <c r="A30" s="101"/>
      <c r="B30" s="535"/>
      <c r="C30" s="536"/>
      <c r="D30" s="537"/>
      <c r="E30" s="94"/>
      <c r="F30" s="100"/>
      <c r="G30" s="99"/>
      <c r="H30" s="98"/>
    </row>
    <row r="31" spans="1:12" ht="18" customHeight="1" x14ac:dyDescent="0.15">
      <c r="A31" s="101"/>
      <c r="B31" s="535"/>
      <c r="C31" s="536"/>
      <c r="D31" s="536"/>
      <c r="E31" s="107"/>
      <c r="F31" s="100"/>
      <c r="G31" s="92"/>
      <c r="H31" s="98"/>
    </row>
    <row r="32" spans="1:12" ht="18" customHeight="1" x14ac:dyDescent="0.15">
      <c r="A32" s="108"/>
      <c r="B32" s="615"/>
      <c r="C32" s="604"/>
      <c r="D32" s="605"/>
      <c r="E32" s="107"/>
      <c r="F32" s="110"/>
      <c r="G32" s="246"/>
      <c r="H32" s="147"/>
    </row>
    <row r="33" spans="1:256" ht="18" customHeight="1" x14ac:dyDescent="0.15">
      <c r="A33" s="105"/>
      <c r="B33" s="535"/>
      <c r="C33" s="536"/>
      <c r="D33" s="537"/>
      <c r="E33" s="94"/>
      <c r="F33" s="100"/>
      <c r="G33" s="115"/>
      <c r="H33" s="114"/>
      <c r="J33" s="145"/>
    </row>
    <row r="34" spans="1:256" ht="18" customHeight="1" x14ac:dyDescent="0.15">
      <c r="A34" s="101"/>
      <c r="B34" s="535"/>
      <c r="C34" s="536"/>
      <c r="D34" s="537"/>
      <c r="E34" s="94"/>
      <c r="F34" s="104"/>
      <c r="G34" s="103"/>
      <c r="H34" s="114"/>
    </row>
    <row r="35" spans="1:256" ht="18" customHeight="1" x14ac:dyDescent="0.15">
      <c r="A35" s="101"/>
      <c r="B35" s="535"/>
      <c r="C35" s="536"/>
      <c r="D35" s="536"/>
      <c r="E35" s="107"/>
      <c r="F35" s="112"/>
      <c r="G35" s="99"/>
      <c r="H35" s="147"/>
    </row>
    <row r="36" spans="1:256" ht="18" customHeight="1" x14ac:dyDescent="0.15">
      <c r="A36" s="142"/>
      <c r="B36" s="700"/>
      <c r="C36" s="701"/>
      <c r="D36" s="702"/>
      <c r="E36" s="140"/>
      <c r="F36" s="141"/>
      <c r="G36" s="140"/>
      <c r="H36" s="139"/>
    </row>
    <row r="37" spans="1:256" x14ac:dyDescent="0.15">
      <c r="A37" s="138" t="s">
        <v>50</v>
      </c>
      <c r="B37" s="137"/>
      <c r="C37" s="137"/>
      <c r="D37" s="137"/>
      <c r="E37" s="137"/>
      <c r="F37" s="137"/>
      <c r="G37" s="137"/>
      <c r="H37" s="136"/>
    </row>
    <row r="38" spans="1:256" x14ac:dyDescent="0.15">
      <c r="A38" s="7" t="s">
        <v>49</v>
      </c>
      <c r="B38" s="5"/>
      <c r="C38" s="5"/>
      <c r="D38" s="5"/>
      <c r="E38" s="5"/>
      <c r="F38" s="5"/>
      <c r="G38" s="5"/>
      <c r="H38" s="4"/>
    </row>
    <row r="39" spans="1:256" x14ac:dyDescent="0.15">
      <c r="A39" s="7" t="s">
        <v>48</v>
      </c>
      <c r="B39" s="5"/>
      <c r="C39" s="5"/>
      <c r="D39" s="5"/>
      <c r="E39" s="5"/>
      <c r="F39" s="5"/>
      <c r="G39" s="5"/>
      <c r="H39" s="4"/>
    </row>
    <row r="40" spans="1:256" x14ac:dyDescent="0.15">
      <c r="A40" s="7"/>
      <c r="B40" s="5"/>
      <c r="C40" s="5"/>
      <c r="D40" s="5"/>
      <c r="E40" s="5"/>
      <c r="F40" s="5"/>
      <c r="G40" s="5"/>
      <c r="H40" s="4"/>
    </row>
    <row r="41" spans="1:256" x14ac:dyDescent="0.15">
      <c r="A41" s="135"/>
      <c r="B41" s="134"/>
      <c r="C41" s="134"/>
      <c r="D41" s="134"/>
      <c r="E41" s="134"/>
      <c r="F41" s="134"/>
      <c r="G41" s="134"/>
      <c r="H41" s="133"/>
      <c r="I41" s="548"/>
      <c r="J41" s="548"/>
      <c r="K41" s="548"/>
      <c r="L41" s="548"/>
      <c r="M41" s="548"/>
      <c r="N41" s="548"/>
      <c r="O41" s="548"/>
      <c r="P41" s="548"/>
      <c r="Q41" s="548"/>
      <c r="R41" s="548"/>
      <c r="S41" s="548"/>
      <c r="T41" s="548"/>
      <c r="U41" s="548"/>
      <c r="V41" s="548"/>
      <c r="W41" s="548"/>
      <c r="X41" s="548"/>
      <c r="Y41" s="548"/>
      <c r="Z41" s="548"/>
      <c r="AA41" s="548"/>
      <c r="AB41" s="548"/>
      <c r="AC41" s="548"/>
      <c r="AD41" s="548"/>
      <c r="AE41" s="548"/>
      <c r="AF41" s="548"/>
      <c r="AG41" s="548"/>
      <c r="AH41" s="548"/>
      <c r="AI41" s="548"/>
      <c r="AJ41" s="548"/>
      <c r="AK41" s="548"/>
      <c r="AL41" s="548"/>
      <c r="AM41" s="548"/>
      <c r="AN41" s="548"/>
      <c r="AO41" s="548"/>
      <c r="AP41" s="548"/>
      <c r="AQ41" s="548"/>
      <c r="AR41" s="548"/>
      <c r="AS41" s="548"/>
      <c r="AT41" s="548"/>
      <c r="AU41" s="548"/>
      <c r="AV41" s="548"/>
      <c r="AW41" s="548"/>
      <c r="AX41" s="548"/>
      <c r="AY41" s="548"/>
      <c r="AZ41" s="548"/>
      <c r="BA41" s="548"/>
      <c r="BB41" s="548"/>
      <c r="BC41" s="548"/>
      <c r="BD41" s="548"/>
      <c r="BE41" s="548"/>
      <c r="BF41" s="548"/>
      <c r="BG41" s="548"/>
      <c r="BH41" s="548"/>
      <c r="BI41" s="548"/>
      <c r="BJ41" s="548"/>
      <c r="BK41" s="548"/>
      <c r="BL41" s="548"/>
      <c r="BM41" s="548"/>
      <c r="BN41" s="548"/>
      <c r="BO41" s="548"/>
      <c r="BP41" s="548"/>
      <c r="BQ41" s="548"/>
      <c r="BR41" s="548"/>
      <c r="BS41" s="548"/>
      <c r="BT41" s="548"/>
      <c r="BU41" s="548"/>
      <c r="BV41" s="548"/>
      <c r="BW41" s="548"/>
      <c r="BX41" s="548"/>
      <c r="BY41" s="548"/>
      <c r="BZ41" s="548"/>
      <c r="CA41" s="548"/>
      <c r="CB41" s="548"/>
      <c r="CC41" s="548"/>
      <c r="CD41" s="548"/>
      <c r="CE41" s="548"/>
      <c r="CF41" s="548"/>
      <c r="CG41" s="548"/>
      <c r="CH41" s="548"/>
      <c r="CI41" s="548"/>
      <c r="CJ41" s="548"/>
      <c r="CK41" s="548"/>
      <c r="CL41" s="548"/>
      <c r="CM41" s="548"/>
      <c r="CN41" s="548"/>
      <c r="CO41" s="548"/>
      <c r="CP41" s="548"/>
      <c r="CQ41" s="548"/>
      <c r="CR41" s="548"/>
      <c r="CS41" s="548"/>
      <c r="CT41" s="548"/>
      <c r="CU41" s="548"/>
      <c r="CV41" s="548"/>
      <c r="CW41" s="548"/>
      <c r="CX41" s="548"/>
      <c r="CY41" s="548"/>
      <c r="CZ41" s="548"/>
      <c r="DA41" s="548"/>
      <c r="DB41" s="548"/>
      <c r="DC41" s="548"/>
      <c r="DD41" s="548"/>
      <c r="DE41" s="548"/>
      <c r="DF41" s="548"/>
      <c r="DG41" s="548"/>
      <c r="DH41" s="548"/>
      <c r="DI41" s="548"/>
      <c r="DJ41" s="548"/>
      <c r="DK41" s="548"/>
      <c r="DL41" s="548"/>
      <c r="DM41" s="548"/>
      <c r="DN41" s="548"/>
      <c r="DO41" s="548"/>
      <c r="DP41" s="548"/>
      <c r="DQ41" s="548"/>
      <c r="DR41" s="548"/>
      <c r="DS41" s="548"/>
      <c r="DT41" s="548"/>
      <c r="DU41" s="548"/>
      <c r="DV41" s="548"/>
      <c r="DW41" s="548"/>
      <c r="DX41" s="548"/>
      <c r="DY41" s="548"/>
      <c r="DZ41" s="548"/>
      <c r="EA41" s="548"/>
      <c r="EB41" s="548"/>
      <c r="EC41" s="548"/>
      <c r="ED41" s="548"/>
      <c r="EE41" s="548"/>
      <c r="EF41" s="548"/>
      <c r="EG41" s="548"/>
      <c r="EH41" s="548"/>
      <c r="EI41" s="548"/>
      <c r="EJ41" s="548"/>
      <c r="EK41" s="548"/>
      <c r="EL41" s="548"/>
      <c r="EM41" s="548"/>
      <c r="EN41" s="548"/>
      <c r="EO41" s="548"/>
      <c r="EP41" s="548"/>
      <c r="EQ41" s="548"/>
      <c r="ER41" s="548"/>
      <c r="ES41" s="548"/>
      <c r="ET41" s="548"/>
      <c r="EU41" s="548"/>
      <c r="EV41" s="548"/>
      <c r="EW41" s="548"/>
      <c r="EX41" s="548"/>
      <c r="EY41" s="548"/>
      <c r="EZ41" s="548"/>
      <c r="FA41" s="548"/>
      <c r="FB41" s="548"/>
      <c r="FC41" s="548"/>
      <c r="FD41" s="548"/>
      <c r="FE41" s="548"/>
      <c r="FF41" s="548"/>
      <c r="FG41" s="548"/>
      <c r="FH41" s="548"/>
      <c r="FI41" s="548"/>
      <c r="FJ41" s="548"/>
      <c r="FK41" s="548"/>
      <c r="FL41" s="548"/>
      <c r="FM41" s="548"/>
      <c r="FN41" s="548"/>
      <c r="FO41" s="548"/>
      <c r="FP41" s="548"/>
      <c r="FQ41" s="548"/>
      <c r="FR41" s="548"/>
      <c r="FS41" s="548"/>
      <c r="FT41" s="548"/>
      <c r="FU41" s="548"/>
      <c r="FV41" s="548"/>
      <c r="FW41" s="548"/>
      <c r="FX41" s="548"/>
      <c r="FY41" s="548"/>
      <c r="FZ41" s="548"/>
      <c r="GA41" s="548"/>
      <c r="GB41" s="548"/>
      <c r="GC41" s="548"/>
      <c r="GD41" s="548"/>
      <c r="GE41" s="548"/>
      <c r="GF41" s="548"/>
      <c r="GG41" s="548"/>
      <c r="GH41" s="548"/>
      <c r="GI41" s="548"/>
      <c r="GJ41" s="548"/>
      <c r="GK41" s="548"/>
      <c r="GL41" s="548"/>
      <c r="GM41" s="548"/>
      <c r="GN41" s="548"/>
      <c r="GO41" s="548"/>
      <c r="GP41" s="548"/>
      <c r="GQ41" s="548"/>
      <c r="GR41" s="548"/>
      <c r="GS41" s="548"/>
      <c r="GT41" s="548"/>
      <c r="GU41" s="548"/>
      <c r="GV41" s="548"/>
      <c r="GW41" s="548"/>
      <c r="GX41" s="548"/>
      <c r="GY41" s="548"/>
      <c r="GZ41" s="548"/>
      <c r="HA41" s="548"/>
      <c r="HB41" s="548"/>
      <c r="HC41" s="548"/>
      <c r="HD41" s="548"/>
      <c r="HE41" s="548"/>
      <c r="HF41" s="548"/>
      <c r="HG41" s="548"/>
      <c r="HH41" s="548"/>
      <c r="HI41" s="548"/>
      <c r="HJ41" s="548"/>
      <c r="HK41" s="548"/>
      <c r="HL41" s="548"/>
      <c r="HM41" s="548"/>
      <c r="HN41" s="548"/>
      <c r="HO41" s="548"/>
      <c r="HP41" s="548"/>
      <c r="HQ41" s="548"/>
      <c r="HR41" s="548"/>
      <c r="HS41" s="548"/>
      <c r="HT41" s="548"/>
      <c r="HU41" s="548"/>
      <c r="HV41" s="548"/>
      <c r="HW41" s="548"/>
      <c r="HX41" s="548"/>
      <c r="HY41" s="548"/>
      <c r="HZ41" s="548"/>
      <c r="IA41" s="548"/>
      <c r="IB41" s="548"/>
      <c r="IC41" s="548"/>
      <c r="ID41" s="548"/>
      <c r="IE41" s="548"/>
      <c r="IF41" s="548"/>
      <c r="IG41" s="548"/>
      <c r="IH41" s="548"/>
      <c r="II41" s="548"/>
      <c r="IJ41" s="548"/>
      <c r="IK41" s="548"/>
      <c r="IL41" s="548"/>
      <c r="IM41" s="548"/>
      <c r="IN41" s="548"/>
      <c r="IO41" s="548"/>
      <c r="IP41" s="548"/>
      <c r="IQ41" s="548"/>
      <c r="IR41" s="548"/>
      <c r="IS41" s="548"/>
      <c r="IT41" s="548"/>
      <c r="IU41" s="548"/>
      <c r="IV41" s="548"/>
    </row>
    <row r="42" spans="1:256" x14ac:dyDescent="0.15">
      <c r="A42" s="7"/>
      <c r="B42" s="5"/>
      <c r="C42" s="5"/>
      <c r="D42" s="5"/>
      <c r="E42" s="5"/>
      <c r="F42" s="5"/>
      <c r="G42" s="5"/>
      <c r="I42" s="548"/>
      <c r="J42" s="548"/>
      <c r="K42" s="548"/>
      <c r="L42" s="548"/>
      <c r="M42" s="548"/>
      <c r="N42" s="548"/>
      <c r="O42" s="548"/>
      <c r="P42" s="548"/>
      <c r="Q42" s="548"/>
      <c r="R42" s="548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8"/>
      <c r="AF42" s="548"/>
      <c r="AG42" s="548"/>
      <c r="AH42" s="548"/>
      <c r="AI42" s="548"/>
      <c r="AJ42" s="548"/>
      <c r="AK42" s="548"/>
      <c r="AL42" s="548"/>
      <c r="AM42" s="548"/>
      <c r="AN42" s="548"/>
      <c r="AO42" s="548"/>
      <c r="AP42" s="548"/>
      <c r="AQ42" s="548"/>
      <c r="AR42" s="548"/>
      <c r="AS42" s="548"/>
      <c r="AT42" s="548"/>
      <c r="AU42" s="548"/>
      <c r="AV42" s="548"/>
      <c r="AW42" s="548"/>
      <c r="AX42" s="548"/>
      <c r="AY42" s="548"/>
      <c r="AZ42" s="548"/>
      <c r="BA42" s="548"/>
      <c r="BB42" s="548"/>
      <c r="BC42" s="548"/>
      <c r="BD42" s="548"/>
      <c r="BE42" s="548"/>
      <c r="BF42" s="548"/>
      <c r="BG42" s="548"/>
      <c r="BH42" s="548"/>
      <c r="BI42" s="548"/>
      <c r="BJ42" s="548"/>
      <c r="BK42" s="548"/>
      <c r="BL42" s="548"/>
      <c r="BM42" s="548"/>
      <c r="BN42" s="548"/>
      <c r="BO42" s="548"/>
      <c r="BP42" s="548"/>
      <c r="BQ42" s="548"/>
      <c r="BR42" s="548"/>
      <c r="BS42" s="548"/>
      <c r="BT42" s="548"/>
      <c r="BU42" s="548"/>
      <c r="BV42" s="548"/>
      <c r="BW42" s="548"/>
      <c r="BX42" s="548"/>
      <c r="BY42" s="548"/>
      <c r="BZ42" s="548"/>
      <c r="CA42" s="548"/>
      <c r="CB42" s="548"/>
      <c r="CC42" s="548"/>
      <c r="CD42" s="548"/>
      <c r="CE42" s="548"/>
      <c r="CF42" s="548"/>
      <c r="CG42" s="548"/>
      <c r="CH42" s="548"/>
      <c r="CI42" s="548"/>
      <c r="CJ42" s="548"/>
      <c r="CK42" s="548"/>
      <c r="CL42" s="548"/>
      <c r="CM42" s="548"/>
      <c r="CN42" s="548"/>
      <c r="CO42" s="548"/>
      <c r="CP42" s="548"/>
      <c r="CQ42" s="548"/>
      <c r="CR42" s="548"/>
      <c r="CS42" s="548"/>
      <c r="CT42" s="548"/>
      <c r="CU42" s="548"/>
      <c r="CV42" s="548"/>
      <c r="CW42" s="548"/>
      <c r="CX42" s="548"/>
      <c r="CY42" s="548"/>
      <c r="CZ42" s="548"/>
      <c r="DA42" s="548"/>
      <c r="DB42" s="548"/>
      <c r="DC42" s="548"/>
      <c r="DD42" s="548"/>
      <c r="DE42" s="548"/>
      <c r="DF42" s="548"/>
      <c r="DG42" s="548"/>
      <c r="DH42" s="548"/>
      <c r="DI42" s="548"/>
      <c r="DJ42" s="548"/>
      <c r="DK42" s="548"/>
      <c r="DL42" s="548"/>
      <c r="DM42" s="548"/>
      <c r="DN42" s="548"/>
      <c r="DO42" s="548"/>
      <c r="DP42" s="548"/>
      <c r="DQ42" s="548"/>
      <c r="DR42" s="548"/>
      <c r="DS42" s="548"/>
      <c r="DT42" s="548"/>
      <c r="DU42" s="548"/>
      <c r="DV42" s="548"/>
      <c r="DW42" s="548"/>
      <c r="DX42" s="548"/>
      <c r="DY42" s="548"/>
      <c r="DZ42" s="548"/>
      <c r="EA42" s="548"/>
      <c r="EB42" s="548"/>
      <c r="EC42" s="548"/>
      <c r="ED42" s="548"/>
      <c r="EE42" s="548"/>
      <c r="EF42" s="548"/>
      <c r="EG42" s="548"/>
      <c r="EH42" s="548"/>
      <c r="EI42" s="548"/>
      <c r="EJ42" s="548"/>
      <c r="EK42" s="548"/>
      <c r="EL42" s="548"/>
      <c r="EM42" s="548"/>
      <c r="EN42" s="548"/>
      <c r="EO42" s="548"/>
      <c r="EP42" s="548"/>
      <c r="EQ42" s="548"/>
      <c r="ER42" s="548"/>
      <c r="ES42" s="548"/>
      <c r="ET42" s="548"/>
      <c r="EU42" s="548"/>
      <c r="EV42" s="548"/>
      <c r="EW42" s="548"/>
      <c r="EX42" s="548"/>
      <c r="EY42" s="548"/>
      <c r="EZ42" s="548"/>
      <c r="FA42" s="548"/>
      <c r="FB42" s="548"/>
      <c r="FC42" s="548"/>
      <c r="FD42" s="548"/>
      <c r="FE42" s="548"/>
      <c r="FF42" s="548"/>
      <c r="FG42" s="548"/>
      <c r="FH42" s="548"/>
      <c r="FI42" s="548"/>
      <c r="FJ42" s="548"/>
      <c r="FK42" s="548"/>
      <c r="FL42" s="548"/>
      <c r="FM42" s="548"/>
      <c r="FN42" s="548"/>
      <c r="FO42" s="548"/>
      <c r="FP42" s="548"/>
      <c r="FQ42" s="548"/>
      <c r="FR42" s="548"/>
      <c r="FS42" s="548"/>
      <c r="FT42" s="548"/>
      <c r="FU42" s="548"/>
      <c r="FV42" s="548"/>
      <c r="FW42" s="548"/>
      <c r="FX42" s="548"/>
      <c r="FY42" s="548"/>
      <c r="FZ42" s="548"/>
      <c r="GA42" s="548"/>
      <c r="GB42" s="548"/>
      <c r="GC42" s="548"/>
      <c r="GD42" s="548"/>
      <c r="GE42" s="548"/>
      <c r="GF42" s="548"/>
      <c r="GG42" s="548"/>
      <c r="GH42" s="548"/>
      <c r="GI42" s="548"/>
      <c r="GJ42" s="548"/>
      <c r="GK42" s="548"/>
      <c r="GL42" s="548"/>
      <c r="GM42" s="548"/>
      <c r="GN42" s="548"/>
      <c r="GO42" s="548"/>
      <c r="GP42" s="548"/>
      <c r="GQ42" s="548"/>
      <c r="GR42" s="548"/>
      <c r="GS42" s="548"/>
      <c r="GT42" s="548"/>
      <c r="GU42" s="548"/>
      <c r="GV42" s="548"/>
      <c r="GW42" s="548"/>
      <c r="GX42" s="548"/>
      <c r="GY42" s="548"/>
      <c r="GZ42" s="548"/>
      <c r="HA42" s="548"/>
      <c r="HB42" s="548"/>
      <c r="HC42" s="548"/>
      <c r="HD42" s="548"/>
      <c r="HE42" s="548"/>
      <c r="HF42" s="548"/>
      <c r="HG42" s="548"/>
      <c r="HH42" s="548"/>
      <c r="HI42" s="548"/>
      <c r="HJ42" s="548"/>
      <c r="HK42" s="548"/>
      <c r="HL42" s="548"/>
      <c r="HM42" s="548"/>
      <c r="HN42" s="548"/>
      <c r="HO42" s="548"/>
      <c r="HP42" s="548"/>
      <c r="HQ42" s="548"/>
      <c r="HR42" s="548"/>
      <c r="HS42" s="548"/>
      <c r="HT42" s="548"/>
      <c r="HU42" s="548"/>
      <c r="HV42" s="548"/>
      <c r="HW42" s="548"/>
      <c r="HX42" s="548"/>
      <c r="HY42" s="548"/>
      <c r="HZ42" s="548"/>
      <c r="IA42" s="548"/>
      <c r="IB42" s="548"/>
      <c r="IC42" s="548"/>
      <c r="ID42" s="548"/>
      <c r="IE42" s="548"/>
      <c r="IF42" s="548"/>
      <c r="IG42" s="548"/>
      <c r="IH42" s="548"/>
      <c r="II42" s="548"/>
      <c r="IJ42" s="548"/>
      <c r="IK42" s="548"/>
      <c r="IL42" s="548"/>
      <c r="IM42" s="548"/>
      <c r="IN42" s="548"/>
      <c r="IO42" s="548"/>
      <c r="IP42" s="548"/>
      <c r="IQ42" s="548"/>
      <c r="IR42" s="548"/>
      <c r="IS42" s="548"/>
      <c r="IT42" s="548"/>
      <c r="IU42" s="548"/>
      <c r="IV42" s="548"/>
    </row>
    <row r="43" spans="1:256" x14ac:dyDescent="0.15">
      <c r="A43" s="7"/>
      <c r="B43" s="5"/>
      <c r="C43" s="5"/>
      <c r="D43" s="5"/>
      <c r="E43" s="5"/>
      <c r="F43" s="5"/>
      <c r="G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</row>
    <row r="44" spans="1:256" x14ac:dyDescent="0.15">
      <c r="A44" s="5"/>
      <c r="B44" s="5"/>
      <c r="C44" s="5"/>
      <c r="D44" s="5"/>
      <c r="E44" s="5"/>
      <c r="F44" s="5"/>
      <c r="G44" s="5"/>
      <c r="I44" s="1"/>
      <c r="J44" s="1"/>
      <c r="K44" s="1"/>
    </row>
    <row r="45" spans="1:256" x14ac:dyDescent="0.15">
      <c r="I45" s="1"/>
      <c r="J45" s="1"/>
      <c r="K45" s="1"/>
    </row>
    <row r="46" spans="1:256" x14ac:dyDescent="0.15">
      <c r="I46" s="1"/>
      <c r="J46" s="1"/>
      <c r="K46" s="1"/>
    </row>
    <row r="47" spans="1:256" x14ac:dyDescent="0.15">
      <c r="I47" s="1"/>
      <c r="J47" s="1"/>
      <c r="K47" s="1"/>
    </row>
  </sheetData>
  <mergeCells count="92">
    <mergeCell ref="HQ42:HX42"/>
    <mergeCell ref="HY42:IF42"/>
    <mergeCell ref="IG42:IN42"/>
    <mergeCell ref="IO42:IV42"/>
    <mergeCell ref="FU42:GB42"/>
    <mergeCell ref="GC42:GJ42"/>
    <mergeCell ref="GK42:GR42"/>
    <mergeCell ref="GS42:GZ42"/>
    <mergeCell ref="HA42:HH42"/>
    <mergeCell ref="HI42:HP42"/>
    <mergeCell ref="FM42:FT42"/>
    <mergeCell ref="CC42:CJ42"/>
    <mergeCell ref="CK42:CR42"/>
    <mergeCell ref="CS42:CZ42"/>
    <mergeCell ref="DA42:DH42"/>
    <mergeCell ref="DI42:DP42"/>
    <mergeCell ref="DQ42:DX42"/>
    <mergeCell ref="DY42:EF42"/>
    <mergeCell ref="EG42:EN42"/>
    <mergeCell ref="EO42:EV42"/>
    <mergeCell ref="EW42:FD42"/>
    <mergeCell ref="FE42:FL42"/>
    <mergeCell ref="IO41:IV41"/>
    <mergeCell ref="I42:P42"/>
    <mergeCell ref="Q42:X42"/>
    <mergeCell ref="Y42:AF42"/>
    <mergeCell ref="AG42:AN42"/>
    <mergeCell ref="AO42:AV42"/>
    <mergeCell ref="AW42:BD42"/>
    <mergeCell ref="BE42:BL42"/>
    <mergeCell ref="BM42:BT42"/>
    <mergeCell ref="BU42:CB42"/>
    <mergeCell ref="GS41:GZ41"/>
    <mergeCell ref="HA41:HH41"/>
    <mergeCell ref="HI41:HP41"/>
    <mergeCell ref="HQ41:HX41"/>
    <mergeCell ref="HY41:IF41"/>
    <mergeCell ref="IG41:IN41"/>
    <mergeCell ref="GK41:GR41"/>
    <mergeCell ref="DA41:DH41"/>
    <mergeCell ref="DI41:DP41"/>
    <mergeCell ref="DQ41:DX41"/>
    <mergeCell ref="DY41:EF41"/>
    <mergeCell ref="EG41:EN41"/>
    <mergeCell ref="EO41:EV41"/>
    <mergeCell ref="EW41:FD41"/>
    <mergeCell ref="FE41:FL41"/>
    <mergeCell ref="FM41:FT41"/>
    <mergeCell ref="FU41:GB41"/>
    <mergeCell ref="GC41:GJ41"/>
    <mergeCell ref="CS41:CZ41"/>
    <mergeCell ref="I41:P41"/>
    <mergeCell ref="Q41:X41"/>
    <mergeCell ref="Y41:AF41"/>
    <mergeCell ref="AG41:AN41"/>
    <mergeCell ref="AO41:AV41"/>
    <mergeCell ref="AW41:BD41"/>
    <mergeCell ref="BE41:BL41"/>
    <mergeCell ref="BM41:BT41"/>
    <mergeCell ref="BU41:CB41"/>
    <mergeCell ref="CC41:CJ41"/>
    <mergeCell ref="CK41:CR41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24:D24"/>
    <mergeCell ref="A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A12:D12"/>
    <mergeCell ref="A1:H1"/>
    <mergeCell ref="B2:C2"/>
    <mergeCell ref="F2:H3"/>
    <mergeCell ref="A3:C3"/>
    <mergeCell ref="B11:D11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29"/>
  <dimension ref="A1:IV44"/>
  <sheetViews>
    <sheetView workbookViewId="0">
      <selection activeCell="A36" sqref="A36:D36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9" max="9" width="13.33203125" bestFit="1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76" t="s">
        <v>39</v>
      </c>
      <c r="B1" s="476"/>
      <c r="C1" s="476"/>
      <c r="D1" s="476"/>
      <c r="E1" s="476"/>
      <c r="F1" s="476"/>
      <c r="G1" s="476"/>
      <c r="H1" s="476"/>
      <c r="I1" s="1"/>
      <c r="J1" s="1"/>
      <c r="K1" s="1"/>
    </row>
    <row r="2" spans="1:12" ht="42" customHeight="1" x14ac:dyDescent="0.25">
      <c r="A2" s="75" t="s">
        <v>38</v>
      </c>
      <c r="B2" s="477" t="s">
        <v>37</v>
      </c>
      <c r="C2" s="477"/>
      <c r="D2" s="74"/>
      <c r="E2" s="69"/>
      <c r="F2" s="478"/>
      <c r="G2" s="478"/>
      <c r="H2" s="478"/>
      <c r="I2" s="73"/>
      <c r="J2" s="73"/>
      <c r="K2" s="73"/>
    </row>
    <row r="3" spans="1:12" ht="18.75" customHeight="1" x14ac:dyDescent="0.15">
      <c r="A3" s="479" t="s">
        <v>63</v>
      </c>
      <c r="B3" s="479"/>
      <c r="C3" s="479"/>
      <c r="D3" s="72"/>
      <c r="E3" s="69"/>
      <c r="F3" s="478"/>
      <c r="G3" s="478"/>
      <c r="H3" s="478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88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78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89" t="s">
        <v>23</v>
      </c>
      <c r="C11" s="490"/>
      <c r="D11" s="491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95" t="s">
        <v>87</v>
      </c>
      <c r="B12" s="696"/>
      <c r="C12" s="696"/>
      <c r="D12" s="696"/>
      <c r="E12" s="132"/>
      <c r="F12" s="132"/>
      <c r="G12" s="132"/>
      <c r="H12" s="186"/>
    </row>
    <row r="13" spans="1:12" ht="18" customHeight="1" x14ac:dyDescent="0.15">
      <c r="A13" s="574" t="s">
        <v>43</v>
      </c>
      <c r="B13" s="575"/>
      <c r="C13" s="575"/>
      <c r="D13" s="576"/>
      <c r="E13" s="156">
        <v>1</v>
      </c>
      <c r="F13" s="130">
        <v>140000</v>
      </c>
      <c r="G13" s="130">
        <f>F13*E13</f>
        <v>140000</v>
      </c>
      <c r="H13" s="163"/>
      <c r="J13" s="169"/>
      <c r="K13" s="169"/>
    </row>
    <row r="14" spans="1:12" ht="18" customHeight="1" x14ac:dyDescent="0.15">
      <c r="A14" s="105" t="s">
        <v>86</v>
      </c>
      <c r="B14" s="535" t="s">
        <v>85</v>
      </c>
      <c r="C14" s="536"/>
      <c r="D14" s="537"/>
      <c r="E14" s="94">
        <v>1</v>
      </c>
      <c r="F14" s="100">
        <v>203000</v>
      </c>
      <c r="G14" s="115">
        <f>E14*F14</f>
        <v>203000</v>
      </c>
      <c r="H14" s="114"/>
      <c r="J14" s="169"/>
      <c r="K14" s="166"/>
      <c r="L14" s="166"/>
    </row>
    <row r="15" spans="1:12" ht="18" customHeight="1" x14ac:dyDescent="0.15">
      <c r="A15" s="101" t="s">
        <v>84</v>
      </c>
      <c r="B15" s="535" t="s">
        <v>83</v>
      </c>
      <c r="C15" s="536"/>
      <c r="D15" s="536"/>
      <c r="E15" s="94">
        <v>1</v>
      </c>
      <c r="F15" s="238">
        <v>26000</v>
      </c>
      <c r="G15" s="115">
        <f>E15*F15</f>
        <v>26000</v>
      </c>
      <c r="H15" s="98"/>
      <c r="J15" s="169"/>
      <c r="K15" s="166"/>
      <c r="L15" s="166"/>
    </row>
    <row r="16" spans="1:12" ht="18" customHeight="1" x14ac:dyDescent="0.15">
      <c r="A16" s="184"/>
      <c r="B16" s="480"/>
      <c r="C16" s="481"/>
      <c r="D16" s="482"/>
      <c r="E16" s="151"/>
      <c r="F16" s="237" t="s">
        <v>4</v>
      </c>
      <c r="G16" s="92">
        <f>SUM(G13:G15)</f>
        <v>369000</v>
      </c>
      <c r="H16" s="163"/>
      <c r="J16" s="169"/>
      <c r="K16" s="166"/>
      <c r="L16" s="166"/>
    </row>
    <row r="17" spans="1:12" ht="18" customHeight="1" x14ac:dyDescent="0.15">
      <c r="A17" s="492" t="s">
        <v>82</v>
      </c>
      <c r="B17" s="493"/>
      <c r="C17" s="493"/>
      <c r="D17" s="494"/>
      <c r="E17" s="181"/>
      <c r="F17" s="180"/>
      <c r="G17" s="38"/>
      <c r="H17" s="163"/>
      <c r="J17" s="169"/>
      <c r="K17" s="166"/>
      <c r="L17" s="166"/>
    </row>
    <row r="18" spans="1:12" ht="18" customHeight="1" x14ac:dyDescent="0.15">
      <c r="A18" s="718" t="s">
        <v>43</v>
      </c>
      <c r="B18" s="719"/>
      <c r="C18" s="719"/>
      <c r="D18" s="720"/>
      <c r="E18" s="236">
        <v>1</v>
      </c>
      <c r="F18" s="235">
        <v>140000</v>
      </c>
      <c r="G18" s="235">
        <f>F18*E18</f>
        <v>140000</v>
      </c>
      <c r="H18" s="163"/>
      <c r="J18" s="169"/>
      <c r="K18" s="166"/>
      <c r="L18" s="166"/>
    </row>
    <row r="19" spans="1:12" ht="18" customHeight="1" x14ac:dyDescent="0.15">
      <c r="A19" s="234" t="s">
        <v>81</v>
      </c>
      <c r="B19" s="715" t="s">
        <v>80</v>
      </c>
      <c r="C19" s="716"/>
      <c r="D19" s="717"/>
      <c r="E19" s="233">
        <v>1</v>
      </c>
      <c r="F19" s="232">
        <v>320000</v>
      </c>
      <c r="G19" s="231">
        <f>E19*F19</f>
        <v>320000</v>
      </c>
      <c r="H19" s="163"/>
      <c r="J19" s="230">
        <v>247.3</v>
      </c>
      <c r="K19" s="229">
        <f>J19*1178.6</f>
        <v>291467.77999999997</v>
      </c>
      <c r="L19" s="229">
        <f>K19*1.1</f>
        <v>320614.55800000002</v>
      </c>
    </row>
    <row r="20" spans="1:12" ht="18" customHeight="1" x14ac:dyDescent="0.15">
      <c r="A20" s="176"/>
      <c r="B20" s="175"/>
      <c r="C20" s="174"/>
      <c r="D20" s="173"/>
      <c r="E20" s="156"/>
      <c r="F20" s="228" t="s">
        <v>4</v>
      </c>
      <c r="G20" s="92">
        <f>SUM(G18:G19)</f>
        <v>460000</v>
      </c>
      <c r="H20" s="171"/>
      <c r="I20" s="170"/>
      <c r="J20" s="169"/>
      <c r="K20" s="166"/>
      <c r="L20" s="169"/>
    </row>
    <row r="21" spans="1:12" ht="18" customHeight="1" x14ac:dyDescent="0.15">
      <c r="A21" s="185"/>
      <c r="B21" s="480"/>
      <c r="C21" s="481"/>
      <c r="D21" s="482"/>
      <c r="E21" s="156"/>
      <c r="F21" s="164"/>
      <c r="G21" s="168"/>
      <c r="H21" s="167"/>
      <c r="K21" s="166"/>
      <c r="L21" s="166"/>
    </row>
    <row r="22" spans="1:12" ht="18" customHeight="1" x14ac:dyDescent="0.15">
      <c r="A22" s="223"/>
      <c r="B22" s="712"/>
      <c r="C22" s="713"/>
      <c r="D22" s="714"/>
      <c r="E22" s="34"/>
      <c r="F22" s="44" t="s">
        <v>4</v>
      </c>
      <c r="G22" s="38">
        <f>SUM(G16+G20)</f>
        <v>829000</v>
      </c>
      <c r="H22" s="163"/>
    </row>
    <row r="23" spans="1:12" ht="18" customHeight="1" x14ac:dyDescent="0.15">
      <c r="A23" s="176"/>
      <c r="B23" s="175"/>
      <c r="C23" s="174"/>
      <c r="D23" s="173"/>
      <c r="E23" s="165"/>
      <c r="F23" s="150"/>
      <c r="G23" s="58"/>
      <c r="H23" s="163"/>
      <c r="I23" s="166">
        <f>G22*0.9</f>
        <v>746100</v>
      </c>
      <c r="J23" s="170"/>
    </row>
    <row r="24" spans="1:12" ht="18" customHeight="1" x14ac:dyDescent="0.15">
      <c r="A24" s="152"/>
      <c r="B24" s="529"/>
      <c r="C24" s="530"/>
      <c r="D24" s="531"/>
      <c r="E24" s="165"/>
      <c r="F24" s="154" t="s">
        <v>2</v>
      </c>
      <c r="G24" s="153">
        <v>740000</v>
      </c>
      <c r="H24" s="163"/>
    </row>
    <row r="25" spans="1:12" ht="18" customHeight="1" x14ac:dyDescent="0.15">
      <c r="A25" s="46"/>
      <c r="B25" s="526"/>
      <c r="C25" s="527"/>
      <c r="D25" s="528"/>
      <c r="E25" s="156"/>
      <c r="F25" s="150"/>
      <c r="G25" s="58" t="s">
        <v>3</v>
      </c>
      <c r="H25" s="162"/>
    </row>
    <row r="26" spans="1:12" ht="18" customHeight="1" x14ac:dyDescent="0.15">
      <c r="A26" s="152"/>
      <c r="B26" s="529"/>
      <c r="C26" s="530"/>
      <c r="D26" s="531"/>
      <c r="E26" s="156"/>
      <c r="F26" s="154"/>
      <c r="G26" s="153"/>
      <c r="H26" s="155"/>
    </row>
    <row r="27" spans="1:12" ht="18" customHeight="1" x14ac:dyDescent="0.15">
      <c r="A27" s="46"/>
      <c r="B27" s="526"/>
      <c r="C27" s="527"/>
      <c r="D27" s="528"/>
      <c r="E27" s="34"/>
      <c r="F27" s="154"/>
      <c r="G27" s="153"/>
      <c r="H27" s="149"/>
    </row>
    <row r="28" spans="1:12" ht="18" customHeight="1" x14ac:dyDescent="0.15">
      <c r="A28" s="152"/>
      <c r="B28" s="529"/>
      <c r="C28" s="530"/>
      <c r="D28" s="531"/>
      <c r="E28" s="151"/>
      <c r="F28" s="150"/>
      <c r="G28" s="58"/>
      <c r="H28" s="149"/>
    </row>
    <row r="29" spans="1:12" ht="18" customHeight="1" x14ac:dyDescent="0.15">
      <c r="A29" s="144"/>
      <c r="B29" s="586"/>
      <c r="C29" s="587"/>
      <c r="D29" s="588"/>
      <c r="E29" s="148"/>
      <c r="F29" s="112"/>
      <c r="G29" s="99"/>
      <c r="H29" s="147"/>
    </row>
    <row r="30" spans="1:12" ht="18" customHeight="1" x14ac:dyDescent="0.15">
      <c r="A30" s="146"/>
      <c r="B30" s="571"/>
      <c r="C30" s="572"/>
      <c r="D30" s="573"/>
      <c r="E30" s="88"/>
      <c r="F30" s="93"/>
      <c r="G30" s="99"/>
      <c r="H30" s="21"/>
      <c r="J30" s="145"/>
    </row>
    <row r="31" spans="1:12" ht="18" customHeight="1" x14ac:dyDescent="0.15">
      <c r="A31" s="96"/>
      <c r="B31" s="552"/>
      <c r="C31" s="553"/>
      <c r="D31" s="554"/>
      <c r="E31" s="88"/>
      <c r="F31" s="104"/>
      <c r="G31" s="103"/>
      <c r="H31" s="21"/>
    </row>
    <row r="32" spans="1:12" ht="18" customHeight="1" x14ac:dyDescent="0.15">
      <c r="A32" s="144"/>
      <c r="B32" s="586"/>
      <c r="C32" s="587"/>
      <c r="D32" s="588"/>
      <c r="E32" s="143"/>
      <c r="F32" s="112"/>
      <c r="G32" s="99"/>
      <c r="H32" s="21"/>
    </row>
    <row r="33" spans="1:256" ht="18" customHeight="1" x14ac:dyDescent="0.15">
      <c r="A33" s="142"/>
      <c r="B33" s="700"/>
      <c r="C33" s="701"/>
      <c r="D33" s="702"/>
      <c r="E33" s="140"/>
      <c r="F33" s="141"/>
      <c r="G33" s="140"/>
      <c r="H33" s="139"/>
    </row>
    <row r="34" spans="1:256" x14ac:dyDescent="0.15">
      <c r="A34" s="138" t="s">
        <v>50</v>
      </c>
      <c r="B34" s="137"/>
      <c r="C34" s="137"/>
      <c r="D34" s="137"/>
      <c r="E34" s="137"/>
      <c r="F34" s="137"/>
      <c r="G34" s="137"/>
      <c r="H34" s="136"/>
    </row>
    <row r="35" spans="1:256" x14ac:dyDescent="0.15">
      <c r="A35" s="7" t="s">
        <v>49</v>
      </c>
      <c r="B35" s="5"/>
      <c r="C35" s="5"/>
      <c r="D35" s="5"/>
      <c r="E35" s="5"/>
      <c r="F35" s="5"/>
      <c r="G35" s="5"/>
      <c r="H35" s="4"/>
    </row>
    <row r="36" spans="1:256" x14ac:dyDescent="0.15">
      <c r="A36" s="7" t="s">
        <v>48</v>
      </c>
      <c r="B36" s="5"/>
      <c r="C36" s="5"/>
      <c r="D36" s="5"/>
      <c r="E36" s="5"/>
      <c r="F36" s="5"/>
      <c r="G36" s="5"/>
      <c r="H36" s="4"/>
    </row>
    <row r="37" spans="1:256" x14ac:dyDescent="0.15">
      <c r="A37" s="7"/>
      <c r="B37" s="5"/>
      <c r="C37" s="5"/>
      <c r="D37" s="5"/>
      <c r="E37" s="5"/>
      <c r="F37" s="5"/>
      <c r="G37" s="5"/>
      <c r="H37" s="4"/>
    </row>
    <row r="38" spans="1:256" x14ac:dyDescent="0.15">
      <c r="A38" s="135"/>
      <c r="B38" s="134"/>
      <c r="C38" s="134"/>
      <c r="D38" s="134"/>
      <c r="E38" s="134"/>
      <c r="F38" s="134"/>
      <c r="G38" s="134"/>
      <c r="H38" s="133"/>
      <c r="I38" s="548"/>
      <c r="J38" s="548"/>
      <c r="K38" s="548"/>
      <c r="L38" s="548"/>
      <c r="M38" s="548"/>
      <c r="N38" s="548"/>
      <c r="O38" s="548"/>
      <c r="P38" s="548"/>
      <c r="Q38" s="548"/>
      <c r="R38" s="548"/>
      <c r="S38" s="548"/>
      <c r="T38" s="548"/>
      <c r="U38" s="548"/>
      <c r="V38" s="548"/>
      <c r="W38" s="548"/>
      <c r="X38" s="548"/>
      <c r="Y38" s="548"/>
      <c r="Z38" s="548"/>
      <c r="AA38" s="548"/>
      <c r="AB38" s="548"/>
      <c r="AC38" s="548"/>
      <c r="AD38" s="548"/>
      <c r="AE38" s="548"/>
      <c r="AF38" s="548"/>
      <c r="AG38" s="548"/>
      <c r="AH38" s="548"/>
      <c r="AI38" s="548"/>
      <c r="AJ38" s="548"/>
      <c r="AK38" s="548"/>
      <c r="AL38" s="548"/>
      <c r="AM38" s="548"/>
      <c r="AN38" s="548"/>
      <c r="AO38" s="548"/>
      <c r="AP38" s="548"/>
      <c r="AQ38" s="548"/>
      <c r="AR38" s="548"/>
      <c r="AS38" s="548"/>
      <c r="AT38" s="548"/>
      <c r="AU38" s="548"/>
      <c r="AV38" s="548"/>
      <c r="AW38" s="548"/>
      <c r="AX38" s="548"/>
      <c r="AY38" s="548"/>
      <c r="AZ38" s="548"/>
      <c r="BA38" s="548"/>
      <c r="BB38" s="548"/>
      <c r="BC38" s="548"/>
      <c r="BD38" s="548"/>
      <c r="BE38" s="548"/>
      <c r="BF38" s="548"/>
      <c r="BG38" s="548"/>
      <c r="BH38" s="548"/>
      <c r="BI38" s="548"/>
      <c r="BJ38" s="548"/>
      <c r="BK38" s="548"/>
      <c r="BL38" s="548"/>
      <c r="BM38" s="548"/>
      <c r="BN38" s="548"/>
      <c r="BO38" s="548"/>
      <c r="BP38" s="548"/>
      <c r="BQ38" s="548"/>
      <c r="BR38" s="548"/>
      <c r="BS38" s="548"/>
      <c r="BT38" s="548"/>
      <c r="BU38" s="548"/>
      <c r="BV38" s="548"/>
      <c r="BW38" s="548"/>
      <c r="BX38" s="548"/>
      <c r="BY38" s="548"/>
      <c r="BZ38" s="548"/>
      <c r="CA38" s="548"/>
      <c r="CB38" s="548"/>
      <c r="CC38" s="548"/>
      <c r="CD38" s="548"/>
      <c r="CE38" s="548"/>
      <c r="CF38" s="548"/>
      <c r="CG38" s="548"/>
      <c r="CH38" s="548"/>
      <c r="CI38" s="548"/>
      <c r="CJ38" s="548"/>
      <c r="CK38" s="548"/>
      <c r="CL38" s="548"/>
      <c r="CM38" s="548"/>
      <c r="CN38" s="548"/>
      <c r="CO38" s="548"/>
      <c r="CP38" s="548"/>
      <c r="CQ38" s="548"/>
      <c r="CR38" s="548"/>
      <c r="CS38" s="548"/>
      <c r="CT38" s="548"/>
      <c r="CU38" s="548"/>
      <c r="CV38" s="548"/>
      <c r="CW38" s="548"/>
      <c r="CX38" s="548"/>
      <c r="CY38" s="548"/>
      <c r="CZ38" s="548"/>
      <c r="DA38" s="548"/>
      <c r="DB38" s="548"/>
      <c r="DC38" s="548"/>
      <c r="DD38" s="548"/>
      <c r="DE38" s="548"/>
      <c r="DF38" s="548"/>
      <c r="DG38" s="548"/>
      <c r="DH38" s="548"/>
      <c r="DI38" s="548"/>
      <c r="DJ38" s="548"/>
      <c r="DK38" s="548"/>
      <c r="DL38" s="548"/>
      <c r="DM38" s="548"/>
      <c r="DN38" s="548"/>
      <c r="DO38" s="548"/>
      <c r="DP38" s="548"/>
      <c r="DQ38" s="548"/>
      <c r="DR38" s="548"/>
      <c r="DS38" s="548"/>
      <c r="DT38" s="548"/>
      <c r="DU38" s="548"/>
      <c r="DV38" s="548"/>
      <c r="DW38" s="548"/>
      <c r="DX38" s="548"/>
      <c r="DY38" s="548"/>
      <c r="DZ38" s="548"/>
      <c r="EA38" s="548"/>
      <c r="EB38" s="548"/>
      <c r="EC38" s="548"/>
      <c r="ED38" s="548"/>
      <c r="EE38" s="548"/>
      <c r="EF38" s="548"/>
      <c r="EG38" s="548"/>
      <c r="EH38" s="548"/>
      <c r="EI38" s="548"/>
      <c r="EJ38" s="548"/>
      <c r="EK38" s="548"/>
      <c r="EL38" s="548"/>
      <c r="EM38" s="548"/>
      <c r="EN38" s="548"/>
      <c r="EO38" s="548"/>
      <c r="EP38" s="548"/>
      <c r="EQ38" s="548"/>
      <c r="ER38" s="548"/>
      <c r="ES38" s="548"/>
      <c r="ET38" s="548"/>
      <c r="EU38" s="548"/>
      <c r="EV38" s="548"/>
      <c r="EW38" s="548"/>
      <c r="EX38" s="548"/>
      <c r="EY38" s="548"/>
      <c r="EZ38" s="548"/>
      <c r="FA38" s="548"/>
      <c r="FB38" s="548"/>
      <c r="FC38" s="548"/>
      <c r="FD38" s="548"/>
      <c r="FE38" s="548"/>
      <c r="FF38" s="548"/>
      <c r="FG38" s="548"/>
      <c r="FH38" s="548"/>
      <c r="FI38" s="548"/>
      <c r="FJ38" s="548"/>
      <c r="FK38" s="548"/>
      <c r="FL38" s="548"/>
      <c r="FM38" s="548"/>
      <c r="FN38" s="548"/>
      <c r="FO38" s="548"/>
      <c r="FP38" s="548"/>
      <c r="FQ38" s="548"/>
      <c r="FR38" s="548"/>
      <c r="FS38" s="548"/>
      <c r="FT38" s="548"/>
      <c r="FU38" s="548"/>
      <c r="FV38" s="548"/>
      <c r="FW38" s="548"/>
      <c r="FX38" s="548"/>
      <c r="FY38" s="548"/>
      <c r="FZ38" s="548"/>
      <c r="GA38" s="548"/>
      <c r="GB38" s="548"/>
      <c r="GC38" s="548"/>
      <c r="GD38" s="548"/>
      <c r="GE38" s="548"/>
      <c r="GF38" s="548"/>
      <c r="GG38" s="548"/>
      <c r="GH38" s="548"/>
      <c r="GI38" s="548"/>
      <c r="GJ38" s="548"/>
      <c r="GK38" s="548"/>
      <c r="GL38" s="548"/>
      <c r="GM38" s="548"/>
      <c r="GN38" s="548"/>
      <c r="GO38" s="548"/>
      <c r="GP38" s="548"/>
      <c r="GQ38" s="548"/>
      <c r="GR38" s="548"/>
      <c r="GS38" s="548"/>
      <c r="GT38" s="548"/>
      <c r="GU38" s="548"/>
      <c r="GV38" s="548"/>
      <c r="GW38" s="548"/>
      <c r="GX38" s="548"/>
      <c r="GY38" s="548"/>
      <c r="GZ38" s="548"/>
      <c r="HA38" s="548"/>
      <c r="HB38" s="548"/>
      <c r="HC38" s="548"/>
      <c r="HD38" s="548"/>
      <c r="HE38" s="548"/>
      <c r="HF38" s="548"/>
      <c r="HG38" s="548"/>
      <c r="HH38" s="548"/>
      <c r="HI38" s="548"/>
      <c r="HJ38" s="548"/>
      <c r="HK38" s="548"/>
      <c r="HL38" s="548"/>
      <c r="HM38" s="548"/>
      <c r="HN38" s="548"/>
      <c r="HO38" s="548"/>
      <c r="HP38" s="548"/>
      <c r="HQ38" s="548"/>
      <c r="HR38" s="548"/>
      <c r="HS38" s="548"/>
      <c r="HT38" s="548"/>
      <c r="HU38" s="548"/>
      <c r="HV38" s="548"/>
      <c r="HW38" s="548"/>
      <c r="HX38" s="548"/>
      <c r="HY38" s="548"/>
      <c r="HZ38" s="548"/>
      <c r="IA38" s="548"/>
      <c r="IB38" s="548"/>
      <c r="IC38" s="548"/>
      <c r="ID38" s="548"/>
      <c r="IE38" s="548"/>
      <c r="IF38" s="548"/>
      <c r="IG38" s="548"/>
      <c r="IH38" s="548"/>
      <c r="II38" s="548"/>
      <c r="IJ38" s="548"/>
      <c r="IK38" s="548"/>
      <c r="IL38" s="548"/>
      <c r="IM38" s="548"/>
      <c r="IN38" s="548"/>
      <c r="IO38" s="548"/>
      <c r="IP38" s="548"/>
      <c r="IQ38" s="548"/>
      <c r="IR38" s="548"/>
      <c r="IS38" s="548"/>
      <c r="IT38" s="548"/>
      <c r="IU38" s="548"/>
      <c r="IV38" s="548"/>
    </row>
    <row r="39" spans="1:256" x14ac:dyDescent="0.15">
      <c r="A39" s="7"/>
      <c r="B39" s="5"/>
      <c r="C39" s="5"/>
      <c r="D39" s="5"/>
      <c r="E39" s="5"/>
      <c r="F39" s="5"/>
      <c r="G39" s="5"/>
      <c r="I39" s="548"/>
      <c r="J39" s="548"/>
      <c r="K39" s="548"/>
      <c r="L39" s="548"/>
      <c r="M39" s="548"/>
      <c r="N39" s="548"/>
      <c r="O39" s="548"/>
      <c r="P39" s="548"/>
      <c r="Q39" s="548"/>
      <c r="R39" s="548"/>
      <c r="S39" s="548"/>
      <c r="T39" s="548"/>
      <c r="U39" s="548"/>
      <c r="V39" s="548"/>
      <c r="W39" s="548"/>
      <c r="X39" s="548"/>
      <c r="Y39" s="548"/>
      <c r="Z39" s="548"/>
      <c r="AA39" s="548"/>
      <c r="AB39" s="548"/>
      <c r="AC39" s="548"/>
      <c r="AD39" s="548"/>
      <c r="AE39" s="548"/>
      <c r="AF39" s="548"/>
      <c r="AG39" s="548"/>
      <c r="AH39" s="548"/>
      <c r="AI39" s="548"/>
      <c r="AJ39" s="548"/>
      <c r="AK39" s="548"/>
      <c r="AL39" s="548"/>
      <c r="AM39" s="548"/>
      <c r="AN39" s="548"/>
      <c r="AO39" s="548"/>
      <c r="AP39" s="548"/>
      <c r="AQ39" s="548"/>
      <c r="AR39" s="548"/>
      <c r="AS39" s="548"/>
      <c r="AT39" s="548"/>
      <c r="AU39" s="548"/>
      <c r="AV39" s="548"/>
      <c r="AW39" s="548"/>
      <c r="AX39" s="548"/>
      <c r="AY39" s="548"/>
      <c r="AZ39" s="548"/>
      <c r="BA39" s="548"/>
      <c r="BB39" s="548"/>
      <c r="BC39" s="548"/>
      <c r="BD39" s="548"/>
      <c r="BE39" s="548"/>
      <c r="BF39" s="548"/>
      <c r="BG39" s="548"/>
      <c r="BH39" s="548"/>
      <c r="BI39" s="548"/>
      <c r="BJ39" s="548"/>
      <c r="BK39" s="548"/>
      <c r="BL39" s="548"/>
      <c r="BM39" s="548"/>
      <c r="BN39" s="548"/>
      <c r="BO39" s="548"/>
      <c r="BP39" s="548"/>
      <c r="BQ39" s="548"/>
      <c r="BR39" s="548"/>
      <c r="BS39" s="548"/>
      <c r="BT39" s="548"/>
      <c r="BU39" s="548"/>
      <c r="BV39" s="548"/>
      <c r="BW39" s="548"/>
      <c r="BX39" s="548"/>
      <c r="BY39" s="548"/>
      <c r="BZ39" s="548"/>
      <c r="CA39" s="548"/>
      <c r="CB39" s="548"/>
      <c r="CC39" s="548"/>
      <c r="CD39" s="548"/>
      <c r="CE39" s="548"/>
      <c r="CF39" s="548"/>
      <c r="CG39" s="548"/>
      <c r="CH39" s="548"/>
      <c r="CI39" s="548"/>
      <c r="CJ39" s="548"/>
      <c r="CK39" s="548"/>
      <c r="CL39" s="548"/>
      <c r="CM39" s="548"/>
      <c r="CN39" s="548"/>
      <c r="CO39" s="548"/>
      <c r="CP39" s="548"/>
      <c r="CQ39" s="548"/>
      <c r="CR39" s="548"/>
      <c r="CS39" s="548"/>
      <c r="CT39" s="548"/>
      <c r="CU39" s="548"/>
      <c r="CV39" s="548"/>
      <c r="CW39" s="548"/>
      <c r="CX39" s="548"/>
      <c r="CY39" s="548"/>
      <c r="CZ39" s="548"/>
      <c r="DA39" s="548"/>
      <c r="DB39" s="548"/>
      <c r="DC39" s="548"/>
      <c r="DD39" s="548"/>
      <c r="DE39" s="548"/>
      <c r="DF39" s="548"/>
      <c r="DG39" s="548"/>
      <c r="DH39" s="548"/>
      <c r="DI39" s="548"/>
      <c r="DJ39" s="548"/>
      <c r="DK39" s="548"/>
      <c r="DL39" s="548"/>
      <c r="DM39" s="548"/>
      <c r="DN39" s="548"/>
      <c r="DO39" s="548"/>
      <c r="DP39" s="548"/>
      <c r="DQ39" s="548"/>
      <c r="DR39" s="548"/>
      <c r="DS39" s="548"/>
      <c r="DT39" s="548"/>
      <c r="DU39" s="548"/>
      <c r="DV39" s="548"/>
      <c r="DW39" s="548"/>
      <c r="DX39" s="548"/>
      <c r="DY39" s="548"/>
      <c r="DZ39" s="548"/>
      <c r="EA39" s="548"/>
      <c r="EB39" s="548"/>
      <c r="EC39" s="548"/>
      <c r="ED39" s="548"/>
      <c r="EE39" s="548"/>
      <c r="EF39" s="548"/>
      <c r="EG39" s="548"/>
      <c r="EH39" s="548"/>
      <c r="EI39" s="548"/>
      <c r="EJ39" s="548"/>
      <c r="EK39" s="548"/>
      <c r="EL39" s="548"/>
      <c r="EM39" s="548"/>
      <c r="EN39" s="548"/>
      <c r="EO39" s="548"/>
      <c r="EP39" s="548"/>
      <c r="EQ39" s="548"/>
      <c r="ER39" s="548"/>
      <c r="ES39" s="548"/>
      <c r="ET39" s="548"/>
      <c r="EU39" s="548"/>
      <c r="EV39" s="548"/>
      <c r="EW39" s="548"/>
      <c r="EX39" s="548"/>
      <c r="EY39" s="548"/>
      <c r="EZ39" s="548"/>
      <c r="FA39" s="548"/>
      <c r="FB39" s="548"/>
      <c r="FC39" s="548"/>
      <c r="FD39" s="548"/>
      <c r="FE39" s="548"/>
      <c r="FF39" s="548"/>
      <c r="FG39" s="548"/>
      <c r="FH39" s="548"/>
      <c r="FI39" s="548"/>
      <c r="FJ39" s="548"/>
      <c r="FK39" s="548"/>
      <c r="FL39" s="548"/>
      <c r="FM39" s="548"/>
      <c r="FN39" s="548"/>
      <c r="FO39" s="548"/>
      <c r="FP39" s="548"/>
      <c r="FQ39" s="548"/>
      <c r="FR39" s="548"/>
      <c r="FS39" s="548"/>
      <c r="FT39" s="548"/>
      <c r="FU39" s="548"/>
      <c r="FV39" s="548"/>
      <c r="FW39" s="548"/>
      <c r="FX39" s="548"/>
      <c r="FY39" s="548"/>
      <c r="FZ39" s="548"/>
      <c r="GA39" s="548"/>
      <c r="GB39" s="548"/>
      <c r="GC39" s="548"/>
      <c r="GD39" s="548"/>
      <c r="GE39" s="548"/>
      <c r="GF39" s="548"/>
      <c r="GG39" s="548"/>
      <c r="GH39" s="548"/>
      <c r="GI39" s="548"/>
      <c r="GJ39" s="548"/>
      <c r="GK39" s="548"/>
      <c r="GL39" s="548"/>
      <c r="GM39" s="548"/>
      <c r="GN39" s="548"/>
      <c r="GO39" s="548"/>
      <c r="GP39" s="548"/>
      <c r="GQ39" s="548"/>
      <c r="GR39" s="548"/>
      <c r="GS39" s="548"/>
      <c r="GT39" s="548"/>
      <c r="GU39" s="548"/>
      <c r="GV39" s="548"/>
      <c r="GW39" s="548"/>
      <c r="GX39" s="548"/>
      <c r="GY39" s="548"/>
      <c r="GZ39" s="548"/>
      <c r="HA39" s="548"/>
      <c r="HB39" s="548"/>
      <c r="HC39" s="548"/>
      <c r="HD39" s="548"/>
      <c r="HE39" s="548"/>
      <c r="HF39" s="548"/>
      <c r="HG39" s="548"/>
      <c r="HH39" s="548"/>
      <c r="HI39" s="548"/>
      <c r="HJ39" s="548"/>
      <c r="HK39" s="548"/>
      <c r="HL39" s="548"/>
      <c r="HM39" s="548"/>
      <c r="HN39" s="548"/>
      <c r="HO39" s="548"/>
      <c r="HP39" s="548"/>
      <c r="HQ39" s="548"/>
      <c r="HR39" s="548"/>
      <c r="HS39" s="548"/>
      <c r="HT39" s="548"/>
      <c r="HU39" s="548"/>
      <c r="HV39" s="548"/>
      <c r="HW39" s="548"/>
      <c r="HX39" s="548"/>
      <c r="HY39" s="548"/>
      <c r="HZ39" s="548"/>
      <c r="IA39" s="548"/>
      <c r="IB39" s="548"/>
      <c r="IC39" s="548"/>
      <c r="ID39" s="548"/>
      <c r="IE39" s="548"/>
      <c r="IF39" s="548"/>
      <c r="IG39" s="548"/>
      <c r="IH39" s="548"/>
      <c r="II39" s="548"/>
      <c r="IJ39" s="548"/>
      <c r="IK39" s="548"/>
      <c r="IL39" s="548"/>
      <c r="IM39" s="548"/>
      <c r="IN39" s="548"/>
      <c r="IO39" s="548"/>
      <c r="IP39" s="548"/>
      <c r="IQ39" s="548"/>
      <c r="IR39" s="548"/>
      <c r="IS39" s="548"/>
      <c r="IT39" s="548"/>
      <c r="IU39" s="548"/>
      <c r="IV39" s="548"/>
    </row>
    <row r="40" spans="1:256" x14ac:dyDescent="0.15">
      <c r="A40" s="7"/>
      <c r="B40" s="5"/>
      <c r="C40" s="5"/>
      <c r="D40" s="5"/>
      <c r="E40" s="5"/>
      <c r="F40" s="5"/>
      <c r="G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</row>
    <row r="41" spans="1:256" x14ac:dyDescent="0.15">
      <c r="A41" s="5"/>
      <c r="B41" s="5"/>
      <c r="C41" s="5"/>
      <c r="D41" s="5"/>
      <c r="E41" s="5"/>
      <c r="F41" s="5"/>
      <c r="G41" s="5"/>
      <c r="I41" s="1"/>
      <c r="J41" s="1"/>
      <c r="K41" s="1"/>
    </row>
    <row r="42" spans="1:256" x14ac:dyDescent="0.15">
      <c r="I42" s="1"/>
      <c r="J42" s="1"/>
      <c r="K42" s="1"/>
    </row>
    <row r="43" spans="1:256" x14ac:dyDescent="0.15">
      <c r="I43" s="1"/>
      <c r="J43" s="1"/>
      <c r="K43" s="1"/>
    </row>
    <row r="44" spans="1:256" x14ac:dyDescent="0.15">
      <c r="I44" s="1"/>
      <c r="J44" s="1"/>
      <c r="K44" s="1"/>
    </row>
  </sheetData>
  <mergeCells count="87">
    <mergeCell ref="A12:D12"/>
    <mergeCell ref="A1:H1"/>
    <mergeCell ref="B2:C2"/>
    <mergeCell ref="F2:H3"/>
    <mergeCell ref="A3:C3"/>
    <mergeCell ref="B11:D11"/>
    <mergeCell ref="A13:D13"/>
    <mergeCell ref="B14:D14"/>
    <mergeCell ref="B15:D15"/>
    <mergeCell ref="B16:D16"/>
    <mergeCell ref="A18:D18"/>
    <mergeCell ref="A17:D17"/>
    <mergeCell ref="B19:D19"/>
    <mergeCell ref="B24:D24"/>
    <mergeCell ref="B26:D26"/>
    <mergeCell ref="B27:D27"/>
    <mergeCell ref="B28:D28"/>
    <mergeCell ref="B21:D21"/>
    <mergeCell ref="B22:D22"/>
    <mergeCell ref="B25:D25"/>
    <mergeCell ref="B29:D29"/>
    <mergeCell ref="AW38:BD38"/>
    <mergeCell ref="BE38:BL38"/>
    <mergeCell ref="BM38:BT38"/>
    <mergeCell ref="BU38:CB38"/>
    <mergeCell ref="B31:D31"/>
    <mergeCell ref="B30:D30"/>
    <mergeCell ref="CC38:CJ38"/>
    <mergeCell ref="B32:D32"/>
    <mergeCell ref="B33:D33"/>
    <mergeCell ref="I38:P38"/>
    <mergeCell ref="Q38:X38"/>
    <mergeCell ref="Y38:AF38"/>
    <mergeCell ref="AG38:AN38"/>
    <mergeCell ref="AO38:AV38"/>
    <mergeCell ref="FU38:GB38"/>
    <mergeCell ref="CK38:CR38"/>
    <mergeCell ref="CS38:CZ38"/>
    <mergeCell ref="DA38:DH38"/>
    <mergeCell ref="DI38:DP38"/>
    <mergeCell ref="DQ38:DX38"/>
    <mergeCell ref="DY38:EF38"/>
    <mergeCell ref="EG38:EN38"/>
    <mergeCell ref="EO38:EV38"/>
    <mergeCell ref="EW38:FD38"/>
    <mergeCell ref="FE38:FL38"/>
    <mergeCell ref="FM38:FT38"/>
    <mergeCell ref="IO38:IV38"/>
    <mergeCell ref="I39:P39"/>
    <mergeCell ref="Q39:X39"/>
    <mergeCell ref="Y39:AF39"/>
    <mergeCell ref="AG39:AN39"/>
    <mergeCell ref="AO39:AV39"/>
    <mergeCell ref="AW39:BD39"/>
    <mergeCell ref="BE39:BL39"/>
    <mergeCell ref="GC38:GJ38"/>
    <mergeCell ref="GK38:GR38"/>
    <mergeCell ref="DQ39:DX39"/>
    <mergeCell ref="DY39:EF39"/>
    <mergeCell ref="EG39:EN39"/>
    <mergeCell ref="EO39:EV39"/>
    <mergeCell ref="HY38:IF38"/>
    <mergeCell ref="IG38:IN38"/>
    <mergeCell ref="GS38:GZ38"/>
    <mergeCell ref="HA38:HH38"/>
    <mergeCell ref="HI38:HP38"/>
    <mergeCell ref="HQ38:HX38"/>
    <mergeCell ref="HY39:IF39"/>
    <mergeCell ref="EW39:FD39"/>
    <mergeCell ref="BM39:BT39"/>
    <mergeCell ref="BU39:CB39"/>
    <mergeCell ref="CC39:CJ39"/>
    <mergeCell ref="CK39:CR39"/>
    <mergeCell ref="CS39:CZ39"/>
    <mergeCell ref="DA39:DH39"/>
    <mergeCell ref="DI39:DP39"/>
    <mergeCell ref="IO39:IV39"/>
    <mergeCell ref="FE39:FL39"/>
    <mergeCell ref="FM39:FT39"/>
    <mergeCell ref="FU39:GB39"/>
    <mergeCell ref="GC39:GJ39"/>
    <mergeCell ref="GK39:GR39"/>
    <mergeCell ref="GS39:GZ39"/>
    <mergeCell ref="HA39:HH39"/>
    <mergeCell ref="HI39:HP39"/>
    <mergeCell ref="HQ39:HX39"/>
    <mergeCell ref="IG39:IN39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30"/>
  <dimension ref="A1:IV44"/>
  <sheetViews>
    <sheetView workbookViewId="0">
      <selection activeCell="A36" sqref="A36:D36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9" max="9" width="13.33203125" bestFit="1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76" t="s">
        <v>39</v>
      </c>
      <c r="B1" s="476"/>
      <c r="C1" s="476"/>
      <c r="D1" s="476"/>
      <c r="E1" s="476"/>
      <c r="F1" s="476"/>
      <c r="G1" s="476"/>
      <c r="H1" s="476"/>
      <c r="I1" s="1"/>
      <c r="J1" s="1"/>
      <c r="K1" s="1"/>
    </row>
    <row r="2" spans="1:12" ht="42" customHeight="1" x14ac:dyDescent="0.25">
      <c r="A2" s="75" t="s">
        <v>38</v>
      </c>
      <c r="B2" s="477" t="s">
        <v>37</v>
      </c>
      <c r="C2" s="477"/>
      <c r="D2" s="74"/>
      <c r="E2" s="69"/>
      <c r="F2" s="478"/>
      <c r="G2" s="478"/>
      <c r="H2" s="478"/>
      <c r="I2" s="73"/>
      <c r="J2" s="73"/>
      <c r="K2" s="73"/>
    </row>
    <row r="3" spans="1:12" ht="18.75" customHeight="1" x14ac:dyDescent="0.15">
      <c r="A3" s="479" t="s">
        <v>63</v>
      </c>
      <c r="B3" s="479"/>
      <c r="C3" s="479"/>
      <c r="D3" s="72"/>
      <c r="E3" s="69"/>
      <c r="F3" s="478"/>
      <c r="G3" s="478"/>
      <c r="H3" s="478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103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78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89" t="s">
        <v>23</v>
      </c>
      <c r="C11" s="490"/>
      <c r="D11" s="491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710" t="s">
        <v>55</v>
      </c>
      <c r="B12" s="711"/>
      <c r="C12" s="711"/>
      <c r="D12" s="711"/>
      <c r="E12" s="132"/>
      <c r="F12" s="132"/>
      <c r="G12" s="132"/>
      <c r="H12" s="186"/>
    </row>
    <row r="13" spans="1:12" ht="18" customHeight="1" x14ac:dyDescent="0.15">
      <c r="A13" s="483" t="s">
        <v>43</v>
      </c>
      <c r="B13" s="484"/>
      <c r="C13" s="484"/>
      <c r="D13" s="485"/>
      <c r="E13" s="156">
        <v>1</v>
      </c>
      <c r="F13" s="172">
        <v>53000</v>
      </c>
      <c r="G13" s="172">
        <f>F13*E13</f>
        <v>53000</v>
      </c>
      <c r="H13" s="163"/>
      <c r="J13" s="169"/>
      <c r="K13" s="169">
        <v>262000</v>
      </c>
      <c r="L13">
        <v>262000</v>
      </c>
    </row>
    <row r="14" spans="1:12" ht="18" customHeight="1" x14ac:dyDescent="0.15">
      <c r="A14" s="185" t="s">
        <v>54</v>
      </c>
      <c r="B14" s="481" t="s">
        <v>53</v>
      </c>
      <c r="C14" s="481"/>
      <c r="D14" s="482"/>
      <c r="E14" s="156">
        <v>1</v>
      </c>
      <c r="F14" s="172">
        <v>220000</v>
      </c>
      <c r="G14" s="172">
        <f>F14*E14</f>
        <v>220000</v>
      </c>
      <c r="H14" s="163"/>
      <c r="J14" s="169">
        <v>62150</v>
      </c>
      <c r="K14" s="166">
        <f t="shared" ref="K14:K19" si="0">J14*1.5</f>
        <v>93225</v>
      </c>
      <c r="L14" s="166">
        <f t="shared" ref="L14:L21" si="1">K14*1.12</f>
        <v>104412.00000000001</v>
      </c>
    </row>
    <row r="15" spans="1:12" ht="18" customHeight="1" x14ac:dyDescent="0.15">
      <c r="A15" s="185" t="s">
        <v>102</v>
      </c>
      <c r="B15" s="511" t="s">
        <v>101</v>
      </c>
      <c r="C15" s="512"/>
      <c r="D15" s="513"/>
      <c r="E15" s="34">
        <v>1</v>
      </c>
      <c r="F15" s="172">
        <v>47000</v>
      </c>
      <c r="G15" s="172">
        <f>F15*E15</f>
        <v>47000</v>
      </c>
      <c r="H15" s="163"/>
      <c r="J15" s="169">
        <v>100540</v>
      </c>
      <c r="K15" s="166">
        <f t="shared" si="0"/>
        <v>150810</v>
      </c>
      <c r="L15" s="166">
        <f t="shared" si="1"/>
        <v>168907.2</v>
      </c>
    </row>
    <row r="16" spans="1:12" ht="18" customHeight="1" x14ac:dyDescent="0.15">
      <c r="A16" s="184"/>
      <c r="B16" s="480"/>
      <c r="C16" s="481"/>
      <c r="D16" s="482"/>
      <c r="E16" s="151"/>
      <c r="F16" s="183" t="s">
        <v>4</v>
      </c>
      <c r="G16" s="38">
        <f>SUM(G13:G15)</f>
        <v>320000</v>
      </c>
      <c r="H16" s="163" t="s">
        <v>100</v>
      </c>
      <c r="J16" s="169">
        <v>29250</v>
      </c>
      <c r="K16" s="166">
        <f t="shared" si="0"/>
        <v>43875</v>
      </c>
      <c r="L16" s="166">
        <f t="shared" si="1"/>
        <v>49140.000000000007</v>
      </c>
    </row>
    <row r="17" spans="1:12" ht="18" customHeight="1" x14ac:dyDescent="0.15">
      <c r="A17" s="182" t="s">
        <v>99</v>
      </c>
      <c r="B17" s="612" t="s">
        <v>98</v>
      </c>
      <c r="C17" s="613"/>
      <c r="D17" s="614"/>
      <c r="E17" s="181">
        <v>5</v>
      </c>
      <c r="F17" s="180">
        <v>120000</v>
      </c>
      <c r="G17" s="38">
        <f>E17*F17</f>
        <v>600000</v>
      </c>
      <c r="H17" s="163" t="s">
        <v>90</v>
      </c>
      <c r="J17" s="169">
        <v>9140</v>
      </c>
      <c r="K17" s="166">
        <f t="shared" si="0"/>
        <v>13710</v>
      </c>
      <c r="L17" s="166">
        <f t="shared" si="1"/>
        <v>15355.2</v>
      </c>
    </row>
    <row r="18" spans="1:12" ht="18" customHeight="1" x14ac:dyDescent="0.15">
      <c r="A18" s="179" t="s">
        <v>97</v>
      </c>
      <c r="B18" s="666" t="s">
        <v>96</v>
      </c>
      <c r="C18" s="667"/>
      <c r="D18" s="668"/>
      <c r="E18" s="178">
        <v>300</v>
      </c>
      <c r="F18" s="243">
        <v>1600</v>
      </c>
      <c r="G18" s="242">
        <f>F18*E18</f>
        <v>480000</v>
      </c>
      <c r="H18" s="163" t="s">
        <v>95</v>
      </c>
      <c r="J18" s="169">
        <v>6820</v>
      </c>
      <c r="K18" s="166">
        <f t="shared" si="0"/>
        <v>10230</v>
      </c>
      <c r="L18" s="166">
        <f t="shared" si="1"/>
        <v>11457.6</v>
      </c>
    </row>
    <row r="19" spans="1:12" ht="18" customHeight="1" x14ac:dyDescent="0.15">
      <c r="A19" s="724" t="s">
        <v>94</v>
      </c>
      <c r="B19" s="506"/>
      <c r="C19" s="506"/>
      <c r="D19" s="507"/>
      <c r="E19" s="118"/>
      <c r="F19" s="118"/>
      <c r="G19" s="118"/>
      <c r="H19" s="163"/>
      <c r="J19" s="169">
        <v>2960</v>
      </c>
      <c r="K19" s="166">
        <f t="shared" si="0"/>
        <v>4440</v>
      </c>
      <c r="L19" s="166">
        <f t="shared" si="1"/>
        <v>4972.8</v>
      </c>
    </row>
    <row r="20" spans="1:12" ht="18" customHeight="1" x14ac:dyDescent="0.15">
      <c r="A20" s="483" t="s">
        <v>43</v>
      </c>
      <c r="B20" s="484"/>
      <c r="C20" s="484"/>
      <c r="D20" s="485"/>
      <c r="E20" s="156">
        <v>1</v>
      </c>
      <c r="F20" s="172">
        <v>53000</v>
      </c>
      <c r="G20" s="172">
        <f>F20*E20</f>
        <v>53000</v>
      </c>
      <c r="H20" s="171"/>
      <c r="I20" s="170">
        <f>G20*0.9</f>
        <v>47700</v>
      </c>
      <c r="J20" s="169"/>
      <c r="K20" s="166">
        <f>SUM(K14:K19)</f>
        <v>316290</v>
      </c>
      <c r="L20" s="169">
        <f t="shared" si="1"/>
        <v>354244.80000000005</v>
      </c>
    </row>
    <row r="21" spans="1:12" ht="18" customHeight="1" x14ac:dyDescent="0.15">
      <c r="A21" s="185" t="s">
        <v>93</v>
      </c>
      <c r="B21" s="480" t="s">
        <v>41</v>
      </c>
      <c r="C21" s="481"/>
      <c r="D21" s="482"/>
      <c r="E21" s="156">
        <v>1</v>
      </c>
      <c r="F21" s="164">
        <v>135900</v>
      </c>
      <c r="G21" s="168">
        <f>E21*F21</f>
        <v>135900</v>
      </c>
      <c r="H21" s="167"/>
      <c r="K21" s="166">
        <f>K20*2</f>
        <v>632580</v>
      </c>
      <c r="L21" s="166">
        <f t="shared" si="1"/>
        <v>708489.60000000009</v>
      </c>
    </row>
    <row r="22" spans="1:12" ht="18" customHeight="1" x14ac:dyDescent="0.15">
      <c r="A22" s="223"/>
      <c r="B22" s="712"/>
      <c r="C22" s="713"/>
      <c r="D22" s="714"/>
      <c r="E22" s="34"/>
      <c r="F22" s="150" t="s">
        <v>4</v>
      </c>
      <c r="G22" s="38">
        <f>SUM(G20:G21)</f>
        <v>188900</v>
      </c>
      <c r="H22" s="163" t="s">
        <v>92</v>
      </c>
    </row>
    <row r="23" spans="1:12" ht="30" customHeight="1" x14ac:dyDescent="0.15">
      <c r="A23" s="721" t="s">
        <v>91</v>
      </c>
      <c r="B23" s="722"/>
      <c r="C23" s="722"/>
      <c r="D23" s="723"/>
      <c r="E23" s="165">
        <v>2</v>
      </c>
      <c r="F23" s="164">
        <v>300000</v>
      </c>
      <c r="G23" s="38">
        <f>F23*E23</f>
        <v>600000</v>
      </c>
      <c r="H23" s="163" t="s">
        <v>90</v>
      </c>
    </row>
    <row r="24" spans="1:12" ht="18" customHeight="1" x14ac:dyDescent="0.15">
      <c r="A24" s="241" t="s">
        <v>89</v>
      </c>
      <c r="B24" s="240"/>
      <c r="C24" s="240"/>
      <c r="D24" s="239"/>
      <c r="E24" s="165">
        <v>1</v>
      </c>
      <c r="F24" s="164">
        <v>2000000</v>
      </c>
      <c r="G24" s="38">
        <f>F24*E24</f>
        <v>2000000</v>
      </c>
      <c r="H24" s="163"/>
    </row>
    <row r="25" spans="1:12" ht="18" customHeight="1" x14ac:dyDescent="0.15">
      <c r="A25" s="176"/>
      <c r="B25" s="612"/>
      <c r="C25" s="613"/>
      <c r="D25" s="614"/>
      <c r="E25" s="156"/>
      <c r="F25" s="44" t="s">
        <v>4</v>
      </c>
      <c r="G25" s="38">
        <f>SUM(G16+G17+G18+G22+G23+G24)</f>
        <v>4188900</v>
      </c>
      <c r="H25" s="162"/>
    </row>
    <row r="26" spans="1:12" ht="18" customHeight="1" x14ac:dyDescent="0.15">
      <c r="A26" s="152"/>
      <c r="B26" s="529"/>
      <c r="C26" s="530"/>
      <c r="D26" s="531"/>
      <c r="E26" s="156"/>
      <c r="F26" s="154"/>
      <c r="G26" s="153"/>
      <c r="H26" s="155"/>
      <c r="J26">
        <v>290000</v>
      </c>
    </row>
    <row r="27" spans="1:12" ht="18" customHeight="1" x14ac:dyDescent="0.15">
      <c r="A27" s="46"/>
      <c r="B27" s="526"/>
      <c r="C27" s="527"/>
      <c r="D27" s="528"/>
      <c r="E27" s="34"/>
      <c r="F27" s="154" t="s">
        <v>2</v>
      </c>
      <c r="G27" s="153">
        <v>3870000</v>
      </c>
      <c r="H27" s="149"/>
      <c r="I27">
        <v>160000</v>
      </c>
      <c r="J27">
        <v>500000</v>
      </c>
    </row>
    <row r="28" spans="1:12" ht="18" customHeight="1" x14ac:dyDescent="0.15">
      <c r="A28" s="152"/>
      <c r="B28" s="529"/>
      <c r="C28" s="530"/>
      <c r="D28" s="531"/>
      <c r="E28" s="151"/>
      <c r="F28" s="150"/>
      <c r="G28" s="58" t="s">
        <v>3</v>
      </c>
      <c r="H28" s="149"/>
      <c r="J28">
        <v>420000</v>
      </c>
    </row>
    <row r="29" spans="1:12" ht="18" customHeight="1" x14ac:dyDescent="0.15">
      <c r="A29" s="144"/>
      <c r="B29" s="586"/>
      <c r="C29" s="587"/>
      <c r="D29" s="588"/>
      <c r="E29" s="148"/>
      <c r="F29" s="112"/>
      <c r="G29" s="99"/>
      <c r="H29" s="147"/>
      <c r="J29">
        <v>160000</v>
      </c>
    </row>
    <row r="30" spans="1:12" ht="18" customHeight="1" x14ac:dyDescent="0.15">
      <c r="A30" s="146"/>
      <c r="B30" s="571"/>
      <c r="C30" s="572"/>
      <c r="D30" s="573"/>
      <c r="E30" s="88"/>
      <c r="F30" s="93"/>
      <c r="G30" s="99"/>
      <c r="H30" s="21"/>
      <c r="J30" s="145">
        <v>500000</v>
      </c>
    </row>
    <row r="31" spans="1:12" ht="18" customHeight="1" x14ac:dyDescent="0.15">
      <c r="A31" s="96"/>
      <c r="B31" s="552"/>
      <c r="C31" s="553"/>
      <c r="D31" s="554"/>
      <c r="E31" s="88"/>
      <c r="F31" s="104"/>
      <c r="G31" s="103"/>
      <c r="H31" s="21"/>
      <c r="J31">
        <f>SUM(J26:J30)</f>
        <v>1870000</v>
      </c>
    </row>
    <row r="32" spans="1:12" ht="18" customHeight="1" x14ac:dyDescent="0.15">
      <c r="A32" s="144"/>
      <c r="B32" s="586"/>
      <c r="C32" s="587"/>
      <c r="D32" s="588"/>
      <c r="E32" s="143"/>
      <c r="F32" s="112"/>
      <c r="G32" s="99"/>
      <c r="H32" s="21"/>
    </row>
    <row r="33" spans="1:256" ht="18" customHeight="1" x14ac:dyDescent="0.15">
      <c r="A33" s="142"/>
      <c r="B33" s="700"/>
      <c r="C33" s="701"/>
      <c r="D33" s="702"/>
      <c r="E33" s="140"/>
      <c r="F33" s="141"/>
      <c r="G33" s="140"/>
      <c r="H33" s="139"/>
    </row>
    <row r="34" spans="1:256" x14ac:dyDescent="0.15">
      <c r="A34" s="138" t="s">
        <v>50</v>
      </c>
      <c r="B34" s="137"/>
      <c r="C34" s="137"/>
      <c r="D34" s="137"/>
      <c r="E34" s="137"/>
      <c r="F34" s="137"/>
      <c r="G34" s="137"/>
      <c r="H34" s="136"/>
    </row>
    <row r="35" spans="1:256" x14ac:dyDescent="0.15">
      <c r="A35" s="7" t="s">
        <v>49</v>
      </c>
      <c r="B35" s="5"/>
      <c r="C35" s="5"/>
      <c r="D35" s="5"/>
      <c r="E35" s="5"/>
      <c r="F35" s="5"/>
      <c r="G35" s="5"/>
      <c r="H35" s="4"/>
    </row>
    <row r="36" spans="1:256" x14ac:dyDescent="0.15">
      <c r="A36" s="7" t="s">
        <v>48</v>
      </c>
      <c r="B36" s="5"/>
      <c r="C36" s="5"/>
      <c r="D36" s="5"/>
      <c r="E36" s="5"/>
      <c r="F36" s="5"/>
      <c r="G36" s="5"/>
      <c r="H36" s="4"/>
    </row>
    <row r="37" spans="1:256" x14ac:dyDescent="0.15">
      <c r="A37" s="7"/>
      <c r="B37" s="5"/>
      <c r="C37" s="5"/>
      <c r="D37" s="5"/>
      <c r="E37" s="5"/>
      <c r="F37" s="5"/>
      <c r="G37" s="5"/>
      <c r="H37" s="4"/>
    </row>
    <row r="38" spans="1:256" x14ac:dyDescent="0.15">
      <c r="A38" s="135"/>
      <c r="B38" s="134"/>
      <c r="C38" s="134"/>
      <c r="D38" s="134"/>
      <c r="E38" s="134"/>
      <c r="F38" s="134"/>
      <c r="G38" s="134"/>
      <c r="H38" s="133"/>
      <c r="I38" s="548"/>
      <c r="J38" s="548"/>
      <c r="K38" s="548"/>
      <c r="L38" s="548"/>
      <c r="M38" s="548"/>
      <c r="N38" s="548"/>
      <c r="O38" s="548"/>
      <c r="P38" s="548"/>
      <c r="Q38" s="548"/>
      <c r="R38" s="548"/>
      <c r="S38" s="548"/>
      <c r="T38" s="548"/>
      <c r="U38" s="548"/>
      <c r="V38" s="548"/>
      <c r="W38" s="548"/>
      <c r="X38" s="548"/>
      <c r="Y38" s="548"/>
      <c r="Z38" s="548"/>
      <c r="AA38" s="548"/>
      <c r="AB38" s="548"/>
      <c r="AC38" s="548"/>
      <c r="AD38" s="548"/>
      <c r="AE38" s="548"/>
      <c r="AF38" s="548"/>
      <c r="AG38" s="548"/>
      <c r="AH38" s="548"/>
      <c r="AI38" s="548"/>
      <c r="AJ38" s="548"/>
      <c r="AK38" s="548"/>
      <c r="AL38" s="548"/>
      <c r="AM38" s="548"/>
      <c r="AN38" s="548"/>
      <c r="AO38" s="548"/>
      <c r="AP38" s="548"/>
      <c r="AQ38" s="548"/>
      <c r="AR38" s="548"/>
      <c r="AS38" s="548"/>
      <c r="AT38" s="548"/>
      <c r="AU38" s="548"/>
      <c r="AV38" s="548"/>
      <c r="AW38" s="548"/>
      <c r="AX38" s="548"/>
      <c r="AY38" s="548"/>
      <c r="AZ38" s="548"/>
      <c r="BA38" s="548"/>
      <c r="BB38" s="548"/>
      <c r="BC38" s="548"/>
      <c r="BD38" s="548"/>
      <c r="BE38" s="548"/>
      <c r="BF38" s="548"/>
      <c r="BG38" s="548"/>
      <c r="BH38" s="548"/>
      <c r="BI38" s="548"/>
      <c r="BJ38" s="548"/>
      <c r="BK38" s="548"/>
      <c r="BL38" s="548"/>
      <c r="BM38" s="548"/>
      <c r="BN38" s="548"/>
      <c r="BO38" s="548"/>
      <c r="BP38" s="548"/>
      <c r="BQ38" s="548"/>
      <c r="BR38" s="548"/>
      <c r="BS38" s="548"/>
      <c r="BT38" s="548"/>
      <c r="BU38" s="548"/>
      <c r="BV38" s="548"/>
      <c r="BW38" s="548"/>
      <c r="BX38" s="548"/>
      <c r="BY38" s="548"/>
      <c r="BZ38" s="548"/>
      <c r="CA38" s="548"/>
      <c r="CB38" s="548"/>
      <c r="CC38" s="548"/>
      <c r="CD38" s="548"/>
      <c r="CE38" s="548"/>
      <c r="CF38" s="548"/>
      <c r="CG38" s="548"/>
      <c r="CH38" s="548"/>
      <c r="CI38" s="548"/>
      <c r="CJ38" s="548"/>
      <c r="CK38" s="548"/>
      <c r="CL38" s="548"/>
      <c r="CM38" s="548"/>
      <c r="CN38" s="548"/>
      <c r="CO38" s="548"/>
      <c r="CP38" s="548"/>
      <c r="CQ38" s="548"/>
      <c r="CR38" s="548"/>
      <c r="CS38" s="548"/>
      <c r="CT38" s="548"/>
      <c r="CU38" s="548"/>
      <c r="CV38" s="548"/>
      <c r="CW38" s="548"/>
      <c r="CX38" s="548"/>
      <c r="CY38" s="548"/>
      <c r="CZ38" s="548"/>
      <c r="DA38" s="548"/>
      <c r="DB38" s="548"/>
      <c r="DC38" s="548"/>
      <c r="DD38" s="548"/>
      <c r="DE38" s="548"/>
      <c r="DF38" s="548"/>
      <c r="DG38" s="548"/>
      <c r="DH38" s="548"/>
      <c r="DI38" s="548"/>
      <c r="DJ38" s="548"/>
      <c r="DK38" s="548"/>
      <c r="DL38" s="548"/>
      <c r="DM38" s="548"/>
      <c r="DN38" s="548"/>
      <c r="DO38" s="548"/>
      <c r="DP38" s="548"/>
      <c r="DQ38" s="548"/>
      <c r="DR38" s="548"/>
      <c r="DS38" s="548"/>
      <c r="DT38" s="548"/>
      <c r="DU38" s="548"/>
      <c r="DV38" s="548"/>
      <c r="DW38" s="548"/>
      <c r="DX38" s="548"/>
      <c r="DY38" s="548"/>
      <c r="DZ38" s="548"/>
      <c r="EA38" s="548"/>
      <c r="EB38" s="548"/>
      <c r="EC38" s="548"/>
      <c r="ED38" s="548"/>
      <c r="EE38" s="548"/>
      <c r="EF38" s="548"/>
      <c r="EG38" s="548"/>
      <c r="EH38" s="548"/>
      <c r="EI38" s="548"/>
      <c r="EJ38" s="548"/>
      <c r="EK38" s="548"/>
      <c r="EL38" s="548"/>
      <c r="EM38" s="548"/>
      <c r="EN38" s="548"/>
      <c r="EO38" s="548"/>
      <c r="EP38" s="548"/>
      <c r="EQ38" s="548"/>
      <c r="ER38" s="548"/>
      <c r="ES38" s="548"/>
      <c r="ET38" s="548"/>
      <c r="EU38" s="548"/>
      <c r="EV38" s="548"/>
      <c r="EW38" s="548"/>
      <c r="EX38" s="548"/>
      <c r="EY38" s="548"/>
      <c r="EZ38" s="548"/>
      <c r="FA38" s="548"/>
      <c r="FB38" s="548"/>
      <c r="FC38" s="548"/>
      <c r="FD38" s="548"/>
      <c r="FE38" s="548"/>
      <c r="FF38" s="548"/>
      <c r="FG38" s="548"/>
      <c r="FH38" s="548"/>
      <c r="FI38" s="548"/>
      <c r="FJ38" s="548"/>
      <c r="FK38" s="548"/>
      <c r="FL38" s="548"/>
      <c r="FM38" s="548"/>
      <c r="FN38" s="548"/>
      <c r="FO38" s="548"/>
      <c r="FP38" s="548"/>
      <c r="FQ38" s="548"/>
      <c r="FR38" s="548"/>
      <c r="FS38" s="548"/>
      <c r="FT38" s="548"/>
      <c r="FU38" s="548"/>
      <c r="FV38" s="548"/>
      <c r="FW38" s="548"/>
      <c r="FX38" s="548"/>
      <c r="FY38" s="548"/>
      <c r="FZ38" s="548"/>
      <c r="GA38" s="548"/>
      <c r="GB38" s="548"/>
      <c r="GC38" s="548"/>
      <c r="GD38" s="548"/>
      <c r="GE38" s="548"/>
      <c r="GF38" s="548"/>
      <c r="GG38" s="548"/>
      <c r="GH38" s="548"/>
      <c r="GI38" s="548"/>
      <c r="GJ38" s="548"/>
      <c r="GK38" s="548"/>
      <c r="GL38" s="548"/>
      <c r="GM38" s="548"/>
      <c r="GN38" s="548"/>
      <c r="GO38" s="548"/>
      <c r="GP38" s="548"/>
      <c r="GQ38" s="548"/>
      <c r="GR38" s="548"/>
      <c r="GS38" s="548"/>
      <c r="GT38" s="548"/>
      <c r="GU38" s="548"/>
      <c r="GV38" s="548"/>
      <c r="GW38" s="548"/>
      <c r="GX38" s="548"/>
      <c r="GY38" s="548"/>
      <c r="GZ38" s="548"/>
      <c r="HA38" s="548"/>
      <c r="HB38" s="548"/>
      <c r="HC38" s="548"/>
      <c r="HD38" s="548"/>
      <c r="HE38" s="548"/>
      <c r="HF38" s="548"/>
      <c r="HG38" s="548"/>
      <c r="HH38" s="548"/>
      <c r="HI38" s="548"/>
      <c r="HJ38" s="548"/>
      <c r="HK38" s="548"/>
      <c r="HL38" s="548"/>
      <c r="HM38" s="548"/>
      <c r="HN38" s="548"/>
      <c r="HO38" s="548"/>
      <c r="HP38" s="548"/>
      <c r="HQ38" s="548"/>
      <c r="HR38" s="548"/>
      <c r="HS38" s="548"/>
      <c r="HT38" s="548"/>
      <c r="HU38" s="548"/>
      <c r="HV38" s="548"/>
      <c r="HW38" s="548"/>
      <c r="HX38" s="548"/>
      <c r="HY38" s="548"/>
      <c r="HZ38" s="548"/>
      <c r="IA38" s="548"/>
      <c r="IB38" s="548"/>
      <c r="IC38" s="548"/>
      <c r="ID38" s="548"/>
      <c r="IE38" s="548"/>
      <c r="IF38" s="548"/>
      <c r="IG38" s="548"/>
      <c r="IH38" s="548"/>
      <c r="II38" s="548"/>
      <c r="IJ38" s="548"/>
      <c r="IK38" s="548"/>
      <c r="IL38" s="548"/>
      <c r="IM38" s="548"/>
      <c r="IN38" s="548"/>
      <c r="IO38" s="548"/>
      <c r="IP38" s="548"/>
      <c r="IQ38" s="548"/>
      <c r="IR38" s="548"/>
      <c r="IS38" s="548"/>
      <c r="IT38" s="548"/>
      <c r="IU38" s="548"/>
      <c r="IV38" s="548"/>
    </row>
    <row r="39" spans="1:256" x14ac:dyDescent="0.15">
      <c r="A39" s="7"/>
      <c r="B39" s="5"/>
      <c r="C39" s="5"/>
      <c r="D39" s="5"/>
      <c r="E39" s="5"/>
      <c r="F39" s="5"/>
      <c r="G39" s="5"/>
      <c r="I39" s="548"/>
      <c r="J39" s="548"/>
      <c r="K39" s="548"/>
      <c r="L39" s="548"/>
      <c r="M39" s="548"/>
      <c r="N39" s="548"/>
      <c r="O39" s="548"/>
      <c r="P39" s="548"/>
      <c r="Q39" s="548"/>
      <c r="R39" s="548"/>
      <c r="S39" s="548"/>
      <c r="T39" s="548"/>
      <c r="U39" s="548"/>
      <c r="V39" s="548"/>
      <c r="W39" s="548"/>
      <c r="X39" s="548"/>
      <c r="Y39" s="548"/>
      <c r="Z39" s="548"/>
      <c r="AA39" s="548"/>
      <c r="AB39" s="548"/>
      <c r="AC39" s="548"/>
      <c r="AD39" s="548"/>
      <c r="AE39" s="548"/>
      <c r="AF39" s="548"/>
      <c r="AG39" s="548"/>
      <c r="AH39" s="548"/>
      <c r="AI39" s="548"/>
      <c r="AJ39" s="548"/>
      <c r="AK39" s="548"/>
      <c r="AL39" s="548"/>
      <c r="AM39" s="548"/>
      <c r="AN39" s="548"/>
      <c r="AO39" s="548"/>
      <c r="AP39" s="548"/>
      <c r="AQ39" s="548"/>
      <c r="AR39" s="548"/>
      <c r="AS39" s="548"/>
      <c r="AT39" s="548"/>
      <c r="AU39" s="548"/>
      <c r="AV39" s="548"/>
      <c r="AW39" s="548"/>
      <c r="AX39" s="548"/>
      <c r="AY39" s="548"/>
      <c r="AZ39" s="548"/>
      <c r="BA39" s="548"/>
      <c r="BB39" s="548"/>
      <c r="BC39" s="548"/>
      <c r="BD39" s="548"/>
      <c r="BE39" s="548"/>
      <c r="BF39" s="548"/>
      <c r="BG39" s="548"/>
      <c r="BH39" s="548"/>
      <c r="BI39" s="548"/>
      <c r="BJ39" s="548"/>
      <c r="BK39" s="548"/>
      <c r="BL39" s="548"/>
      <c r="BM39" s="548"/>
      <c r="BN39" s="548"/>
      <c r="BO39" s="548"/>
      <c r="BP39" s="548"/>
      <c r="BQ39" s="548"/>
      <c r="BR39" s="548"/>
      <c r="BS39" s="548"/>
      <c r="BT39" s="548"/>
      <c r="BU39" s="548"/>
      <c r="BV39" s="548"/>
      <c r="BW39" s="548"/>
      <c r="BX39" s="548"/>
      <c r="BY39" s="548"/>
      <c r="BZ39" s="548"/>
      <c r="CA39" s="548"/>
      <c r="CB39" s="548"/>
      <c r="CC39" s="548"/>
      <c r="CD39" s="548"/>
      <c r="CE39" s="548"/>
      <c r="CF39" s="548"/>
      <c r="CG39" s="548"/>
      <c r="CH39" s="548"/>
      <c r="CI39" s="548"/>
      <c r="CJ39" s="548"/>
      <c r="CK39" s="548"/>
      <c r="CL39" s="548"/>
      <c r="CM39" s="548"/>
      <c r="CN39" s="548"/>
      <c r="CO39" s="548"/>
      <c r="CP39" s="548"/>
      <c r="CQ39" s="548"/>
      <c r="CR39" s="548"/>
      <c r="CS39" s="548"/>
      <c r="CT39" s="548"/>
      <c r="CU39" s="548"/>
      <c r="CV39" s="548"/>
      <c r="CW39" s="548"/>
      <c r="CX39" s="548"/>
      <c r="CY39" s="548"/>
      <c r="CZ39" s="548"/>
      <c r="DA39" s="548"/>
      <c r="DB39" s="548"/>
      <c r="DC39" s="548"/>
      <c r="DD39" s="548"/>
      <c r="DE39" s="548"/>
      <c r="DF39" s="548"/>
      <c r="DG39" s="548"/>
      <c r="DH39" s="548"/>
      <c r="DI39" s="548"/>
      <c r="DJ39" s="548"/>
      <c r="DK39" s="548"/>
      <c r="DL39" s="548"/>
      <c r="DM39" s="548"/>
      <c r="DN39" s="548"/>
      <c r="DO39" s="548"/>
      <c r="DP39" s="548"/>
      <c r="DQ39" s="548"/>
      <c r="DR39" s="548"/>
      <c r="DS39" s="548"/>
      <c r="DT39" s="548"/>
      <c r="DU39" s="548"/>
      <c r="DV39" s="548"/>
      <c r="DW39" s="548"/>
      <c r="DX39" s="548"/>
      <c r="DY39" s="548"/>
      <c r="DZ39" s="548"/>
      <c r="EA39" s="548"/>
      <c r="EB39" s="548"/>
      <c r="EC39" s="548"/>
      <c r="ED39" s="548"/>
      <c r="EE39" s="548"/>
      <c r="EF39" s="548"/>
      <c r="EG39" s="548"/>
      <c r="EH39" s="548"/>
      <c r="EI39" s="548"/>
      <c r="EJ39" s="548"/>
      <c r="EK39" s="548"/>
      <c r="EL39" s="548"/>
      <c r="EM39" s="548"/>
      <c r="EN39" s="548"/>
      <c r="EO39" s="548"/>
      <c r="EP39" s="548"/>
      <c r="EQ39" s="548"/>
      <c r="ER39" s="548"/>
      <c r="ES39" s="548"/>
      <c r="ET39" s="548"/>
      <c r="EU39" s="548"/>
      <c r="EV39" s="548"/>
      <c r="EW39" s="548"/>
      <c r="EX39" s="548"/>
      <c r="EY39" s="548"/>
      <c r="EZ39" s="548"/>
      <c r="FA39" s="548"/>
      <c r="FB39" s="548"/>
      <c r="FC39" s="548"/>
      <c r="FD39" s="548"/>
      <c r="FE39" s="548"/>
      <c r="FF39" s="548"/>
      <c r="FG39" s="548"/>
      <c r="FH39" s="548"/>
      <c r="FI39" s="548"/>
      <c r="FJ39" s="548"/>
      <c r="FK39" s="548"/>
      <c r="FL39" s="548"/>
      <c r="FM39" s="548"/>
      <c r="FN39" s="548"/>
      <c r="FO39" s="548"/>
      <c r="FP39" s="548"/>
      <c r="FQ39" s="548"/>
      <c r="FR39" s="548"/>
      <c r="FS39" s="548"/>
      <c r="FT39" s="548"/>
      <c r="FU39" s="548"/>
      <c r="FV39" s="548"/>
      <c r="FW39" s="548"/>
      <c r="FX39" s="548"/>
      <c r="FY39" s="548"/>
      <c r="FZ39" s="548"/>
      <c r="GA39" s="548"/>
      <c r="GB39" s="548"/>
      <c r="GC39" s="548"/>
      <c r="GD39" s="548"/>
      <c r="GE39" s="548"/>
      <c r="GF39" s="548"/>
      <c r="GG39" s="548"/>
      <c r="GH39" s="548"/>
      <c r="GI39" s="548"/>
      <c r="GJ39" s="548"/>
      <c r="GK39" s="548"/>
      <c r="GL39" s="548"/>
      <c r="GM39" s="548"/>
      <c r="GN39" s="548"/>
      <c r="GO39" s="548"/>
      <c r="GP39" s="548"/>
      <c r="GQ39" s="548"/>
      <c r="GR39" s="548"/>
      <c r="GS39" s="548"/>
      <c r="GT39" s="548"/>
      <c r="GU39" s="548"/>
      <c r="GV39" s="548"/>
      <c r="GW39" s="548"/>
      <c r="GX39" s="548"/>
      <c r="GY39" s="548"/>
      <c r="GZ39" s="548"/>
      <c r="HA39" s="548"/>
      <c r="HB39" s="548"/>
      <c r="HC39" s="548"/>
      <c r="HD39" s="548"/>
      <c r="HE39" s="548"/>
      <c r="HF39" s="548"/>
      <c r="HG39" s="548"/>
      <c r="HH39" s="548"/>
      <c r="HI39" s="548"/>
      <c r="HJ39" s="548"/>
      <c r="HK39" s="548"/>
      <c r="HL39" s="548"/>
      <c r="HM39" s="548"/>
      <c r="HN39" s="548"/>
      <c r="HO39" s="548"/>
      <c r="HP39" s="548"/>
      <c r="HQ39" s="548"/>
      <c r="HR39" s="548"/>
      <c r="HS39" s="548"/>
      <c r="HT39" s="548"/>
      <c r="HU39" s="548"/>
      <c r="HV39" s="548"/>
      <c r="HW39" s="548"/>
      <c r="HX39" s="548"/>
      <c r="HY39" s="548"/>
      <c r="HZ39" s="548"/>
      <c r="IA39" s="548"/>
      <c r="IB39" s="548"/>
      <c r="IC39" s="548"/>
      <c r="ID39" s="548"/>
      <c r="IE39" s="548"/>
      <c r="IF39" s="548"/>
      <c r="IG39" s="548"/>
      <c r="IH39" s="548"/>
      <c r="II39" s="548"/>
      <c r="IJ39" s="548"/>
      <c r="IK39" s="548"/>
      <c r="IL39" s="548"/>
      <c r="IM39" s="548"/>
      <c r="IN39" s="548"/>
      <c r="IO39" s="548"/>
      <c r="IP39" s="548"/>
      <c r="IQ39" s="548"/>
      <c r="IR39" s="548"/>
      <c r="IS39" s="548"/>
      <c r="IT39" s="548"/>
      <c r="IU39" s="548"/>
      <c r="IV39" s="548"/>
    </row>
    <row r="40" spans="1:256" x14ac:dyDescent="0.15">
      <c r="A40" s="7"/>
      <c r="B40" s="5"/>
      <c r="C40" s="5"/>
      <c r="D40" s="5"/>
      <c r="E40" s="5"/>
      <c r="F40" s="5"/>
      <c r="G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</row>
    <row r="41" spans="1:256" x14ac:dyDescent="0.15">
      <c r="A41" s="5"/>
      <c r="B41" s="5"/>
      <c r="C41" s="5"/>
      <c r="D41" s="5"/>
      <c r="E41" s="5"/>
      <c r="F41" s="5"/>
      <c r="G41" s="5"/>
      <c r="I41" s="1"/>
      <c r="J41" s="1"/>
      <c r="K41" s="1"/>
    </row>
    <row r="42" spans="1:256" x14ac:dyDescent="0.15">
      <c r="I42" s="1"/>
      <c r="J42" s="1"/>
      <c r="K42" s="1"/>
    </row>
    <row r="43" spans="1:256" x14ac:dyDescent="0.15">
      <c r="I43" s="1"/>
      <c r="J43" s="1"/>
      <c r="K43" s="1"/>
    </row>
    <row r="44" spans="1:256" x14ac:dyDescent="0.15">
      <c r="I44" s="1"/>
      <c r="J44" s="1"/>
      <c r="K44" s="1"/>
    </row>
  </sheetData>
  <mergeCells count="88">
    <mergeCell ref="B14:D14"/>
    <mergeCell ref="B15:D15"/>
    <mergeCell ref="B16:D16"/>
    <mergeCell ref="A1:H1"/>
    <mergeCell ref="B2:C2"/>
    <mergeCell ref="F2:H3"/>
    <mergeCell ref="A3:C3"/>
    <mergeCell ref="B11:D11"/>
    <mergeCell ref="A12:D12"/>
    <mergeCell ref="A13:D13"/>
    <mergeCell ref="B26:D26"/>
    <mergeCell ref="B17:D17"/>
    <mergeCell ref="B18:D18"/>
    <mergeCell ref="B21:D21"/>
    <mergeCell ref="B22:D22"/>
    <mergeCell ref="A23:D23"/>
    <mergeCell ref="A19:D19"/>
    <mergeCell ref="A20:D20"/>
    <mergeCell ref="Q38:X38"/>
    <mergeCell ref="Y38:AF38"/>
    <mergeCell ref="AG38:AN38"/>
    <mergeCell ref="AO38:AV38"/>
    <mergeCell ref="AW38:BD38"/>
    <mergeCell ref="B32:D32"/>
    <mergeCell ref="B33:D33"/>
    <mergeCell ref="I38:P38"/>
    <mergeCell ref="B27:D27"/>
    <mergeCell ref="B28:D28"/>
    <mergeCell ref="EW38:FD38"/>
    <mergeCell ref="BM38:BT38"/>
    <mergeCell ref="BU38:CB38"/>
    <mergeCell ref="CC38:CJ38"/>
    <mergeCell ref="CK38:CR38"/>
    <mergeCell ref="CS38:CZ38"/>
    <mergeCell ref="DA38:DH38"/>
    <mergeCell ref="DI38:DP38"/>
    <mergeCell ref="EO38:EV38"/>
    <mergeCell ref="DQ38:DX38"/>
    <mergeCell ref="DY38:EF38"/>
    <mergeCell ref="EG38:EN38"/>
    <mergeCell ref="IO38:IV38"/>
    <mergeCell ref="FE38:FL38"/>
    <mergeCell ref="FM38:FT38"/>
    <mergeCell ref="FU38:GB38"/>
    <mergeCell ref="GC38:GJ38"/>
    <mergeCell ref="GK38:GR38"/>
    <mergeCell ref="GS38:GZ38"/>
    <mergeCell ref="HA38:HH38"/>
    <mergeCell ref="HI38:HP38"/>
    <mergeCell ref="HQ38:HX38"/>
    <mergeCell ref="HY38:IF38"/>
    <mergeCell ref="IG38:IN38"/>
    <mergeCell ref="DQ39:DX39"/>
    <mergeCell ref="DY39:EF39"/>
    <mergeCell ref="EG39:EN39"/>
    <mergeCell ref="CC39:CJ39"/>
    <mergeCell ref="CK39:CR39"/>
    <mergeCell ref="CS39:CZ39"/>
    <mergeCell ref="I39:P39"/>
    <mergeCell ref="DA39:DH39"/>
    <mergeCell ref="DI39:DP39"/>
    <mergeCell ref="B29:D29"/>
    <mergeCell ref="B25:D25"/>
    <mergeCell ref="BE39:BL39"/>
    <mergeCell ref="BM39:BT39"/>
    <mergeCell ref="BU39:CB39"/>
    <mergeCell ref="Q39:X39"/>
    <mergeCell ref="Y39:AF39"/>
    <mergeCell ref="AG39:AN39"/>
    <mergeCell ref="AO39:AV39"/>
    <mergeCell ref="AW39:BD39"/>
    <mergeCell ref="BE38:BL38"/>
    <mergeCell ref="B30:D30"/>
    <mergeCell ref="B31:D31"/>
    <mergeCell ref="IO39:IV39"/>
    <mergeCell ref="HQ39:HX39"/>
    <mergeCell ref="HY39:IF39"/>
    <mergeCell ref="IG39:IN39"/>
    <mergeCell ref="EO39:EV39"/>
    <mergeCell ref="GS39:GZ39"/>
    <mergeCell ref="HA39:HH39"/>
    <mergeCell ref="HI39:HP39"/>
    <mergeCell ref="EW39:FD39"/>
    <mergeCell ref="FE39:FL39"/>
    <mergeCell ref="FM39:FT39"/>
    <mergeCell ref="FU39:GB39"/>
    <mergeCell ref="GC39:GJ39"/>
    <mergeCell ref="GK39:GR39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31"/>
  <dimension ref="A1:J40"/>
  <sheetViews>
    <sheetView topLeftCell="A2" zoomScaleNormal="100" workbookViewId="0">
      <selection activeCell="A36" sqref="A36:D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4.109375" style="1" customWidth="1"/>
    <col min="10" max="10" width="14.109375" style="1" bestFit="1" customWidth="1"/>
    <col min="11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0" ht="3.75" hidden="1" customHeight="1" x14ac:dyDescent="0.15">
      <c r="A1" s="65" t="s">
        <v>40</v>
      </c>
    </row>
    <row r="2" spans="1:10" ht="30.75" customHeight="1" x14ac:dyDescent="0.15">
      <c r="A2" s="476" t="s">
        <v>39</v>
      </c>
      <c r="B2" s="476"/>
      <c r="C2" s="476"/>
      <c r="D2" s="476"/>
      <c r="E2" s="476"/>
      <c r="F2" s="476"/>
      <c r="G2" s="476"/>
      <c r="H2" s="476"/>
    </row>
    <row r="3" spans="1:10" s="73" customFormat="1" ht="42" customHeight="1" x14ac:dyDescent="0.25">
      <c r="A3" s="75" t="s">
        <v>38</v>
      </c>
      <c r="B3" s="477" t="s">
        <v>37</v>
      </c>
      <c r="C3" s="477"/>
      <c r="D3" s="74"/>
      <c r="E3" s="69"/>
      <c r="F3" s="478"/>
      <c r="G3" s="478"/>
      <c r="H3" s="478"/>
    </row>
    <row r="4" spans="1:10" ht="18.75" customHeight="1" x14ac:dyDescent="0.15">
      <c r="A4" s="479" t="s">
        <v>36</v>
      </c>
      <c r="B4" s="479"/>
      <c r="C4" s="479"/>
      <c r="D4" s="72"/>
      <c r="E4" s="69"/>
      <c r="F4" s="478"/>
      <c r="G4" s="478"/>
      <c r="H4" s="478"/>
    </row>
    <row r="5" spans="1:10" ht="19.350000000000001" customHeight="1" x14ac:dyDescent="0.15">
      <c r="A5" s="65" t="s">
        <v>35</v>
      </c>
      <c r="B5" s="65"/>
      <c r="C5" s="65"/>
      <c r="D5" s="65"/>
      <c r="E5" s="475" t="s">
        <v>34</v>
      </c>
      <c r="F5" s="475"/>
      <c r="G5" s="475"/>
      <c r="H5" s="475"/>
    </row>
    <row r="6" spans="1:10" ht="19.350000000000001" customHeight="1" x14ac:dyDescent="0.15">
      <c r="A6" s="71" t="s">
        <v>33</v>
      </c>
      <c r="B6" s="70"/>
      <c r="C6" s="68" t="s">
        <v>26</v>
      </c>
      <c r="D6" s="65"/>
      <c r="E6" s="475" t="s">
        <v>32</v>
      </c>
      <c r="F6" s="475"/>
      <c r="G6" s="475"/>
      <c r="H6" s="475"/>
    </row>
    <row r="7" spans="1:10" ht="19.350000000000001" customHeight="1" x14ac:dyDescent="0.15">
      <c r="A7" s="68" t="s">
        <v>31</v>
      </c>
      <c r="B7" s="68"/>
      <c r="C7" s="68"/>
      <c r="D7" s="65"/>
      <c r="E7" s="475" t="s">
        <v>30</v>
      </c>
      <c r="F7" s="475"/>
      <c r="G7" s="475"/>
      <c r="H7" s="475"/>
    </row>
    <row r="8" spans="1:10" ht="19.350000000000001" customHeight="1" x14ac:dyDescent="0.15">
      <c r="A8" s="68" t="s">
        <v>29</v>
      </c>
      <c r="B8" s="68"/>
      <c r="C8" s="68" t="s">
        <v>26</v>
      </c>
      <c r="D8" s="65"/>
      <c r="E8" s="475" t="s">
        <v>28</v>
      </c>
      <c r="F8" s="475"/>
      <c r="G8" s="475"/>
      <c r="H8" s="475"/>
    </row>
    <row r="9" spans="1:10" ht="19.350000000000001" customHeight="1" x14ac:dyDescent="0.15">
      <c r="A9" s="68" t="s">
        <v>27</v>
      </c>
      <c r="B9" s="68"/>
      <c r="C9" s="68" t="s">
        <v>26</v>
      </c>
      <c r="D9" s="65"/>
      <c r="E9" s="69"/>
      <c r="F9" s="64"/>
      <c r="G9" s="65"/>
      <c r="H9" s="65"/>
    </row>
    <row r="10" spans="1:10" ht="19.350000000000001" customHeight="1" x14ac:dyDescent="0.15">
      <c r="A10" s="68" t="s">
        <v>25</v>
      </c>
      <c r="B10" s="67"/>
      <c r="C10" s="67"/>
      <c r="D10" s="66"/>
      <c r="E10" s="66"/>
      <c r="F10" s="64"/>
      <c r="G10" s="64"/>
      <c r="H10" s="64"/>
    </row>
    <row r="11" spans="1:10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0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0" ht="18" customHeight="1" x14ac:dyDescent="0.15">
      <c r="A13" s="62" t="s">
        <v>24</v>
      </c>
      <c r="B13" s="489" t="s">
        <v>23</v>
      </c>
      <c r="C13" s="490"/>
      <c r="D13" s="491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0" ht="18" customHeight="1" x14ac:dyDescent="0.15">
      <c r="A14" s="61" t="s">
        <v>18</v>
      </c>
      <c r="B14" s="60"/>
      <c r="C14" s="60"/>
      <c r="D14" s="59"/>
      <c r="E14" s="12"/>
      <c r="F14" s="44"/>
      <c r="G14" s="38"/>
      <c r="H14" s="48"/>
    </row>
    <row r="15" spans="1:10" ht="18" customHeight="1" x14ac:dyDescent="0.15">
      <c r="A15" s="53" t="s">
        <v>17</v>
      </c>
      <c r="B15" s="526" t="s">
        <v>16</v>
      </c>
      <c r="C15" s="527"/>
      <c r="D15" s="528"/>
      <c r="E15" s="12">
        <v>1</v>
      </c>
      <c r="F15" s="44">
        <v>280000</v>
      </c>
      <c r="G15" s="38">
        <f t="shared" ref="G15:G21" si="0">F15*E15</f>
        <v>280000</v>
      </c>
      <c r="H15" s="48"/>
      <c r="I15" s="50">
        <f t="shared" ref="I15:I21" si="1">F15*0.9</f>
        <v>252000</v>
      </c>
      <c r="J15" s="50"/>
    </row>
    <row r="16" spans="1:10" ht="18" customHeight="1" x14ac:dyDescent="0.15">
      <c r="A16" s="42" t="s">
        <v>15</v>
      </c>
      <c r="B16" s="480" t="s">
        <v>14</v>
      </c>
      <c r="C16" s="481"/>
      <c r="D16" s="482"/>
      <c r="E16" s="34">
        <v>1</v>
      </c>
      <c r="F16" s="44">
        <v>53300</v>
      </c>
      <c r="G16" s="58">
        <f t="shared" si="0"/>
        <v>53300</v>
      </c>
      <c r="H16" s="57"/>
      <c r="I16" s="50">
        <f t="shared" si="1"/>
        <v>47970</v>
      </c>
      <c r="J16" s="50"/>
    </row>
    <row r="17" spans="1:10" ht="18" customHeight="1" x14ac:dyDescent="0.15">
      <c r="A17" s="35" t="s">
        <v>13</v>
      </c>
      <c r="B17" s="480" t="s">
        <v>12</v>
      </c>
      <c r="C17" s="481"/>
      <c r="D17" s="482"/>
      <c r="E17" s="34">
        <v>1</v>
      </c>
      <c r="F17" s="44">
        <v>45000</v>
      </c>
      <c r="G17" s="40">
        <f t="shared" si="0"/>
        <v>45000</v>
      </c>
      <c r="H17" s="57"/>
      <c r="I17" s="50">
        <f t="shared" si="1"/>
        <v>40500</v>
      </c>
      <c r="J17" s="50"/>
    </row>
    <row r="18" spans="1:10" s="36" customFormat="1" ht="18" customHeight="1" x14ac:dyDescent="0.15">
      <c r="A18" s="56" t="s">
        <v>8</v>
      </c>
      <c r="B18" s="480" t="s">
        <v>11</v>
      </c>
      <c r="C18" s="481"/>
      <c r="D18" s="482"/>
      <c r="E18" s="34">
        <v>1</v>
      </c>
      <c r="F18" s="55">
        <v>3300</v>
      </c>
      <c r="G18" s="38">
        <f t="shared" si="0"/>
        <v>3300</v>
      </c>
      <c r="H18" s="48"/>
      <c r="I18" s="50">
        <f t="shared" si="1"/>
        <v>2970</v>
      </c>
      <c r="J18" s="54"/>
    </row>
    <row r="19" spans="1:10" ht="18" customHeight="1" x14ac:dyDescent="0.15">
      <c r="A19" s="53" t="s">
        <v>10</v>
      </c>
      <c r="B19" s="526" t="s">
        <v>9</v>
      </c>
      <c r="C19" s="527"/>
      <c r="D19" s="528"/>
      <c r="E19" s="12">
        <v>1</v>
      </c>
      <c r="F19" s="44">
        <v>46700</v>
      </c>
      <c r="G19" s="38">
        <f t="shared" si="0"/>
        <v>46700</v>
      </c>
      <c r="H19" s="48"/>
      <c r="I19" s="50">
        <f t="shared" si="1"/>
        <v>42030</v>
      </c>
      <c r="J19" s="50"/>
    </row>
    <row r="20" spans="1:10" ht="18" customHeight="1" x14ac:dyDescent="0.15">
      <c r="A20" s="46" t="s">
        <v>8</v>
      </c>
      <c r="B20" s="514" t="s">
        <v>7</v>
      </c>
      <c r="C20" s="515"/>
      <c r="D20" s="516"/>
      <c r="E20" s="45">
        <v>1</v>
      </c>
      <c r="F20" s="44">
        <v>3900</v>
      </c>
      <c r="G20" s="38">
        <f t="shared" si="0"/>
        <v>3900</v>
      </c>
      <c r="H20" s="52"/>
      <c r="I20" s="50">
        <f t="shared" si="1"/>
        <v>3510</v>
      </c>
      <c r="J20" s="50"/>
    </row>
    <row r="21" spans="1:10" ht="18" customHeight="1" x14ac:dyDescent="0.15">
      <c r="A21" s="35" t="s">
        <v>6</v>
      </c>
      <c r="B21" s="725" t="s">
        <v>5</v>
      </c>
      <c r="C21" s="725"/>
      <c r="D21" s="725"/>
      <c r="E21" s="51">
        <v>1</v>
      </c>
      <c r="F21" s="44">
        <v>1926000</v>
      </c>
      <c r="G21" s="40">
        <f t="shared" si="0"/>
        <v>1926000</v>
      </c>
      <c r="H21" s="43"/>
      <c r="I21" s="50">
        <f t="shared" si="1"/>
        <v>1733400</v>
      </c>
      <c r="J21" s="50">
        <f>SUM(I15:I21)</f>
        <v>2122380</v>
      </c>
    </row>
    <row r="22" spans="1:10" ht="18" customHeight="1" x14ac:dyDescent="0.15">
      <c r="A22" s="49"/>
      <c r="B22" s="526"/>
      <c r="C22" s="527"/>
      <c r="D22" s="528"/>
      <c r="E22" s="12"/>
      <c r="F22" s="44" t="s">
        <v>4</v>
      </c>
      <c r="G22" s="38">
        <f>SUM(G15:G21)</f>
        <v>2358200</v>
      </c>
      <c r="H22" s="48" t="s">
        <v>3</v>
      </c>
      <c r="I22" s="47">
        <f>G22*0.9</f>
        <v>2122380</v>
      </c>
    </row>
    <row r="23" spans="1:10" s="36" customFormat="1" ht="18" customHeight="1" x14ac:dyDescent="0.15">
      <c r="A23" s="46"/>
      <c r="B23" s="514"/>
      <c r="C23" s="515"/>
      <c r="D23" s="516"/>
      <c r="E23" s="45"/>
      <c r="F23" s="44"/>
      <c r="G23" s="38"/>
      <c r="H23" s="43"/>
    </row>
    <row r="24" spans="1:10" s="36" customFormat="1" ht="18" customHeight="1" x14ac:dyDescent="0.15">
      <c r="A24" s="42"/>
      <c r="B24" s="529"/>
      <c r="C24" s="530"/>
      <c r="D24" s="531"/>
      <c r="E24" s="34"/>
      <c r="F24" s="41" t="s">
        <v>2</v>
      </c>
      <c r="G24" s="32">
        <v>2122000</v>
      </c>
      <c r="H24" s="37"/>
    </row>
    <row r="25" spans="1:10" s="36" customFormat="1" ht="18" customHeight="1" x14ac:dyDescent="0.15">
      <c r="A25" s="35"/>
      <c r="B25" s="505"/>
      <c r="C25" s="506"/>
      <c r="D25" s="507"/>
      <c r="E25" s="34"/>
      <c r="F25" s="33"/>
      <c r="G25" s="40" t="s">
        <v>1</v>
      </c>
      <c r="H25" s="37"/>
    </row>
    <row r="26" spans="1:10" s="36" customFormat="1" ht="18" customHeight="1" x14ac:dyDescent="0.15">
      <c r="A26" s="35"/>
      <c r="B26" s="505"/>
      <c r="C26" s="506"/>
      <c r="D26" s="507"/>
      <c r="E26" s="34"/>
      <c r="F26" s="39"/>
      <c r="G26" s="38"/>
      <c r="H26" s="37"/>
    </row>
    <row r="27" spans="1:10" ht="18" customHeight="1" x14ac:dyDescent="0.15">
      <c r="A27" s="30"/>
      <c r="B27" s="505"/>
      <c r="C27" s="506"/>
      <c r="D27" s="507"/>
      <c r="E27" s="34"/>
      <c r="F27" s="33"/>
      <c r="G27" s="32"/>
      <c r="H27" s="31"/>
    </row>
    <row r="28" spans="1:10" ht="18" customHeight="1" x14ac:dyDescent="0.15">
      <c r="A28" s="35"/>
      <c r="B28" s="505"/>
      <c r="C28" s="506"/>
      <c r="D28" s="507"/>
      <c r="E28" s="34"/>
      <c r="F28" s="33"/>
      <c r="G28" s="32"/>
      <c r="H28" s="31"/>
    </row>
    <row r="29" spans="1:10" ht="18" customHeight="1" x14ac:dyDescent="0.15">
      <c r="A29" s="35"/>
      <c r="B29" s="505"/>
      <c r="C29" s="506"/>
      <c r="D29" s="507"/>
      <c r="E29" s="34"/>
      <c r="F29" s="33"/>
      <c r="G29" s="32"/>
      <c r="H29" s="31"/>
    </row>
    <row r="30" spans="1:10" ht="18" customHeight="1" x14ac:dyDescent="0.15">
      <c r="A30" s="30"/>
      <c r="B30" s="505"/>
      <c r="C30" s="506"/>
      <c r="D30" s="507"/>
      <c r="E30" s="29"/>
      <c r="F30" s="28"/>
      <c r="G30" s="27"/>
      <c r="H30" s="26"/>
    </row>
    <row r="31" spans="1:10" ht="18" customHeight="1" x14ac:dyDescent="0.15">
      <c r="A31" s="25"/>
      <c r="B31" s="505"/>
      <c r="C31" s="506"/>
      <c r="D31" s="507"/>
      <c r="E31" s="24"/>
      <c r="F31" s="23"/>
      <c r="G31" s="22"/>
      <c r="H31" s="21"/>
    </row>
    <row r="32" spans="1:10" ht="18" customHeight="1" x14ac:dyDescent="0.15">
      <c r="A32" s="20"/>
      <c r="B32" s="19"/>
      <c r="C32" s="18"/>
      <c r="D32" s="17"/>
      <c r="E32" s="16"/>
      <c r="F32" s="15"/>
      <c r="G32" s="14"/>
      <c r="H32" s="9"/>
    </row>
    <row r="33" spans="1:9" ht="18" customHeight="1" x14ac:dyDescent="0.15">
      <c r="A33" s="13"/>
      <c r="B33" s="726"/>
      <c r="C33" s="727"/>
      <c r="D33" s="728"/>
      <c r="E33" s="12"/>
      <c r="F33" s="11"/>
      <c r="G33" s="10"/>
      <c r="H33" s="9"/>
    </row>
    <row r="34" spans="1:9" ht="18" customHeight="1" x14ac:dyDescent="0.15">
      <c r="A34" s="495" t="s">
        <v>0</v>
      </c>
      <c r="B34" s="496"/>
      <c r="C34" s="496"/>
      <c r="D34" s="496"/>
      <c r="E34" s="496"/>
      <c r="F34" s="496"/>
      <c r="G34" s="496"/>
      <c r="H34" s="497"/>
    </row>
    <row r="35" spans="1:9" ht="18" customHeight="1" x14ac:dyDescent="0.15">
      <c r="A35" s="547"/>
      <c r="B35" s="548"/>
      <c r="C35" s="548"/>
      <c r="D35" s="548"/>
      <c r="E35" s="548"/>
      <c r="F35" s="548"/>
      <c r="G35" s="548"/>
      <c r="H35" s="549"/>
      <c r="I35" s="8"/>
    </row>
    <row r="36" spans="1:9" ht="18" customHeight="1" x14ac:dyDescent="0.15">
      <c r="A36" s="547"/>
      <c r="B36" s="548"/>
      <c r="C36" s="548"/>
      <c r="D36" s="548"/>
      <c r="E36" s="548"/>
      <c r="F36" s="548"/>
      <c r="G36" s="548"/>
      <c r="H36" s="549"/>
    </row>
    <row r="37" spans="1:9" ht="15" customHeight="1" x14ac:dyDescent="0.15">
      <c r="A37" s="547"/>
      <c r="B37" s="548"/>
      <c r="C37" s="548"/>
      <c r="D37" s="548"/>
      <c r="E37" s="548"/>
      <c r="F37" s="548"/>
      <c r="G37" s="548"/>
      <c r="H37" s="549"/>
    </row>
    <row r="38" spans="1:9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9" ht="18" customHeight="1" x14ac:dyDescent="0.15">
      <c r="A39" s="6"/>
      <c r="B39" s="548"/>
      <c r="C39" s="548"/>
      <c r="D39" s="548"/>
      <c r="E39" s="5"/>
      <c r="F39" s="5"/>
      <c r="G39" s="5"/>
      <c r="H39" s="4"/>
    </row>
    <row r="40" spans="1:9" ht="12.75" customHeight="1" x14ac:dyDescent="0.15">
      <c r="A40" s="498"/>
      <c r="B40" s="499"/>
      <c r="C40" s="499"/>
      <c r="D40" s="499"/>
      <c r="E40" s="3"/>
      <c r="F40" s="3"/>
      <c r="G40" s="3"/>
      <c r="H40" s="2"/>
    </row>
  </sheetData>
  <mergeCells count="33">
    <mergeCell ref="B24:D24"/>
    <mergeCell ref="B27:D27"/>
    <mergeCell ref="B28:D28"/>
    <mergeCell ref="A37:H37"/>
    <mergeCell ref="B39:D39"/>
    <mergeCell ref="B33:D33"/>
    <mergeCell ref="A34:H34"/>
    <mergeCell ref="A35:H35"/>
    <mergeCell ref="A36:H36"/>
    <mergeCell ref="B29:D29"/>
    <mergeCell ref="A40:D40"/>
    <mergeCell ref="B25:D25"/>
    <mergeCell ref="B26:D26"/>
    <mergeCell ref="B30:D30"/>
    <mergeCell ref="B31:D31"/>
    <mergeCell ref="B23:D23"/>
    <mergeCell ref="E7:H7"/>
    <mergeCell ref="E8:H8"/>
    <mergeCell ref="B13:D13"/>
    <mergeCell ref="B15:D15"/>
    <mergeCell ref="B16:D16"/>
    <mergeCell ref="B17:D17"/>
    <mergeCell ref="B18:D18"/>
    <mergeCell ref="B19:D19"/>
    <mergeCell ref="B20:D20"/>
    <mergeCell ref="B21:D21"/>
    <mergeCell ref="B22:D22"/>
    <mergeCell ref="E6:H6"/>
    <mergeCell ref="A2:H2"/>
    <mergeCell ref="B3:C3"/>
    <mergeCell ref="F3:H4"/>
    <mergeCell ref="A4:C4"/>
    <mergeCell ref="E5:H5"/>
  </mergeCells>
  <phoneticPr fontId="4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32"/>
  <dimension ref="A1:IV42"/>
  <sheetViews>
    <sheetView workbookViewId="0">
      <selection activeCell="A36" sqref="A36:D36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76" t="s">
        <v>39</v>
      </c>
      <c r="B1" s="476"/>
      <c r="C1" s="476"/>
      <c r="D1" s="476"/>
      <c r="E1" s="476"/>
      <c r="F1" s="476"/>
      <c r="G1" s="476"/>
      <c r="H1" s="476"/>
      <c r="I1" s="1"/>
      <c r="J1" s="1"/>
      <c r="K1" s="1"/>
    </row>
    <row r="2" spans="1:12" ht="42" customHeight="1" x14ac:dyDescent="0.25">
      <c r="A2" s="75" t="s">
        <v>38</v>
      </c>
      <c r="B2" s="477" t="s">
        <v>37</v>
      </c>
      <c r="C2" s="477"/>
      <c r="D2" s="74"/>
      <c r="E2" s="69"/>
      <c r="F2" s="478"/>
      <c r="G2" s="478"/>
      <c r="H2" s="478"/>
      <c r="I2" s="73"/>
      <c r="J2" s="73"/>
      <c r="K2" s="73"/>
    </row>
    <row r="3" spans="1:12" ht="18.75" customHeight="1" x14ac:dyDescent="0.15">
      <c r="A3" s="479" t="s">
        <v>63</v>
      </c>
      <c r="B3" s="479"/>
      <c r="C3" s="479"/>
      <c r="D3" s="72"/>
      <c r="E3" s="69"/>
      <c r="F3" s="478"/>
      <c r="G3" s="478"/>
      <c r="H3" s="478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33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123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122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89" t="s">
        <v>23</v>
      </c>
      <c r="C11" s="490"/>
      <c r="D11" s="491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95" t="s">
        <v>55</v>
      </c>
      <c r="B12" s="696"/>
      <c r="C12" s="696"/>
      <c r="D12" s="696"/>
      <c r="E12" s="132"/>
      <c r="F12" s="132"/>
      <c r="G12" s="132"/>
      <c r="H12" s="131"/>
    </row>
    <row r="13" spans="1:12" ht="18" customHeight="1" x14ac:dyDescent="0.15">
      <c r="A13" s="574" t="s">
        <v>43</v>
      </c>
      <c r="B13" s="575"/>
      <c r="C13" s="575"/>
      <c r="D13" s="576"/>
      <c r="E13" s="107">
        <v>1</v>
      </c>
      <c r="F13" s="130">
        <v>53000</v>
      </c>
      <c r="G13" s="130">
        <f>F13*E13</f>
        <v>53000</v>
      </c>
      <c r="H13" s="117"/>
      <c r="J13" s="169">
        <v>20000</v>
      </c>
      <c r="K13" s="169">
        <f>J13*1.5</f>
        <v>30000</v>
      </c>
      <c r="L13" s="169">
        <f>K13*1.114</f>
        <v>33420</v>
      </c>
    </row>
    <row r="14" spans="1:12" ht="18" customHeight="1" x14ac:dyDescent="0.15">
      <c r="A14" s="129" t="s">
        <v>54</v>
      </c>
      <c r="B14" s="536" t="s">
        <v>53</v>
      </c>
      <c r="C14" s="536"/>
      <c r="D14" s="537"/>
      <c r="E14" s="107">
        <v>1</v>
      </c>
      <c r="F14" s="130">
        <v>220000</v>
      </c>
      <c r="G14" s="130">
        <f>F14*E14</f>
        <v>220000</v>
      </c>
      <c r="H14" s="117"/>
      <c r="J14" s="169">
        <v>165000</v>
      </c>
      <c r="K14" s="169">
        <f>J14*1.2</f>
        <v>198000</v>
      </c>
      <c r="L14" s="169">
        <f>K14*1.114</f>
        <v>220572.00000000003</v>
      </c>
    </row>
    <row r="15" spans="1:12" ht="18" customHeight="1" x14ac:dyDescent="0.15">
      <c r="A15" s="129" t="s">
        <v>102</v>
      </c>
      <c r="B15" s="615" t="s">
        <v>101</v>
      </c>
      <c r="C15" s="604"/>
      <c r="D15" s="605"/>
      <c r="E15" s="97">
        <v>1</v>
      </c>
      <c r="F15" s="130">
        <v>47000</v>
      </c>
      <c r="G15" s="130">
        <f>F15*E15</f>
        <v>47000</v>
      </c>
      <c r="H15" s="98"/>
      <c r="J15" s="169">
        <v>35000</v>
      </c>
      <c r="K15" s="169">
        <f>J15*1.2</f>
        <v>42000</v>
      </c>
      <c r="L15" s="169">
        <f>K15*1.114</f>
        <v>46788.000000000007</v>
      </c>
    </row>
    <row r="16" spans="1:12" ht="18" customHeight="1" x14ac:dyDescent="0.15">
      <c r="A16" s="124"/>
      <c r="B16" s="552"/>
      <c r="C16" s="553"/>
      <c r="D16" s="554"/>
      <c r="E16" s="123"/>
      <c r="F16" s="112" t="s">
        <v>4</v>
      </c>
      <c r="G16" s="92">
        <f>SUM(G13:G15)</f>
        <v>320000</v>
      </c>
      <c r="H16" s="120"/>
    </row>
    <row r="17" spans="1:12" ht="18" customHeight="1" x14ac:dyDescent="0.15">
      <c r="A17" s="105"/>
      <c r="B17" s="535"/>
      <c r="C17" s="536"/>
      <c r="D17" s="537"/>
      <c r="E17" s="118"/>
      <c r="F17" s="122"/>
      <c r="G17" s="121"/>
      <c r="H17" s="117"/>
      <c r="J17" t="s">
        <v>121</v>
      </c>
      <c r="K17" s="169">
        <v>5000</v>
      </c>
      <c r="L17" s="169">
        <f>K17*2</f>
        <v>10000</v>
      </c>
    </row>
    <row r="18" spans="1:12" ht="18" customHeight="1" x14ac:dyDescent="0.15">
      <c r="A18" s="101"/>
      <c r="B18" s="535"/>
      <c r="C18" s="536"/>
      <c r="D18" s="536"/>
      <c r="E18" s="107"/>
      <c r="F18" s="104" t="s">
        <v>2</v>
      </c>
      <c r="G18" s="103">
        <v>290000</v>
      </c>
      <c r="H18" s="98"/>
    </row>
    <row r="19" spans="1:12" ht="18" customHeight="1" x14ac:dyDescent="0.15">
      <c r="A19" s="108"/>
      <c r="B19" s="615"/>
      <c r="C19" s="604"/>
      <c r="D19" s="605"/>
      <c r="E19" s="107"/>
      <c r="F19" s="100"/>
      <c r="G19" s="99" t="s">
        <v>3</v>
      </c>
      <c r="H19" s="114"/>
    </row>
    <row r="20" spans="1:12" ht="18" customHeight="1" x14ac:dyDescent="0.15">
      <c r="A20" s="108"/>
      <c r="B20" s="615"/>
      <c r="C20" s="604"/>
      <c r="D20" s="605"/>
      <c r="E20" s="97"/>
      <c r="F20" s="112"/>
      <c r="G20" s="92"/>
      <c r="H20" s="98"/>
    </row>
    <row r="21" spans="1:12" ht="18" customHeight="1" x14ac:dyDescent="0.15">
      <c r="A21" s="105"/>
      <c r="B21" s="535"/>
      <c r="C21" s="536"/>
      <c r="D21" s="537"/>
      <c r="E21" s="111"/>
      <c r="F21" s="110"/>
      <c r="G21" s="99"/>
      <c r="H21" s="106"/>
    </row>
    <row r="22" spans="1:12" ht="18" customHeight="1" x14ac:dyDescent="0.15">
      <c r="A22" s="101"/>
      <c r="B22" s="535"/>
      <c r="C22" s="536"/>
      <c r="D22" s="536"/>
      <c r="E22" s="97"/>
      <c r="F22" s="112"/>
      <c r="G22" s="92"/>
      <c r="H22" s="98"/>
    </row>
    <row r="23" spans="1:12" ht="18" customHeight="1" x14ac:dyDescent="0.15">
      <c r="A23" s="108"/>
      <c r="B23" s="615"/>
      <c r="C23" s="604"/>
      <c r="D23" s="605"/>
      <c r="E23" s="107"/>
      <c r="F23" s="104"/>
      <c r="G23" s="103"/>
      <c r="H23" s="106"/>
    </row>
    <row r="24" spans="1:12" ht="18" customHeight="1" x14ac:dyDescent="0.15">
      <c r="A24" s="105"/>
      <c r="B24" s="535"/>
      <c r="C24" s="536"/>
      <c r="D24" s="537"/>
      <c r="E24" s="94"/>
      <c r="F24" s="104"/>
      <c r="G24" s="103"/>
      <c r="H24" s="102"/>
    </row>
    <row r="25" spans="1:12" ht="18" customHeight="1" x14ac:dyDescent="0.15">
      <c r="A25" s="101"/>
      <c r="B25" s="535"/>
      <c r="C25" s="536"/>
      <c r="D25" s="537"/>
      <c r="E25" s="94"/>
      <c r="F25" s="100"/>
      <c r="G25" s="99"/>
      <c r="H25" s="98"/>
    </row>
    <row r="26" spans="1:12" ht="18" customHeight="1" x14ac:dyDescent="0.15">
      <c r="A26" s="101"/>
      <c r="B26" s="535"/>
      <c r="C26" s="536"/>
      <c r="D26" s="536"/>
      <c r="E26" s="107"/>
      <c r="F26" s="100"/>
      <c r="G26" s="92"/>
      <c r="H26" s="98"/>
    </row>
    <row r="27" spans="1:12" ht="18" customHeight="1" x14ac:dyDescent="0.15">
      <c r="A27" s="108"/>
      <c r="B27" s="615"/>
      <c r="C27" s="604"/>
      <c r="D27" s="605"/>
      <c r="E27" s="107"/>
      <c r="F27" s="110"/>
      <c r="G27" s="246"/>
      <c r="H27" s="147"/>
    </row>
    <row r="28" spans="1:12" ht="18" customHeight="1" x14ac:dyDescent="0.15">
      <c r="A28" s="105"/>
      <c r="B28" s="535"/>
      <c r="C28" s="536"/>
      <c r="D28" s="537"/>
      <c r="E28" s="94"/>
      <c r="F28" s="100"/>
      <c r="G28" s="115"/>
      <c r="H28" s="114"/>
      <c r="J28" s="145" t="e">
        <f>G14+G21+G23+G25+#REF!+#REF!+#REF!+#REF!+#REF!+G19</f>
        <v>#REF!</v>
      </c>
    </row>
    <row r="29" spans="1:12" ht="18" customHeight="1" x14ac:dyDescent="0.15">
      <c r="A29" s="101"/>
      <c r="B29" s="535"/>
      <c r="C29" s="536"/>
      <c r="D29" s="537"/>
      <c r="E29" s="94"/>
      <c r="F29" s="104"/>
      <c r="G29" s="103"/>
      <c r="H29" s="114"/>
    </row>
    <row r="30" spans="1:12" ht="18" customHeight="1" x14ac:dyDescent="0.15">
      <c r="A30" s="101"/>
      <c r="B30" s="535"/>
      <c r="C30" s="536"/>
      <c r="D30" s="536"/>
      <c r="E30" s="107"/>
      <c r="F30" s="112"/>
      <c r="G30" s="99"/>
      <c r="H30" s="147"/>
    </row>
    <row r="31" spans="1:12" ht="18" customHeight="1" x14ac:dyDescent="0.15">
      <c r="A31" s="142"/>
      <c r="B31" s="700"/>
      <c r="C31" s="701"/>
      <c r="D31" s="702"/>
      <c r="E31" s="140"/>
      <c r="F31" s="141"/>
      <c r="G31" s="140"/>
      <c r="H31" s="139"/>
    </row>
    <row r="32" spans="1:12" x14ac:dyDescent="0.15">
      <c r="A32" s="138" t="s">
        <v>50</v>
      </c>
      <c r="B32" s="137"/>
      <c r="C32" s="137"/>
      <c r="D32" s="137"/>
      <c r="E32" s="137"/>
      <c r="F32" s="137"/>
      <c r="G32" s="137"/>
      <c r="H32" s="136"/>
    </row>
    <row r="33" spans="1:256" x14ac:dyDescent="0.15">
      <c r="A33" s="7" t="s">
        <v>49</v>
      </c>
      <c r="B33" s="5"/>
      <c r="C33" s="5"/>
      <c r="D33" s="5"/>
      <c r="E33" s="5"/>
      <c r="F33" s="5"/>
      <c r="G33" s="5"/>
      <c r="H33" s="4"/>
    </row>
    <row r="34" spans="1:256" x14ac:dyDescent="0.15">
      <c r="A34" s="7" t="s">
        <v>48</v>
      </c>
      <c r="B34" s="5"/>
      <c r="C34" s="5"/>
      <c r="D34" s="5"/>
      <c r="E34" s="5"/>
      <c r="F34" s="5"/>
      <c r="G34" s="5"/>
      <c r="H34" s="4"/>
    </row>
    <row r="35" spans="1:256" x14ac:dyDescent="0.15">
      <c r="A35" s="7"/>
      <c r="B35" s="5"/>
      <c r="C35" s="5"/>
      <c r="D35" s="5"/>
      <c r="E35" s="5"/>
      <c r="F35" s="5"/>
      <c r="G35" s="5"/>
      <c r="H35" s="4"/>
    </row>
    <row r="36" spans="1:256" x14ac:dyDescent="0.15">
      <c r="A36" s="135"/>
      <c r="B36" s="134"/>
      <c r="C36" s="134"/>
      <c r="D36" s="134"/>
      <c r="E36" s="134"/>
      <c r="F36" s="134"/>
      <c r="G36" s="134"/>
      <c r="H36" s="133"/>
      <c r="I36" s="548"/>
      <c r="J36" s="548"/>
      <c r="K36" s="548"/>
      <c r="L36" s="548"/>
      <c r="M36" s="548"/>
      <c r="N36" s="548"/>
      <c r="O36" s="548"/>
      <c r="P36" s="548"/>
      <c r="Q36" s="548"/>
      <c r="R36" s="548"/>
      <c r="S36" s="548"/>
      <c r="T36" s="548"/>
      <c r="U36" s="548"/>
      <c r="V36" s="548"/>
      <c r="W36" s="548"/>
      <c r="X36" s="548"/>
      <c r="Y36" s="548"/>
      <c r="Z36" s="548"/>
      <c r="AA36" s="548"/>
      <c r="AB36" s="548"/>
      <c r="AC36" s="548"/>
      <c r="AD36" s="548"/>
      <c r="AE36" s="548"/>
      <c r="AF36" s="548"/>
      <c r="AG36" s="548"/>
      <c r="AH36" s="548"/>
      <c r="AI36" s="548"/>
      <c r="AJ36" s="548"/>
      <c r="AK36" s="548"/>
      <c r="AL36" s="548"/>
      <c r="AM36" s="548"/>
      <c r="AN36" s="548"/>
      <c r="AO36" s="548"/>
      <c r="AP36" s="548"/>
      <c r="AQ36" s="548"/>
      <c r="AR36" s="548"/>
      <c r="AS36" s="548"/>
      <c r="AT36" s="548"/>
      <c r="AU36" s="548"/>
      <c r="AV36" s="548"/>
      <c r="AW36" s="548"/>
      <c r="AX36" s="548"/>
      <c r="AY36" s="548"/>
      <c r="AZ36" s="548"/>
      <c r="BA36" s="548"/>
      <c r="BB36" s="548"/>
      <c r="BC36" s="548"/>
      <c r="BD36" s="548"/>
      <c r="BE36" s="548"/>
      <c r="BF36" s="548"/>
      <c r="BG36" s="548"/>
      <c r="BH36" s="548"/>
      <c r="BI36" s="548"/>
      <c r="BJ36" s="548"/>
      <c r="BK36" s="548"/>
      <c r="BL36" s="548"/>
      <c r="BM36" s="548"/>
      <c r="BN36" s="548"/>
      <c r="BO36" s="548"/>
      <c r="BP36" s="548"/>
      <c r="BQ36" s="548"/>
      <c r="BR36" s="548"/>
      <c r="BS36" s="548"/>
      <c r="BT36" s="548"/>
      <c r="BU36" s="548"/>
      <c r="BV36" s="548"/>
      <c r="BW36" s="548"/>
      <c r="BX36" s="548"/>
      <c r="BY36" s="548"/>
      <c r="BZ36" s="548"/>
      <c r="CA36" s="548"/>
      <c r="CB36" s="548"/>
      <c r="CC36" s="548"/>
      <c r="CD36" s="548"/>
      <c r="CE36" s="548"/>
      <c r="CF36" s="548"/>
      <c r="CG36" s="548"/>
      <c r="CH36" s="548"/>
      <c r="CI36" s="548"/>
      <c r="CJ36" s="548"/>
      <c r="CK36" s="548"/>
      <c r="CL36" s="548"/>
      <c r="CM36" s="548"/>
      <c r="CN36" s="548"/>
      <c r="CO36" s="548"/>
      <c r="CP36" s="548"/>
      <c r="CQ36" s="548"/>
      <c r="CR36" s="548"/>
      <c r="CS36" s="548"/>
      <c r="CT36" s="548"/>
      <c r="CU36" s="548"/>
      <c r="CV36" s="548"/>
      <c r="CW36" s="548"/>
      <c r="CX36" s="548"/>
      <c r="CY36" s="548"/>
      <c r="CZ36" s="548"/>
      <c r="DA36" s="548"/>
      <c r="DB36" s="548"/>
      <c r="DC36" s="548"/>
      <c r="DD36" s="548"/>
      <c r="DE36" s="548"/>
      <c r="DF36" s="548"/>
      <c r="DG36" s="548"/>
      <c r="DH36" s="548"/>
      <c r="DI36" s="548"/>
      <c r="DJ36" s="548"/>
      <c r="DK36" s="548"/>
      <c r="DL36" s="548"/>
      <c r="DM36" s="548"/>
      <c r="DN36" s="548"/>
      <c r="DO36" s="548"/>
      <c r="DP36" s="548"/>
      <c r="DQ36" s="548"/>
      <c r="DR36" s="548"/>
      <c r="DS36" s="548"/>
      <c r="DT36" s="548"/>
      <c r="DU36" s="548"/>
      <c r="DV36" s="548"/>
      <c r="DW36" s="548"/>
      <c r="DX36" s="548"/>
      <c r="DY36" s="548"/>
      <c r="DZ36" s="548"/>
      <c r="EA36" s="548"/>
      <c r="EB36" s="548"/>
      <c r="EC36" s="548"/>
      <c r="ED36" s="548"/>
      <c r="EE36" s="548"/>
      <c r="EF36" s="548"/>
      <c r="EG36" s="548"/>
      <c r="EH36" s="548"/>
      <c r="EI36" s="548"/>
      <c r="EJ36" s="548"/>
      <c r="EK36" s="548"/>
      <c r="EL36" s="548"/>
      <c r="EM36" s="548"/>
      <c r="EN36" s="548"/>
      <c r="EO36" s="548"/>
      <c r="EP36" s="548"/>
      <c r="EQ36" s="548"/>
      <c r="ER36" s="548"/>
      <c r="ES36" s="548"/>
      <c r="ET36" s="548"/>
      <c r="EU36" s="548"/>
      <c r="EV36" s="548"/>
      <c r="EW36" s="548"/>
      <c r="EX36" s="548"/>
      <c r="EY36" s="548"/>
      <c r="EZ36" s="548"/>
      <c r="FA36" s="548"/>
      <c r="FB36" s="548"/>
      <c r="FC36" s="548"/>
      <c r="FD36" s="548"/>
      <c r="FE36" s="548"/>
      <c r="FF36" s="548"/>
      <c r="FG36" s="548"/>
      <c r="FH36" s="548"/>
      <c r="FI36" s="548"/>
      <c r="FJ36" s="548"/>
      <c r="FK36" s="548"/>
      <c r="FL36" s="548"/>
      <c r="FM36" s="548"/>
      <c r="FN36" s="548"/>
      <c r="FO36" s="548"/>
      <c r="FP36" s="548"/>
      <c r="FQ36" s="548"/>
      <c r="FR36" s="548"/>
      <c r="FS36" s="548"/>
      <c r="FT36" s="548"/>
      <c r="FU36" s="548"/>
      <c r="FV36" s="548"/>
      <c r="FW36" s="548"/>
      <c r="FX36" s="548"/>
      <c r="FY36" s="548"/>
      <c r="FZ36" s="548"/>
      <c r="GA36" s="548"/>
      <c r="GB36" s="548"/>
      <c r="GC36" s="548"/>
      <c r="GD36" s="548"/>
      <c r="GE36" s="548"/>
      <c r="GF36" s="548"/>
      <c r="GG36" s="548"/>
      <c r="GH36" s="548"/>
      <c r="GI36" s="548"/>
      <c r="GJ36" s="548"/>
      <c r="GK36" s="548"/>
      <c r="GL36" s="548"/>
      <c r="GM36" s="548"/>
      <c r="GN36" s="548"/>
      <c r="GO36" s="548"/>
      <c r="GP36" s="548"/>
      <c r="GQ36" s="548"/>
      <c r="GR36" s="548"/>
      <c r="GS36" s="548"/>
      <c r="GT36" s="548"/>
      <c r="GU36" s="548"/>
      <c r="GV36" s="548"/>
      <c r="GW36" s="548"/>
      <c r="GX36" s="548"/>
      <c r="GY36" s="548"/>
      <c r="GZ36" s="548"/>
      <c r="HA36" s="548"/>
      <c r="HB36" s="548"/>
      <c r="HC36" s="548"/>
      <c r="HD36" s="548"/>
      <c r="HE36" s="548"/>
      <c r="HF36" s="548"/>
      <c r="HG36" s="548"/>
      <c r="HH36" s="548"/>
      <c r="HI36" s="548"/>
      <c r="HJ36" s="548"/>
      <c r="HK36" s="548"/>
      <c r="HL36" s="548"/>
      <c r="HM36" s="548"/>
      <c r="HN36" s="548"/>
      <c r="HO36" s="548"/>
      <c r="HP36" s="548"/>
      <c r="HQ36" s="548"/>
      <c r="HR36" s="548"/>
      <c r="HS36" s="548"/>
      <c r="HT36" s="548"/>
      <c r="HU36" s="548"/>
      <c r="HV36" s="548"/>
      <c r="HW36" s="548"/>
      <c r="HX36" s="548"/>
      <c r="HY36" s="548"/>
      <c r="HZ36" s="548"/>
      <c r="IA36" s="548"/>
      <c r="IB36" s="548"/>
      <c r="IC36" s="548"/>
      <c r="ID36" s="548"/>
      <c r="IE36" s="548"/>
      <c r="IF36" s="548"/>
      <c r="IG36" s="548"/>
      <c r="IH36" s="548"/>
      <c r="II36" s="548"/>
      <c r="IJ36" s="548"/>
      <c r="IK36" s="548"/>
      <c r="IL36" s="548"/>
      <c r="IM36" s="548"/>
      <c r="IN36" s="548"/>
      <c r="IO36" s="548"/>
      <c r="IP36" s="548"/>
      <c r="IQ36" s="548"/>
      <c r="IR36" s="548"/>
      <c r="IS36" s="548"/>
      <c r="IT36" s="548"/>
      <c r="IU36" s="548"/>
      <c r="IV36" s="548"/>
    </row>
    <row r="37" spans="1:256" x14ac:dyDescent="0.15">
      <c r="A37" s="7"/>
      <c r="B37" s="5"/>
      <c r="C37" s="5"/>
      <c r="D37" s="5"/>
      <c r="E37" s="5"/>
      <c r="F37" s="5"/>
      <c r="G37" s="5"/>
      <c r="I37" s="548"/>
      <c r="J37" s="548"/>
      <c r="K37" s="548"/>
      <c r="L37" s="548"/>
      <c r="M37" s="548"/>
      <c r="N37" s="548"/>
      <c r="O37" s="548"/>
      <c r="P37" s="548"/>
      <c r="Q37" s="548"/>
      <c r="R37" s="548"/>
      <c r="S37" s="548"/>
      <c r="T37" s="548"/>
      <c r="U37" s="548"/>
      <c r="V37" s="548"/>
      <c r="W37" s="548"/>
      <c r="X37" s="548"/>
      <c r="Y37" s="548"/>
      <c r="Z37" s="548"/>
      <c r="AA37" s="548"/>
      <c r="AB37" s="548"/>
      <c r="AC37" s="548"/>
      <c r="AD37" s="548"/>
      <c r="AE37" s="548"/>
      <c r="AF37" s="548"/>
      <c r="AG37" s="548"/>
      <c r="AH37" s="548"/>
      <c r="AI37" s="548"/>
      <c r="AJ37" s="548"/>
      <c r="AK37" s="548"/>
      <c r="AL37" s="548"/>
      <c r="AM37" s="548"/>
      <c r="AN37" s="548"/>
      <c r="AO37" s="548"/>
      <c r="AP37" s="548"/>
      <c r="AQ37" s="548"/>
      <c r="AR37" s="548"/>
      <c r="AS37" s="548"/>
      <c r="AT37" s="548"/>
      <c r="AU37" s="548"/>
      <c r="AV37" s="548"/>
      <c r="AW37" s="548"/>
      <c r="AX37" s="548"/>
      <c r="AY37" s="548"/>
      <c r="AZ37" s="548"/>
      <c r="BA37" s="548"/>
      <c r="BB37" s="548"/>
      <c r="BC37" s="548"/>
      <c r="BD37" s="548"/>
      <c r="BE37" s="548"/>
      <c r="BF37" s="548"/>
      <c r="BG37" s="548"/>
      <c r="BH37" s="548"/>
      <c r="BI37" s="548"/>
      <c r="BJ37" s="548"/>
      <c r="BK37" s="548"/>
      <c r="BL37" s="548"/>
      <c r="BM37" s="548"/>
      <c r="BN37" s="548"/>
      <c r="BO37" s="548"/>
      <c r="BP37" s="548"/>
      <c r="BQ37" s="548"/>
      <c r="BR37" s="548"/>
      <c r="BS37" s="548"/>
      <c r="BT37" s="548"/>
      <c r="BU37" s="548"/>
      <c r="BV37" s="548"/>
      <c r="BW37" s="548"/>
      <c r="BX37" s="548"/>
      <c r="BY37" s="548"/>
      <c r="BZ37" s="548"/>
      <c r="CA37" s="548"/>
      <c r="CB37" s="548"/>
      <c r="CC37" s="548"/>
      <c r="CD37" s="548"/>
      <c r="CE37" s="548"/>
      <c r="CF37" s="548"/>
      <c r="CG37" s="548"/>
      <c r="CH37" s="548"/>
      <c r="CI37" s="548"/>
      <c r="CJ37" s="548"/>
      <c r="CK37" s="548"/>
      <c r="CL37" s="548"/>
      <c r="CM37" s="548"/>
      <c r="CN37" s="548"/>
      <c r="CO37" s="548"/>
      <c r="CP37" s="548"/>
      <c r="CQ37" s="548"/>
      <c r="CR37" s="548"/>
      <c r="CS37" s="548"/>
      <c r="CT37" s="548"/>
      <c r="CU37" s="548"/>
      <c r="CV37" s="548"/>
      <c r="CW37" s="548"/>
      <c r="CX37" s="548"/>
      <c r="CY37" s="548"/>
      <c r="CZ37" s="548"/>
      <c r="DA37" s="548"/>
      <c r="DB37" s="548"/>
      <c r="DC37" s="548"/>
      <c r="DD37" s="548"/>
      <c r="DE37" s="548"/>
      <c r="DF37" s="548"/>
      <c r="DG37" s="548"/>
      <c r="DH37" s="548"/>
      <c r="DI37" s="548"/>
      <c r="DJ37" s="548"/>
      <c r="DK37" s="548"/>
      <c r="DL37" s="548"/>
      <c r="DM37" s="548"/>
      <c r="DN37" s="548"/>
      <c r="DO37" s="548"/>
      <c r="DP37" s="548"/>
      <c r="DQ37" s="548"/>
      <c r="DR37" s="548"/>
      <c r="DS37" s="548"/>
      <c r="DT37" s="548"/>
      <c r="DU37" s="548"/>
      <c r="DV37" s="548"/>
      <c r="DW37" s="548"/>
      <c r="DX37" s="548"/>
      <c r="DY37" s="548"/>
      <c r="DZ37" s="548"/>
      <c r="EA37" s="548"/>
      <c r="EB37" s="548"/>
      <c r="EC37" s="548"/>
      <c r="ED37" s="548"/>
      <c r="EE37" s="548"/>
      <c r="EF37" s="548"/>
      <c r="EG37" s="548"/>
      <c r="EH37" s="548"/>
      <c r="EI37" s="548"/>
      <c r="EJ37" s="548"/>
      <c r="EK37" s="548"/>
      <c r="EL37" s="548"/>
      <c r="EM37" s="548"/>
      <c r="EN37" s="548"/>
      <c r="EO37" s="548"/>
      <c r="EP37" s="548"/>
      <c r="EQ37" s="548"/>
      <c r="ER37" s="548"/>
      <c r="ES37" s="548"/>
      <c r="ET37" s="548"/>
      <c r="EU37" s="548"/>
      <c r="EV37" s="548"/>
      <c r="EW37" s="548"/>
      <c r="EX37" s="548"/>
      <c r="EY37" s="548"/>
      <c r="EZ37" s="548"/>
      <c r="FA37" s="548"/>
      <c r="FB37" s="548"/>
      <c r="FC37" s="548"/>
      <c r="FD37" s="548"/>
      <c r="FE37" s="548"/>
      <c r="FF37" s="548"/>
      <c r="FG37" s="548"/>
      <c r="FH37" s="548"/>
      <c r="FI37" s="548"/>
      <c r="FJ37" s="548"/>
      <c r="FK37" s="548"/>
      <c r="FL37" s="548"/>
      <c r="FM37" s="548"/>
      <c r="FN37" s="548"/>
      <c r="FO37" s="548"/>
      <c r="FP37" s="548"/>
      <c r="FQ37" s="548"/>
      <c r="FR37" s="548"/>
      <c r="FS37" s="548"/>
      <c r="FT37" s="548"/>
      <c r="FU37" s="548"/>
      <c r="FV37" s="548"/>
      <c r="FW37" s="548"/>
      <c r="FX37" s="548"/>
      <c r="FY37" s="548"/>
      <c r="FZ37" s="548"/>
      <c r="GA37" s="548"/>
      <c r="GB37" s="548"/>
      <c r="GC37" s="548"/>
      <c r="GD37" s="548"/>
      <c r="GE37" s="548"/>
      <c r="GF37" s="548"/>
      <c r="GG37" s="548"/>
      <c r="GH37" s="548"/>
      <c r="GI37" s="548"/>
      <c r="GJ37" s="548"/>
      <c r="GK37" s="548"/>
      <c r="GL37" s="548"/>
      <c r="GM37" s="548"/>
      <c r="GN37" s="548"/>
      <c r="GO37" s="548"/>
      <c r="GP37" s="548"/>
      <c r="GQ37" s="548"/>
      <c r="GR37" s="548"/>
      <c r="GS37" s="548"/>
      <c r="GT37" s="548"/>
      <c r="GU37" s="548"/>
      <c r="GV37" s="548"/>
      <c r="GW37" s="548"/>
      <c r="GX37" s="548"/>
      <c r="GY37" s="548"/>
      <c r="GZ37" s="548"/>
      <c r="HA37" s="548"/>
      <c r="HB37" s="548"/>
      <c r="HC37" s="548"/>
      <c r="HD37" s="548"/>
      <c r="HE37" s="548"/>
      <c r="HF37" s="548"/>
      <c r="HG37" s="548"/>
      <c r="HH37" s="548"/>
      <c r="HI37" s="548"/>
      <c r="HJ37" s="548"/>
      <c r="HK37" s="548"/>
      <c r="HL37" s="548"/>
      <c r="HM37" s="548"/>
      <c r="HN37" s="548"/>
      <c r="HO37" s="548"/>
      <c r="HP37" s="548"/>
      <c r="HQ37" s="548"/>
      <c r="HR37" s="548"/>
      <c r="HS37" s="548"/>
      <c r="HT37" s="548"/>
      <c r="HU37" s="548"/>
      <c r="HV37" s="548"/>
      <c r="HW37" s="548"/>
      <c r="HX37" s="548"/>
      <c r="HY37" s="548"/>
      <c r="HZ37" s="548"/>
      <c r="IA37" s="548"/>
      <c r="IB37" s="548"/>
      <c r="IC37" s="548"/>
      <c r="ID37" s="548"/>
      <c r="IE37" s="548"/>
      <c r="IF37" s="548"/>
      <c r="IG37" s="548"/>
      <c r="IH37" s="548"/>
      <c r="II37" s="548"/>
      <c r="IJ37" s="548"/>
      <c r="IK37" s="548"/>
      <c r="IL37" s="548"/>
      <c r="IM37" s="548"/>
      <c r="IN37" s="548"/>
      <c r="IO37" s="548"/>
      <c r="IP37" s="548"/>
      <c r="IQ37" s="548"/>
      <c r="IR37" s="548"/>
      <c r="IS37" s="548"/>
      <c r="IT37" s="548"/>
      <c r="IU37" s="548"/>
      <c r="IV37" s="548"/>
    </row>
    <row r="38" spans="1:256" x14ac:dyDescent="0.15">
      <c r="A38" s="7"/>
      <c r="B38" s="5"/>
      <c r="C38" s="5"/>
      <c r="D38" s="5"/>
      <c r="E38" s="5"/>
      <c r="F38" s="5"/>
      <c r="G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x14ac:dyDescent="0.15">
      <c r="A39" s="5"/>
      <c r="B39" s="5"/>
      <c r="C39" s="5"/>
      <c r="D39" s="5"/>
      <c r="E39" s="5"/>
      <c r="F39" s="5"/>
      <c r="G39" s="5"/>
      <c r="I39" s="1"/>
      <c r="J39" s="1"/>
      <c r="K39" s="1"/>
    </row>
    <row r="40" spans="1:256" x14ac:dyDescent="0.15">
      <c r="I40" s="1"/>
      <c r="J40" s="1"/>
      <c r="K40" s="1"/>
    </row>
    <row r="41" spans="1:256" x14ac:dyDescent="0.15">
      <c r="I41" s="1"/>
      <c r="J41" s="1"/>
      <c r="K41" s="1"/>
    </row>
    <row r="42" spans="1:256" x14ac:dyDescent="0.15">
      <c r="I42" s="1"/>
      <c r="J42" s="1"/>
      <c r="K42" s="1"/>
    </row>
  </sheetData>
  <mergeCells count="87">
    <mergeCell ref="A12:D12"/>
    <mergeCell ref="A1:H1"/>
    <mergeCell ref="B2:C2"/>
    <mergeCell ref="F2:H3"/>
    <mergeCell ref="A3:C3"/>
    <mergeCell ref="B11:D11"/>
    <mergeCell ref="B18:D18"/>
    <mergeCell ref="B19:D19"/>
    <mergeCell ref="B20:D20"/>
    <mergeCell ref="B21:D21"/>
    <mergeCell ref="B22:D22"/>
    <mergeCell ref="B23:D23"/>
    <mergeCell ref="I36:P36"/>
    <mergeCell ref="Q36:X36"/>
    <mergeCell ref="Y36:AF36"/>
    <mergeCell ref="AG36:AN36"/>
    <mergeCell ref="B24:D24"/>
    <mergeCell ref="A13:D13"/>
    <mergeCell ref="B14:D14"/>
    <mergeCell ref="B15:D15"/>
    <mergeCell ref="B16:D16"/>
    <mergeCell ref="B17:D17"/>
    <mergeCell ref="DQ36:DX36"/>
    <mergeCell ref="DY36:EF36"/>
    <mergeCell ref="AO36:AV36"/>
    <mergeCell ref="B25:D25"/>
    <mergeCell ref="B26:D26"/>
    <mergeCell ref="B27:D27"/>
    <mergeCell ref="B28:D28"/>
    <mergeCell ref="B29:D29"/>
    <mergeCell ref="B30:D30"/>
    <mergeCell ref="B31:D31"/>
    <mergeCell ref="AW36:BD36"/>
    <mergeCell ref="BE36:BL36"/>
    <mergeCell ref="BM36:BT36"/>
    <mergeCell ref="BU36:CB36"/>
    <mergeCell ref="CC36:CJ36"/>
    <mergeCell ref="CK36:CR36"/>
    <mergeCell ref="HY36:IF36"/>
    <mergeCell ref="EO36:EV36"/>
    <mergeCell ref="EW36:FD36"/>
    <mergeCell ref="FE36:FL36"/>
    <mergeCell ref="FM36:FT36"/>
    <mergeCell ref="FU36:GB36"/>
    <mergeCell ref="GC36:GJ36"/>
    <mergeCell ref="HQ36:HX36"/>
    <mergeCell ref="BM37:BT37"/>
    <mergeCell ref="GK36:GR36"/>
    <mergeCell ref="GS36:GZ36"/>
    <mergeCell ref="HA36:HH36"/>
    <mergeCell ref="HI36:HP36"/>
    <mergeCell ref="EG36:EN36"/>
    <mergeCell ref="CS36:CZ36"/>
    <mergeCell ref="DA36:DH36"/>
    <mergeCell ref="DI36:DP36"/>
    <mergeCell ref="DI37:DP37"/>
    <mergeCell ref="CK37:CR37"/>
    <mergeCell ref="CS37:CZ37"/>
    <mergeCell ref="DA37:DH37"/>
    <mergeCell ref="DQ37:DX37"/>
    <mergeCell ref="DY37:EF37"/>
    <mergeCell ref="EG37:EN37"/>
    <mergeCell ref="IG36:IN36"/>
    <mergeCell ref="IO36:IV36"/>
    <mergeCell ref="I37:P37"/>
    <mergeCell ref="Q37:X37"/>
    <mergeCell ref="Y37:AF37"/>
    <mergeCell ref="AG37:AN37"/>
    <mergeCell ref="AO37:AV37"/>
    <mergeCell ref="AW37:BD37"/>
    <mergeCell ref="BE37:BL37"/>
    <mergeCell ref="FM37:FT37"/>
    <mergeCell ref="FU37:GB37"/>
    <mergeCell ref="GC37:GJ37"/>
    <mergeCell ref="GK37:GR37"/>
    <mergeCell ref="GS37:GZ37"/>
    <mergeCell ref="BU37:CB37"/>
    <mergeCell ref="CC37:CJ37"/>
    <mergeCell ref="HY37:IF37"/>
    <mergeCell ref="IG37:IN37"/>
    <mergeCell ref="IO37:IV37"/>
    <mergeCell ref="HA37:HH37"/>
    <mergeCell ref="EO37:EV37"/>
    <mergeCell ref="EW37:FD37"/>
    <mergeCell ref="FE37:FL37"/>
    <mergeCell ref="HI37:HP37"/>
    <mergeCell ref="HQ37:HX37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33"/>
  <dimension ref="A1:IV42"/>
  <sheetViews>
    <sheetView topLeftCell="A2" workbookViewId="0">
      <selection activeCell="A36" sqref="A36:D36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76" t="s">
        <v>39</v>
      </c>
      <c r="B1" s="476"/>
      <c r="C1" s="476"/>
      <c r="D1" s="476"/>
      <c r="E1" s="476"/>
      <c r="F1" s="476"/>
      <c r="G1" s="476"/>
      <c r="H1" s="476"/>
      <c r="I1" s="1"/>
      <c r="J1" s="1"/>
      <c r="K1" s="1"/>
    </row>
    <row r="2" spans="1:12" ht="42" customHeight="1" x14ac:dyDescent="0.25">
      <c r="A2" s="75" t="s">
        <v>38</v>
      </c>
      <c r="B2" s="477" t="s">
        <v>37</v>
      </c>
      <c r="C2" s="477"/>
      <c r="D2" s="74"/>
      <c r="E2" s="69"/>
      <c r="F2" s="478"/>
      <c r="G2" s="478"/>
      <c r="H2" s="478"/>
      <c r="I2" s="73"/>
      <c r="J2" s="73"/>
      <c r="K2" s="73"/>
    </row>
    <row r="3" spans="1:12" ht="18.75" customHeight="1" x14ac:dyDescent="0.15">
      <c r="A3" s="479" t="s">
        <v>63</v>
      </c>
      <c r="B3" s="479"/>
      <c r="C3" s="479"/>
      <c r="D3" s="72"/>
      <c r="E3" s="69"/>
      <c r="F3" s="478"/>
      <c r="G3" s="478"/>
      <c r="H3" s="478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126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125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89" t="s">
        <v>23</v>
      </c>
      <c r="C11" s="490"/>
      <c r="D11" s="491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95" t="s">
        <v>55</v>
      </c>
      <c r="B12" s="696"/>
      <c r="C12" s="696"/>
      <c r="D12" s="696"/>
      <c r="E12" s="132"/>
      <c r="F12" s="132"/>
      <c r="G12" s="132"/>
      <c r="H12" s="131"/>
    </row>
    <row r="13" spans="1:12" ht="18" customHeight="1" x14ac:dyDescent="0.15">
      <c r="A13" s="574" t="s">
        <v>43</v>
      </c>
      <c r="B13" s="575"/>
      <c r="C13" s="575"/>
      <c r="D13" s="576"/>
      <c r="E13" s="107">
        <v>1</v>
      </c>
      <c r="F13" s="130">
        <v>53000</v>
      </c>
      <c r="G13" s="130">
        <f>F13*E13</f>
        <v>53000</v>
      </c>
      <c r="H13" s="117"/>
      <c r="J13" s="169">
        <v>20000</v>
      </c>
      <c r="K13" s="169">
        <f>J13*1.5</f>
        <v>30000</v>
      </c>
      <c r="L13" s="169">
        <f>K13*1.114</f>
        <v>33420</v>
      </c>
    </row>
    <row r="14" spans="1:12" ht="18" customHeight="1" x14ac:dyDescent="0.15">
      <c r="A14" s="129" t="s">
        <v>75</v>
      </c>
      <c r="B14" s="536" t="s">
        <v>74</v>
      </c>
      <c r="C14" s="536"/>
      <c r="D14" s="537"/>
      <c r="E14" s="107">
        <v>1</v>
      </c>
      <c r="F14" s="130">
        <v>10000</v>
      </c>
      <c r="G14" s="130">
        <f>F14*E14</f>
        <v>10000</v>
      </c>
      <c r="H14" s="117"/>
      <c r="J14" s="169">
        <v>4000</v>
      </c>
      <c r="K14" s="169">
        <f>J14*1.5</f>
        <v>6000</v>
      </c>
      <c r="L14" s="169">
        <f>K14*1.114</f>
        <v>6684.0000000000009</v>
      </c>
    </row>
    <row r="15" spans="1:12" ht="18" customHeight="1" x14ac:dyDescent="0.15">
      <c r="A15" s="129" t="s">
        <v>75</v>
      </c>
      <c r="B15" s="615" t="s">
        <v>124</v>
      </c>
      <c r="C15" s="604"/>
      <c r="D15" s="605"/>
      <c r="E15" s="97">
        <v>1</v>
      </c>
      <c r="F15" s="130">
        <v>40000</v>
      </c>
      <c r="G15" s="130">
        <f>F15*E15</f>
        <v>40000</v>
      </c>
      <c r="H15" s="98"/>
      <c r="J15" s="169">
        <v>23000</v>
      </c>
      <c r="K15" s="169">
        <f>J15*1.5</f>
        <v>34500</v>
      </c>
      <c r="L15" s="169">
        <f>K15*1.114</f>
        <v>38433</v>
      </c>
    </row>
    <row r="16" spans="1:12" ht="18" customHeight="1" x14ac:dyDescent="0.15">
      <c r="A16" s="124"/>
      <c r="B16" s="552"/>
      <c r="C16" s="553"/>
      <c r="D16" s="554"/>
      <c r="E16" s="123"/>
      <c r="F16" s="112" t="s">
        <v>4</v>
      </c>
      <c r="G16" s="92">
        <f>SUM(G13:G15)</f>
        <v>103000</v>
      </c>
      <c r="H16" s="120"/>
    </row>
    <row r="17" spans="1:12" ht="18" customHeight="1" x14ac:dyDescent="0.15">
      <c r="A17" s="105"/>
      <c r="B17" s="535"/>
      <c r="C17" s="536"/>
      <c r="D17" s="537"/>
      <c r="E17" s="118"/>
      <c r="F17" s="122"/>
      <c r="G17" s="121"/>
      <c r="H17" s="117"/>
      <c r="J17" t="s">
        <v>121</v>
      </c>
      <c r="K17" s="169">
        <v>5000</v>
      </c>
      <c r="L17" s="169">
        <f>K17*2</f>
        <v>10000</v>
      </c>
    </row>
    <row r="18" spans="1:12" ht="18" customHeight="1" x14ac:dyDescent="0.15">
      <c r="A18" s="101"/>
      <c r="B18" s="535"/>
      <c r="C18" s="536"/>
      <c r="D18" s="536"/>
      <c r="E18" s="107"/>
      <c r="F18" s="104" t="s">
        <v>2</v>
      </c>
      <c r="G18" s="103">
        <v>90000</v>
      </c>
      <c r="H18" s="98"/>
    </row>
    <row r="19" spans="1:12" ht="18" customHeight="1" x14ac:dyDescent="0.15">
      <c r="A19" s="108"/>
      <c r="B19" s="615"/>
      <c r="C19" s="604"/>
      <c r="D19" s="605"/>
      <c r="E19" s="107"/>
      <c r="F19" s="100"/>
      <c r="G19" s="99" t="s">
        <v>3</v>
      </c>
      <c r="H19" s="114"/>
    </row>
    <row r="20" spans="1:12" ht="18" customHeight="1" x14ac:dyDescent="0.15">
      <c r="A20" s="108"/>
      <c r="B20" s="615"/>
      <c r="C20" s="604"/>
      <c r="D20" s="605"/>
      <c r="E20" s="97"/>
      <c r="F20" s="112"/>
      <c r="G20" s="92"/>
      <c r="H20" s="98"/>
    </row>
    <row r="21" spans="1:12" ht="18" customHeight="1" x14ac:dyDescent="0.15">
      <c r="A21" s="105"/>
      <c r="B21" s="535"/>
      <c r="C21" s="536"/>
      <c r="D21" s="537"/>
      <c r="E21" s="111"/>
      <c r="F21" s="110"/>
      <c r="G21" s="99"/>
      <c r="H21" s="106"/>
    </row>
    <row r="22" spans="1:12" ht="18" customHeight="1" x14ac:dyDescent="0.15">
      <c r="A22" s="101"/>
      <c r="B22" s="535"/>
      <c r="C22" s="536"/>
      <c r="D22" s="536"/>
      <c r="E22" s="97"/>
      <c r="F22" s="112"/>
      <c r="G22" s="92"/>
      <c r="H22" s="98"/>
    </row>
    <row r="23" spans="1:12" ht="18" customHeight="1" x14ac:dyDescent="0.15">
      <c r="A23" s="108"/>
      <c r="B23" s="615"/>
      <c r="C23" s="604"/>
      <c r="D23" s="605"/>
      <c r="E23" s="107"/>
      <c r="F23" s="104"/>
      <c r="G23" s="103"/>
      <c r="H23" s="106"/>
    </row>
    <row r="24" spans="1:12" ht="18" customHeight="1" x14ac:dyDescent="0.15">
      <c r="A24" s="105"/>
      <c r="B24" s="535"/>
      <c r="C24" s="536"/>
      <c r="D24" s="537"/>
      <c r="E24" s="94"/>
      <c r="F24" s="104"/>
      <c r="G24" s="103"/>
      <c r="H24" s="102"/>
    </row>
    <row r="25" spans="1:12" ht="18" customHeight="1" x14ac:dyDescent="0.15">
      <c r="A25" s="101"/>
      <c r="B25" s="535"/>
      <c r="C25" s="536"/>
      <c r="D25" s="537"/>
      <c r="E25" s="94"/>
      <c r="F25" s="100"/>
      <c r="G25" s="99"/>
      <c r="H25" s="98"/>
    </row>
    <row r="26" spans="1:12" ht="18" customHeight="1" x14ac:dyDescent="0.15">
      <c r="A26" s="101"/>
      <c r="B26" s="535"/>
      <c r="C26" s="536"/>
      <c r="D26" s="536"/>
      <c r="E26" s="107"/>
      <c r="F26" s="100"/>
      <c r="G26" s="92"/>
      <c r="H26" s="98"/>
    </row>
    <row r="27" spans="1:12" ht="18" customHeight="1" x14ac:dyDescent="0.15">
      <c r="A27" s="108"/>
      <c r="B27" s="615"/>
      <c r="C27" s="604"/>
      <c r="D27" s="605"/>
      <c r="E27" s="107"/>
      <c r="F27" s="110"/>
      <c r="G27" s="246"/>
      <c r="H27" s="147"/>
    </row>
    <row r="28" spans="1:12" ht="18" customHeight="1" x14ac:dyDescent="0.15">
      <c r="A28" s="105"/>
      <c r="B28" s="535"/>
      <c r="C28" s="536"/>
      <c r="D28" s="537"/>
      <c r="E28" s="94"/>
      <c r="F28" s="100"/>
      <c r="G28" s="115"/>
      <c r="H28" s="114"/>
      <c r="J28" s="145" t="e">
        <f>G14+G21+G23+G25+#REF!+#REF!+#REF!+#REF!+#REF!+G19</f>
        <v>#REF!</v>
      </c>
    </row>
    <row r="29" spans="1:12" ht="18" customHeight="1" x14ac:dyDescent="0.15">
      <c r="A29" s="101"/>
      <c r="B29" s="535"/>
      <c r="C29" s="536"/>
      <c r="D29" s="537"/>
      <c r="E29" s="94"/>
      <c r="F29" s="104"/>
      <c r="G29" s="103"/>
      <c r="H29" s="114"/>
    </row>
    <row r="30" spans="1:12" ht="18" customHeight="1" x14ac:dyDescent="0.15">
      <c r="A30" s="101"/>
      <c r="B30" s="535"/>
      <c r="C30" s="536"/>
      <c r="D30" s="536"/>
      <c r="E30" s="107"/>
      <c r="F30" s="112"/>
      <c r="G30" s="99"/>
      <c r="H30" s="147"/>
    </row>
    <row r="31" spans="1:12" ht="18" customHeight="1" x14ac:dyDescent="0.15">
      <c r="A31" s="142"/>
      <c r="B31" s="700"/>
      <c r="C31" s="701"/>
      <c r="D31" s="702"/>
      <c r="E31" s="140"/>
      <c r="F31" s="141"/>
      <c r="G31" s="140"/>
      <c r="H31" s="139"/>
    </row>
    <row r="32" spans="1:12" x14ac:dyDescent="0.15">
      <c r="A32" s="138" t="s">
        <v>50</v>
      </c>
      <c r="B32" s="137"/>
      <c r="C32" s="137"/>
      <c r="D32" s="137"/>
      <c r="E32" s="137"/>
      <c r="F32" s="137"/>
      <c r="G32" s="137"/>
      <c r="H32" s="136"/>
    </row>
    <row r="33" spans="1:256" x14ac:dyDescent="0.15">
      <c r="A33" s="7" t="s">
        <v>49</v>
      </c>
      <c r="B33" s="5"/>
      <c r="C33" s="5"/>
      <c r="D33" s="5"/>
      <c r="E33" s="5"/>
      <c r="F33" s="5"/>
      <c r="G33" s="5"/>
      <c r="H33" s="4"/>
    </row>
    <row r="34" spans="1:256" x14ac:dyDescent="0.15">
      <c r="A34" s="7" t="s">
        <v>48</v>
      </c>
      <c r="B34" s="5"/>
      <c r="C34" s="5"/>
      <c r="D34" s="5"/>
      <c r="E34" s="5"/>
      <c r="F34" s="5"/>
      <c r="G34" s="5"/>
      <c r="H34" s="4"/>
    </row>
    <row r="35" spans="1:256" x14ac:dyDescent="0.15">
      <c r="A35" s="7"/>
      <c r="B35" s="5"/>
      <c r="C35" s="5"/>
      <c r="D35" s="5"/>
      <c r="E35" s="5"/>
      <c r="F35" s="5"/>
      <c r="G35" s="5"/>
      <c r="H35" s="4"/>
    </row>
    <row r="36" spans="1:256" x14ac:dyDescent="0.15">
      <c r="A36" s="135"/>
      <c r="B36" s="134"/>
      <c r="C36" s="134"/>
      <c r="D36" s="134"/>
      <c r="E36" s="134"/>
      <c r="F36" s="134"/>
      <c r="G36" s="134"/>
      <c r="H36" s="133"/>
      <c r="I36" s="548"/>
      <c r="J36" s="548"/>
      <c r="K36" s="548"/>
      <c r="L36" s="548"/>
      <c r="M36" s="548"/>
      <c r="N36" s="548"/>
      <c r="O36" s="548"/>
      <c r="P36" s="548"/>
      <c r="Q36" s="548"/>
      <c r="R36" s="548"/>
      <c r="S36" s="548"/>
      <c r="T36" s="548"/>
      <c r="U36" s="548"/>
      <c r="V36" s="548"/>
      <c r="W36" s="548"/>
      <c r="X36" s="548"/>
      <c r="Y36" s="548"/>
      <c r="Z36" s="548"/>
      <c r="AA36" s="548"/>
      <c r="AB36" s="548"/>
      <c r="AC36" s="548"/>
      <c r="AD36" s="548"/>
      <c r="AE36" s="548"/>
      <c r="AF36" s="548"/>
      <c r="AG36" s="548"/>
      <c r="AH36" s="548"/>
      <c r="AI36" s="548"/>
      <c r="AJ36" s="548"/>
      <c r="AK36" s="548"/>
      <c r="AL36" s="548"/>
      <c r="AM36" s="548"/>
      <c r="AN36" s="548"/>
      <c r="AO36" s="548"/>
      <c r="AP36" s="548"/>
      <c r="AQ36" s="548"/>
      <c r="AR36" s="548"/>
      <c r="AS36" s="548"/>
      <c r="AT36" s="548"/>
      <c r="AU36" s="548"/>
      <c r="AV36" s="548"/>
      <c r="AW36" s="548"/>
      <c r="AX36" s="548"/>
      <c r="AY36" s="548"/>
      <c r="AZ36" s="548"/>
      <c r="BA36" s="548"/>
      <c r="BB36" s="548"/>
      <c r="BC36" s="548"/>
      <c r="BD36" s="548"/>
      <c r="BE36" s="548"/>
      <c r="BF36" s="548"/>
      <c r="BG36" s="548"/>
      <c r="BH36" s="548"/>
      <c r="BI36" s="548"/>
      <c r="BJ36" s="548"/>
      <c r="BK36" s="548"/>
      <c r="BL36" s="548"/>
      <c r="BM36" s="548"/>
      <c r="BN36" s="548"/>
      <c r="BO36" s="548"/>
      <c r="BP36" s="548"/>
      <c r="BQ36" s="548"/>
      <c r="BR36" s="548"/>
      <c r="BS36" s="548"/>
      <c r="BT36" s="548"/>
      <c r="BU36" s="548"/>
      <c r="BV36" s="548"/>
      <c r="BW36" s="548"/>
      <c r="BX36" s="548"/>
      <c r="BY36" s="548"/>
      <c r="BZ36" s="548"/>
      <c r="CA36" s="548"/>
      <c r="CB36" s="548"/>
      <c r="CC36" s="548"/>
      <c r="CD36" s="548"/>
      <c r="CE36" s="548"/>
      <c r="CF36" s="548"/>
      <c r="CG36" s="548"/>
      <c r="CH36" s="548"/>
      <c r="CI36" s="548"/>
      <c r="CJ36" s="548"/>
      <c r="CK36" s="548"/>
      <c r="CL36" s="548"/>
      <c r="CM36" s="548"/>
      <c r="CN36" s="548"/>
      <c r="CO36" s="548"/>
      <c r="CP36" s="548"/>
      <c r="CQ36" s="548"/>
      <c r="CR36" s="548"/>
      <c r="CS36" s="548"/>
      <c r="CT36" s="548"/>
      <c r="CU36" s="548"/>
      <c r="CV36" s="548"/>
      <c r="CW36" s="548"/>
      <c r="CX36" s="548"/>
      <c r="CY36" s="548"/>
      <c r="CZ36" s="548"/>
      <c r="DA36" s="548"/>
      <c r="DB36" s="548"/>
      <c r="DC36" s="548"/>
      <c r="DD36" s="548"/>
      <c r="DE36" s="548"/>
      <c r="DF36" s="548"/>
      <c r="DG36" s="548"/>
      <c r="DH36" s="548"/>
      <c r="DI36" s="548"/>
      <c r="DJ36" s="548"/>
      <c r="DK36" s="548"/>
      <c r="DL36" s="548"/>
      <c r="DM36" s="548"/>
      <c r="DN36" s="548"/>
      <c r="DO36" s="548"/>
      <c r="DP36" s="548"/>
      <c r="DQ36" s="548"/>
      <c r="DR36" s="548"/>
      <c r="DS36" s="548"/>
      <c r="DT36" s="548"/>
      <c r="DU36" s="548"/>
      <c r="DV36" s="548"/>
      <c r="DW36" s="548"/>
      <c r="DX36" s="548"/>
      <c r="DY36" s="548"/>
      <c r="DZ36" s="548"/>
      <c r="EA36" s="548"/>
      <c r="EB36" s="548"/>
      <c r="EC36" s="548"/>
      <c r="ED36" s="548"/>
      <c r="EE36" s="548"/>
      <c r="EF36" s="548"/>
      <c r="EG36" s="548"/>
      <c r="EH36" s="548"/>
      <c r="EI36" s="548"/>
      <c r="EJ36" s="548"/>
      <c r="EK36" s="548"/>
      <c r="EL36" s="548"/>
      <c r="EM36" s="548"/>
      <c r="EN36" s="548"/>
      <c r="EO36" s="548"/>
      <c r="EP36" s="548"/>
      <c r="EQ36" s="548"/>
      <c r="ER36" s="548"/>
      <c r="ES36" s="548"/>
      <c r="ET36" s="548"/>
      <c r="EU36" s="548"/>
      <c r="EV36" s="548"/>
      <c r="EW36" s="548"/>
      <c r="EX36" s="548"/>
      <c r="EY36" s="548"/>
      <c r="EZ36" s="548"/>
      <c r="FA36" s="548"/>
      <c r="FB36" s="548"/>
      <c r="FC36" s="548"/>
      <c r="FD36" s="548"/>
      <c r="FE36" s="548"/>
      <c r="FF36" s="548"/>
      <c r="FG36" s="548"/>
      <c r="FH36" s="548"/>
      <c r="FI36" s="548"/>
      <c r="FJ36" s="548"/>
      <c r="FK36" s="548"/>
      <c r="FL36" s="548"/>
      <c r="FM36" s="548"/>
      <c r="FN36" s="548"/>
      <c r="FO36" s="548"/>
      <c r="FP36" s="548"/>
      <c r="FQ36" s="548"/>
      <c r="FR36" s="548"/>
      <c r="FS36" s="548"/>
      <c r="FT36" s="548"/>
      <c r="FU36" s="548"/>
      <c r="FV36" s="548"/>
      <c r="FW36" s="548"/>
      <c r="FX36" s="548"/>
      <c r="FY36" s="548"/>
      <c r="FZ36" s="548"/>
      <c r="GA36" s="548"/>
      <c r="GB36" s="548"/>
      <c r="GC36" s="548"/>
      <c r="GD36" s="548"/>
      <c r="GE36" s="548"/>
      <c r="GF36" s="548"/>
      <c r="GG36" s="548"/>
      <c r="GH36" s="548"/>
      <c r="GI36" s="548"/>
      <c r="GJ36" s="548"/>
      <c r="GK36" s="548"/>
      <c r="GL36" s="548"/>
      <c r="GM36" s="548"/>
      <c r="GN36" s="548"/>
      <c r="GO36" s="548"/>
      <c r="GP36" s="548"/>
      <c r="GQ36" s="548"/>
      <c r="GR36" s="548"/>
      <c r="GS36" s="548"/>
      <c r="GT36" s="548"/>
      <c r="GU36" s="548"/>
      <c r="GV36" s="548"/>
      <c r="GW36" s="548"/>
      <c r="GX36" s="548"/>
      <c r="GY36" s="548"/>
      <c r="GZ36" s="548"/>
      <c r="HA36" s="548"/>
      <c r="HB36" s="548"/>
      <c r="HC36" s="548"/>
      <c r="HD36" s="548"/>
      <c r="HE36" s="548"/>
      <c r="HF36" s="548"/>
      <c r="HG36" s="548"/>
      <c r="HH36" s="548"/>
      <c r="HI36" s="548"/>
      <c r="HJ36" s="548"/>
      <c r="HK36" s="548"/>
      <c r="HL36" s="548"/>
      <c r="HM36" s="548"/>
      <c r="HN36" s="548"/>
      <c r="HO36" s="548"/>
      <c r="HP36" s="548"/>
      <c r="HQ36" s="548"/>
      <c r="HR36" s="548"/>
      <c r="HS36" s="548"/>
      <c r="HT36" s="548"/>
      <c r="HU36" s="548"/>
      <c r="HV36" s="548"/>
      <c r="HW36" s="548"/>
      <c r="HX36" s="548"/>
      <c r="HY36" s="548"/>
      <c r="HZ36" s="548"/>
      <c r="IA36" s="548"/>
      <c r="IB36" s="548"/>
      <c r="IC36" s="548"/>
      <c r="ID36" s="548"/>
      <c r="IE36" s="548"/>
      <c r="IF36" s="548"/>
      <c r="IG36" s="548"/>
      <c r="IH36" s="548"/>
      <c r="II36" s="548"/>
      <c r="IJ36" s="548"/>
      <c r="IK36" s="548"/>
      <c r="IL36" s="548"/>
      <c r="IM36" s="548"/>
      <c r="IN36" s="548"/>
      <c r="IO36" s="548"/>
      <c r="IP36" s="548"/>
      <c r="IQ36" s="548"/>
      <c r="IR36" s="548"/>
      <c r="IS36" s="548"/>
      <c r="IT36" s="548"/>
      <c r="IU36" s="548"/>
      <c r="IV36" s="548"/>
    </row>
    <row r="37" spans="1:256" x14ac:dyDescent="0.15">
      <c r="A37" s="7"/>
      <c r="B37" s="5"/>
      <c r="C37" s="5"/>
      <c r="D37" s="5"/>
      <c r="E37" s="5"/>
      <c r="F37" s="5"/>
      <c r="G37" s="5"/>
      <c r="I37" s="548"/>
      <c r="J37" s="548"/>
      <c r="K37" s="548"/>
      <c r="L37" s="548"/>
      <c r="M37" s="548"/>
      <c r="N37" s="548"/>
      <c r="O37" s="548"/>
      <c r="P37" s="548"/>
      <c r="Q37" s="548"/>
      <c r="R37" s="548"/>
      <c r="S37" s="548"/>
      <c r="T37" s="548"/>
      <c r="U37" s="548"/>
      <c r="V37" s="548"/>
      <c r="W37" s="548"/>
      <c r="X37" s="548"/>
      <c r="Y37" s="548"/>
      <c r="Z37" s="548"/>
      <c r="AA37" s="548"/>
      <c r="AB37" s="548"/>
      <c r="AC37" s="548"/>
      <c r="AD37" s="548"/>
      <c r="AE37" s="548"/>
      <c r="AF37" s="548"/>
      <c r="AG37" s="548"/>
      <c r="AH37" s="548"/>
      <c r="AI37" s="548"/>
      <c r="AJ37" s="548"/>
      <c r="AK37" s="548"/>
      <c r="AL37" s="548"/>
      <c r="AM37" s="548"/>
      <c r="AN37" s="548"/>
      <c r="AO37" s="548"/>
      <c r="AP37" s="548"/>
      <c r="AQ37" s="548"/>
      <c r="AR37" s="548"/>
      <c r="AS37" s="548"/>
      <c r="AT37" s="548"/>
      <c r="AU37" s="548"/>
      <c r="AV37" s="548"/>
      <c r="AW37" s="548"/>
      <c r="AX37" s="548"/>
      <c r="AY37" s="548"/>
      <c r="AZ37" s="548"/>
      <c r="BA37" s="548"/>
      <c r="BB37" s="548"/>
      <c r="BC37" s="548"/>
      <c r="BD37" s="548"/>
      <c r="BE37" s="548"/>
      <c r="BF37" s="548"/>
      <c r="BG37" s="548"/>
      <c r="BH37" s="548"/>
      <c r="BI37" s="548"/>
      <c r="BJ37" s="548"/>
      <c r="BK37" s="548"/>
      <c r="BL37" s="548"/>
      <c r="BM37" s="548"/>
      <c r="BN37" s="548"/>
      <c r="BO37" s="548"/>
      <c r="BP37" s="548"/>
      <c r="BQ37" s="548"/>
      <c r="BR37" s="548"/>
      <c r="BS37" s="548"/>
      <c r="BT37" s="548"/>
      <c r="BU37" s="548"/>
      <c r="BV37" s="548"/>
      <c r="BW37" s="548"/>
      <c r="BX37" s="548"/>
      <c r="BY37" s="548"/>
      <c r="BZ37" s="548"/>
      <c r="CA37" s="548"/>
      <c r="CB37" s="548"/>
      <c r="CC37" s="548"/>
      <c r="CD37" s="548"/>
      <c r="CE37" s="548"/>
      <c r="CF37" s="548"/>
      <c r="CG37" s="548"/>
      <c r="CH37" s="548"/>
      <c r="CI37" s="548"/>
      <c r="CJ37" s="548"/>
      <c r="CK37" s="548"/>
      <c r="CL37" s="548"/>
      <c r="CM37" s="548"/>
      <c r="CN37" s="548"/>
      <c r="CO37" s="548"/>
      <c r="CP37" s="548"/>
      <c r="CQ37" s="548"/>
      <c r="CR37" s="548"/>
      <c r="CS37" s="548"/>
      <c r="CT37" s="548"/>
      <c r="CU37" s="548"/>
      <c r="CV37" s="548"/>
      <c r="CW37" s="548"/>
      <c r="CX37" s="548"/>
      <c r="CY37" s="548"/>
      <c r="CZ37" s="548"/>
      <c r="DA37" s="548"/>
      <c r="DB37" s="548"/>
      <c r="DC37" s="548"/>
      <c r="DD37" s="548"/>
      <c r="DE37" s="548"/>
      <c r="DF37" s="548"/>
      <c r="DG37" s="548"/>
      <c r="DH37" s="548"/>
      <c r="DI37" s="548"/>
      <c r="DJ37" s="548"/>
      <c r="DK37" s="548"/>
      <c r="DL37" s="548"/>
      <c r="DM37" s="548"/>
      <c r="DN37" s="548"/>
      <c r="DO37" s="548"/>
      <c r="DP37" s="548"/>
      <c r="DQ37" s="548"/>
      <c r="DR37" s="548"/>
      <c r="DS37" s="548"/>
      <c r="DT37" s="548"/>
      <c r="DU37" s="548"/>
      <c r="DV37" s="548"/>
      <c r="DW37" s="548"/>
      <c r="DX37" s="548"/>
      <c r="DY37" s="548"/>
      <c r="DZ37" s="548"/>
      <c r="EA37" s="548"/>
      <c r="EB37" s="548"/>
      <c r="EC37" s="548"/>
      <c r="ED37" s="548"/>
      <c r="EE37" s="548"/>
      <c r="EF37" s="548"/>
      <c r="EG37" s="548"/>
      <c r="EH37" s="548"/>
      <c r="EI37" s="548"/>
      <c r="EJ37" s="548"/>
      <c r="EK37" s="548"/>
      <c r="EL37" s="548"/>
      <c r="EM37" s="548"/>
      <c r="EN37" s="548"/>
      <c r="EO37" s="548"/>
      <c r="EP37" s="548"/>
      <c r="EQ37" s="548"/>
      <c r="ER37" s="548"/>
      <c r="ES37" s="548"/>
      <c r="ET37" s="548"/>
      <c r="EU37" s="548"/>
      <c r="EV37" s="548"/>
      <c r="EW37" s="548"/>
      <c r="EX37" s="548"/>
      <c r="EY37" s="548"/>
      <c r="EZ37" s="548"/>
      <c r="FA37" s="548"/>
      <c r="FB37" s="548"/>
      <c r="FC37" s="548"/>
      <c r="FD37" s="548"/>
      <c r="FE37" s="548"/>
      <c r="FF37" s="548"/>
      <c r="FG37" s="548"/>
      <c r="FH37" s="548"/>
      <c r="FI37" s="548"/>
      <c r="FJ37" s="548"/>
      <c r="FK37" s="548"/>
      <c r="FL37" s="548"/>
      <c r="FM37" s="548"/>
      <c r="FN37" s="548"/>
      <c r="FO37" s="548"/>
      <c r="FP37" s="548"/>
      <c r="FQ37" s="548"/>
      <c r="FR37" s="548"/>
      <c r="FS37" s="548"/>
      <c r="FT37" s="548"/>
      <c r="FU37" s="548"/>
      <c r="FV37" s="548"/>
      <c r="FW37" s="548"/>
      <c r="FX37" s="548"/>
      <c r="FY37" s="548"/>
      <c r="FZ37" s="548"/>
      <c r="GA37" s="548"/>
      <c r="GB37" s="548"/>
      <c r="GC37" s="548"/>
      <c r="GD37" s="548"/>
      <c r="GE37" s="548"/>
      <c r="GF37" s="548"/>
      <c r="GG37" s="548"/>
      <c r="GH37" s="548"/>
      <c r="GI37" s="548"/>
      <c r="GJ37" s="548"/>
      <c r="GK37" s="548"/>
      <c r="GL37" s="548"/>
      <c r="GM37" s="548"/>
      <c r="GN37" s="548"/>
      <c r="GO37" s="548"/>
      <c r="GP37" s="548"/>
      <c r="GQ37" s="548"/>
      <c r="GR37" s="548"/>
      <c r="GS37" s="548"/>
      <c r="GT37" s="548"/>
      <c r="GU37" s="548"/>
      <c r="GV37" s="548"/>
      <c r="GW37" s="548"/>
      <c r="GX37" s="548"/>
      <c r="GY37" s="548"/>
      <c r="GZ37" s="548"/>
      <c r="HA37" s="548"/>
      <c r="HB37" s="548"/>
      <c r="HC37" s="548"/>
      <c r="HD37" s="548"/>
      <c r="HE37" s="548"/>
      <c r="HF37" s="548"/>
      <c r="HG37" s="548"/>
      <c r="HH37" s="548"/>
      <c r="HI37" s="548"/>
      <c r="HJ37" s="548"/>
      <c r="HK37" s="548"/>
      <c r="HL37" s="548"/>
      <c r="HM37" s="548"/>
      <c r="HN37" s="548"/>
      <c r="HO37" s="548"/>
      <c r="HP37" s="548"/>
      <c r="HQ37" s="548"/>
      <c r="HR37" s="548"/>
      <c r="HS37" s="548"/>
      <c r="HT37" s="548"/>
      <c r="HU37" s="548"/>
      <c r="HV37" s="548"/>
      <c r="HW37" s="548"/>
      <c r="HX37" s="548"/>
      <c r="HY37" s="548"/>
      <c r="HZ37" s="548"/>
      <c r="IA37" s="548"/>
      <c r="IB37" s="548"/>
      <c r="IC37" s="548"/>
      <c r="ID37" s="548"/>
      <c r="IE37" s="548"/>
      <c r="IF37" s="548"/>
      <c r="IG37" s="548"/>
      <c r="IH37" s="548"/>
      <c r="II37" s="548"/>
      <c r="IJ37" s="548"/>
      <c r="IK37" s="548"/>
      <c r="IL37" s="548"/>
      <c r="IM37" s="548"/>
      <c r="IN37" s="548"/>
      <c r="IO37" s="548"/>
      <c r="IP37" s="548"/>
      <c r="IQ37" s="548"/>
      <c r="IR37" s="548"/>
      <c r="IS37" s="548"/>
      <c r="IT37" s="548"/>
      <c r="IU37" s="548"/>
      <c r="IV37" s="548"/>
    </row>
    <row r="38" spans="1:256" x14ac:dyDescent="0.15">
      <c r="A38" s="7"/>
      <c r="B38" s="5"/>
      <c r="C38" s="5"/>
      <c r="D38" s="5"/>
      <c r="E38" s="5"/>
      <c r="F38" s="5"/>
      <c r="G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x14ac:dyDescent="0.15">
      <c r="A39" s="5"/>
      <c r="B39" s="5"/>
      <c r="C39" s="5"/>
      <c r="D39" s="5"/>
      <c r="E39" s="5"/>
      <c r="F39" s="5"/>
      <c r="G39" s="5"/>
      <c r="I39" s="1"/>
      <c r="J39" s="1"/>
      <c r="K39" s="1"/>
    </row>
    <row r="40" spans="1:256" x14ac:dyDescent="0.15">
      <c r="I40" s="1"/>
      <c r="J40" s="1"/>
      <c r="K40" s="1"/>
    </row>
    <row r="41" spans="1:256" x14ac:dyDescent="0.15">
      <c r="I41" s="1"/>
      <c r="J41" s="1"/>
      <c r="K41" s="1"/>
    </row>
    <row r="42" spans="1:256" x14ac:dyDescent="0.15">
      <c r="I42" s="1"/>
      <c r="J42" s="1"/>
      <c r="K42" s="1"/>
    </row>
  </sheetData>
  <mergeCells count="87">
    <mergeCell ref="IG37:IN37"/>
    <mergeCell ref="IO37:IV37"/>
    <mergeCell ref="GC37:GJ37"/>
    <mergeCell ref="GK37:GR37"/>
    <mergeCell ref="GS37:GZ37"/>
    <mergeCell ref="HI37:HP37"/>
    <mergeCell ref="HQ37:HX37"/>
    <mergeCell ref="HY37:IF37"/>
    <mergeCell ref="BM37:BT37"/>
    <mergeCell ref="GK36:GR36"/>
    <mergeCell ref="GS36:GZ36"/>
    <mergeCell ref="HA36:HH36"/>
    <mergeCell ref="HI36:HP36"/>
    <mergeCell ref="DA37:DH37"/>
    <mergeCell ref="HA37:HH37"/>
    <mergeCell ref="DQ37:DX37"/>
    <mergeCell ref="DY37:EF37"/>
    <mergeCell ref="EG37:EN37"/>
    <mergeCell ref="EO37:EV37"/>
    <mergeCell ref="EW37:FD37"/>
    <mergeCell ref="FE37:FL37"/>
    <mergeCell ref="FM37:FT37"/>
    <mergeCell ref="FU37:GB37"/>
    <mergeCell ref="HQ36:HX36"/>
    <mergeCell ref="BU37:CB37"/>
    <mergeCell ref="CC37:CJ37"/>
    <mergeCell ref="CK37:CR37"/>
    <mergeCell ref="CS37:CZ37"/>
    <mergeCell ref="DI37:DP37"/>
    <mergeCell ref="CK36:CR36"/>
    <mergeCell ref="CS36:CZ36"/>
    <mergeCell ref="DA36:DH36"/>
    <mergeCell ref="DI36:DP36"/>
    <mergeCell ref="DQ36:DX36"/>
    <mergeCell ref="DY36:EF36"/>
    <mergeCell ref="EG36:EN36"/>
    <mergeCell ref="IG36:IN36"/>
    <mergeCell ref="IO36:IV36"/>
    <mergeCell ref="I37:P37"/>
    <mergeCell ref="Q37:X37"/>
    <mergeCell ref="Y37:AF37"/>
    <mergeCell ref="AG37:AN37"/>
    <mergeCell ref="AO37:AV37"/>
    <mergeCell ref="AW37:BD37"/>
    <mergeCell ref="BE37:BL37"/>
    <mergeCell ref="HY36:IF36"/>
    <mergeCell ref="EO36:EV36"/>
    <mergeCell ref="EW36:FD36"/>
    <mergeCell ref="FE36:FL36"/>
    <mergeCell ref="FM36:FT36"/>
    <mergeCell ref="FU36:GB36"/>
    <mergeCell ref="GC36:GJ36"/>
    <mergeCell ref="AW36:BD36"/>
    <mergeCell ref="BE36:BL36"/>
    <mergeCell ref="BM36:BT36"/>
    <mergeCell ref="BU36:CB36"/>
    <mergeCell ref="CC36:CJ36"/>
    <mergeCell ref="B22:D22"/>
    <mergeCell ref="B23:D23"/>
    <mergeCell ref="AO36:AV36"/>
    <mergeCell ref="B25:D25"/>
    <mergeCell ref="B26:D26"/>
    <mergeCell ref="B27:D27"/>
    <mergeCell ref="B28:D28"/>
    <mergeCell ref="B29:D29"/>
    <mergeCell ref="B30:D30"/>
    <mergeCell ref="B31:D31"/>
    <mergeCell ref="B24:D24"/>
    <mergeCell ref="I36:P36"/>
    <mergeCell ref="Q36:X36"/>
    <mergeCell ref="Y36:AF36"/>
    <mergeCell ref="AG36:AN36"/>
    <mergeCell ref="B18:D18"/>
    <mergeCell ref="B19:D19"/>
    <mergeCell ref="B20:D20"/>
    <mergeCell ref="B21:D21"/>
    <mergeCell ref="A12:D12"/>
    <mergeCell ref="A13:D13"/>
    <mergeCell ref="B14:D14"/>
    <mergeCell ref="B15:D15"/>
    <mergeCell ref="B16:D16"/>
    <mergeCell ref="B17:D17"/>
    <mergeCell ref="A1:H1"/>
    <mergeCell ref="B2:C2"/>
    <mergeCell ref="F2:H3"/>
    <mergeCell ref="A3:C3"/>
    <mergeCell ref="B11:D11"/>
  </mergeCells>
  <phoneticPr fontId="7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160</vt:i4>
      </vt:variant>
      <vt:variant>
        <vt:lpstr>이름 지정된 범위</vt:lpstr>
      </vt:variant>
      <vt:variant>
        <vt:i4>160</vt:i4>
      </vt:variant>
    </vt:vector>
  </HeadingPairs>
  <TitlesOfParts>
    <vt:vector size="320" baseType="lpstr">
      <vt:lpstr>2026-02-03 (모터교환 필요,수리대기)</vt:lpstr>
      <vt:lpstr>2026-02-03</vt:lpstr>
      <vt:lpstr>2025-12-16 (2)</vt:lpstr>
      <vt:lpstr>2025-12-16</vt:lpstr>
      <vt:lpstr>2025-12-09</vt:lpstr>
      <vt:lpstr>2025-12-02</vt:lpstr>
      <vt:lpstr>2025-11-19</vt:lpstr>
      <vt:lpstr>2025-10-28</vt:lpstr>
      <vt:lpstr>2025-09-16</vt:lpstr>
      <vt:lpstr>2025-08-12 (3)</vt:lpstr>
      <vt:lpstr>2025-08-12</vt:lpstr>
      <vt:lpstr>2025-07-15 (3)</vt:lpstr>
      <vt:lpstr>2025-07-15 (2)</vt:lpstr>
      <vt:lpstr>2025-07-15</vt:lpstr>
      <vt:lpstr>2025-06-17</vt:lpstr>
      <vt:lpstr>2025-05-27</vt:lpstr>
      <vt:lpstr>2025-05-08</vt:lpstr>
      <vt:lpstr>2025-04-16</vt:lpstr>
      <vt:lpstr>2025-04-09</vt:lpstr>
      <vt:lpstr>2025-04-09 (2)</vt:lpstr>
      <vt:lpstr>2025-03-27 (2)</vt:lpstr>
      <vt:lpstr>2025-03-27</vt:lpstr>
      <vt:lpstr>2025-03-14 </vt:lpstr>
      <vt:lpstr>2025-02-19</vt:lpstr>
      <vt:lpstr>2025-02-26 컨트롤러 수리비 (5)</vt:lpstr>
      <vt:lpstr>2025-02-26 컨트롤러 수리비 (3)</vt:lpstr>
      <vt:lpstr>2025-02-26 컨트롤러 수리비 (4)</vt:lpstr>
      <vt:lpstr>2025-02-26 컨트롤러 수리비 (2)</vt:lpstr>
      <vt:lpstr>2025-02-26 컨트롤러 수리비</vt:lpstr>
      <vt:lpstr>2025-02-25</vt:lpstr>
      <vt:lpstr>2025-01-15</vt:lpstr>
      <vt:lpstr>2025-01-08 (1)</vt:lpstr>
      <vt:lpstr>2025-01-08</vt:lpstr>
      <vt:lpstr>2025</vt:lpstr>
      <vt:lpstr>2025-01-15(1)</vt:lpstr>
      <vt:lpstr>2025-01-09</vt:lpstr>
      <vt:lpstr>2025-01-03 (1)</vt:lpstr>
      <vt:lpstr>2025-01-03</vt:lpstr>
      <vt:lpstr>2024-12-27</vt:lpstr>
      <vt:lpstr>2024-12-20(6)</vt:lpstr>
      <vt:lpstr>2024-12-20 (5)</vt:lpstr>
      <vt:lpstr>2024-12-20 (4)</vt:lpstr>
      <vt:lpstr>2024-12-20 (3)</vt:lpstr>
      <vt:lpstr>2024-12-20 (2)</vt:lpstr>
      <vt:lpstr>2024-12-20</vt:lpstr>
      <vt:lpstr>2024-12-13 (2)</vt:lpstr>
      <vt:lpstr>2024-12-10(1)</vt:lpstr>
      <vt:lpstr>2024-12-04</vt:lpstr>
      <vt:lpstr>2024-11-13</vt:lpstr>
      <vt:lpstr>2024-11-13(1)</vt:lpstr>
      <vt:lpstr>2024-10-30</vt:lpstr>
      <vt:lpstr>2024-10-21 (2)</vt:lpstr>
      <vt:lpstr>2024-10-21(1)</vt:lpstr>
      <vt:lpstr>2024-10-21</vt:lpstr>
      <vt:lpstr>2024-09-20</vt:lpstr>
      <vt:lpstr>2024-09-11(3)</vt:lpstr>
      <vt:lpstr>2024-09-11 (2)</vt:lpstr>
      <vt:lpstr>2024-09-04</vt:lpstr>
      <vt:lpstr>2024-08-28 (3)</vt:lpstr>
      <vt:lpstr>2024-08-28 (2)</vt:lpstr>
      <vt:lpstr>2024-08-21</vt:lpstr>
      <vt:lpstr>20230816 (2)</vt:lpstr>
      <vt:lpstr>2024-08-16</vt:lpstr>
      <vt:lpstr>2024-08-07</vt:lpstr>
      <vt:lpstr>2024-07-23</vt:lpstr>
      <vt:lpstr>2024-07-16</vt:lpstr>
      <vt:lpstr>2024-07-10</vt:lpstr>
      <vt:lpstr>2024-07-03</vt:lpstr>
      <vt:lpstr>2024-06-27</vt:lpstr>
      <vt:lpstr>2024-06-19</vt:lpstr>
      <vt:lpstr>2024-06-19(1)</vt:lpstr>
      <vt:lpstr>2024-06-12</vt:lpstr>
      <vt:lpstr>2024-06-05 (2)</vt:lpstr>
      <vt:lpstr>2024-06-05</vt:lpstr>
      <vt:lpstr>2024-05-29</vt:lpstr>
      <vt:lpstr>2024-05-15(2)</vt:lpstr>
      <vt:lpstr>2024-05-15(1)</vt:lpstr>
      <vt:lpstr>2024-05-08</vt:lpstr>
      <vt:lpstr>2024-04-25</vt:lpstr>
      <vt:lpstr>2024-04-24</vt:lpstr>
      <vt:lpstr>2024-04-17</vt:lpstr>
      <vt:lpstr>2024-04-10</vt:lpstr>
      <vt:lpstr>2024-04-05</vt:lpstr>
      <vt:lpstr>2024-03-19</vt:lpstr>
      <vt:lpstr>2024-03-05</vt:lpstr>
      <vt:lpstr>2024-02-21</vt:lpstr>
      <vt:lpstr>2024-02-06</vt:lpstr>
      <vt:lpstr>2024-01-23</vt:lpstr>
      <vt:lpstr>2024-01-18</vt:lpstr>
      <vt:lpstr>2024-01-16</vt:lpstr>
      <vt:lpstr>2024-01-09</vt:lpstr>
      <vt:lpstr>2024-01-02</vt:lpstr>
      <vt:lpstr>2023-12-26</vt:lpstr>
      <vt:lpstr>2023-12-26 (2)</vt:lpstr>
      <vt:lpstr>2023-12-13 (3)</vt:lpstr>
      <vt:lpstr>2023-12-06</vt:lpstr>
      <vt:lpstr>2023-11-08(2)</vt:lpstr>
      <vt:lpstr>2023-11-</vt:lpstr>
      <vt:lpstr>2023-11-08</vt:lpstr>
      <vt:lpstr>2024-12-13</vt:lpstr>
      <vt:lpstr>2023-12-13 (2)</vt:lpstr>
      <vt:lpstr>DC TOOL 231005 (2)</vt:lpstr>
      <vt:lpstr>2023-11-07 (3)</vt:lpstr>
      <vt:lpstr>2023-11-07</vt:lpstr>
      <vt:lpstr>2023-12-20 (2)</vt:lpstr>
      <vt:lpstr>2023-12-20</vt:lpstr>
      <vt:lpstr>2023-12-13(1)</vt:lpstr>
      <vt:lpstr>2023-10-24</vt:lpstr>
      <vt:lpstr>2023-10-12</vt:lpstr>
      <vt:lpstr>DC TOOL 231005</vt:lpstr>
      <vt:lpstr>20230913 (2)</vt:lpstr>
      <vt:lpstr>20230913</vt:lpstr>
      <vt:lpstr>2023-09-13</vt:lpstr>
      <vt:lpstr>DC TOOL 230905</vt:lpstr>
      <vt:lpstr>20230816</vt:lpstr>
      <vt:lpstr>20230725</vt:lpstr>
      <vt:lpstr>락볼트 건 수리 230718</vt:lpstr>
      <vt:lpstr>시스템렌치 수리비 230711</vt:lpstr>
      <vt:lpstr>락볼트 외 수리비 230627</vt:lpstr>
      <vt:lpstr>DC TOOL 외 수리비 230620</vt:lpstr>
      <vt:lpstr>시스템렌치 수리비 230530</vt:lpstr>
      <vt:lpstr>락볼트 건 수리 230523</vt:lpstr>
      <vt:lpstr>락볼트 건 수리 230516</vt:lpstr>
      <vt:lpstr>시스템렌치 수리비 230509</vt:lpstr>
      <vt:lpstr>락볼트 건 수리 230502</vt:lpstr>
      <vt:lpstr>시스템렌치 수리비 230411(2)</vt:lpstr>
      <vt:lpstr>시스템렌치 수리비 230314</vt:lpstr>
      <vt:lpstr>시스템렌치 수리비 230307</vt:lpstr>
      <vt:lpstr>락볼트 건 수리 230217(5)</vt:lpstr>
      <vt:lpstr>시스템렌치 수리비 230215</vt:lpstr>
      <vt:lpstr>시스템렌치 수리비 230203</vt:lpstr>
      <vt:lpstr>락볼트 본체 수리230106</vt:lpstr>
      <vt:lpstr>시스템렌치 수리비 230106(2)</vt:lpstr>
      <vt:lpstr>시스템렌치 수리비 230106(3)</vt:lpstr>
      <vt:lpstr>락볼트 건 수리비 정리 221213</vt:lpstr>
      <vt:lpstr>락볼트 건 수리비 221213</vt:lpstr>
      <vt:lpstr>시스템렌치 수리비 정리 221213</vt:lpstr>
      <vt:lpstr>시스템렌치 수리비 정리 221125</vt:lpstr>
      <vt:lpstr>시스템렌치 수리비 221108 (4)</vt:lpstr>
      <vt:lpstr>시스템렌치 수리비 221123</vt:lpstr>
      <vt:lpstr>락볼트 건 수리 (2)</vt:lpstr>
      <vt:lpstr>락볼트 건 수리 (1)</vt:lpstr>
      <vt:lpstr>락볼트 본체 수리 (2)</vt:lpstr>
      <vt:lpstr>락볼트 건 수리</vt:lpstr>
      <vt:lpstr>시스템렌치 수리비 221108 (3)</vt:lpstr>
      <vt:lpstr>시스템렌치 수리비 221108</vt:lpstr>
      <vt:lpstr>락볼트 수리 (2)</vt:lpstr>
      <vt:lpstr>락볼트 수리 (3)</vt:lpstr>
      <vt:lpstr>시스템렌치 수리비 220713</vt:lpstr>
      <vt:lpstr>홍제호 수리비 모음 (3)</vt:lpstr>
      <vt:lpstr>락볼트 수리</vt:lpstr>
      <vt:lpstr>락볼트 해체툴 수리비</vt:lpstr>
      <vt:lpstr>홍제호 수리비 220405</vt:lpstr>
      <vt:lpstr>증압밸브</vt:lpstr>
      <vt:lpstr>증압밸브 2</vt:lpstr>
      <vt:lpstr>홍제호 수리비 모음 (2)</vt:lpstr>
      <vt:lpstr>홍제호 수리비 모음</vt:lpstr>
      <vt:lpstr>공구실 수리</vt:lpstr>
      <vt:lpstr>Rivet Tool 수리비 2</vt:lpstr>
      <vt:lpstr>Rivet Tool 수리비</vt:lpstr>
      <vt:lpstr>'20230725'!Print_Area</vt:lpstr>
      <vt:lpstr>'20230816'!Print_Area</vt:lpstr>
      <vt:lpstr>'20230816 (2)'!Print_Area</vt:lpstr>
      <vt:lpstr>'20230913'!Print_Area</vt:lpstr>
      <vt:lpstr>'2023-09-13'!Print_Area</vt:lpstr>
      <vt:lpstr>'20230913 (2)'!Print_Area</vt:lpstr>
      <vt:lpstr>'2023-10-12'!Print_Area</vt:lpstr>
      <vt:lpstr>'2023-10-24'!Print_Area</vt:lpstr>
      <vt:lpstr>'2023-11-'!Print_Area</vt:lpstr>
      <vt:lpstr>'2023-11-07'!Print_Area</vt:lpstr>
      <vt:lpstr>'2023-11-07 (3)'!Print_Area</vt:lpstr>
      <vt:lpstr>'2023-11-08'!Print_Area</vt:lpstr>
      <vt:lpstr>'2023-11-08(2)'!Print_Area</vt:lpstr>
      <vt:lpstr>'2023-12-06'!Print_Area</vt:lpstr>
      <vt:lpstr>'2023-12-13 (2)'!Print_Area</vt:lpstr>
      <vt:lpstr>'2023-12-13 (3)'!Print_Area</vt:lpstr>
      <vt:lpstr>'2023-12-13(1)'!Print_Area</vt:lpstr>
      <vt:lpstr>'2023-12-20'!Print_Area</vt:lpstr>
      <vt:lpstr>'2023-12-20 (2)'!Print_Area</vt:lpstr>
      <vt:lpstr>'2023-12-26'!Print_Area</vt:lpstr>
      <vt:lpstr>'2023-12-26 (2)'!Print_Area</vt:lpstr>
      <vt:lpstr>'2024-01-02'!Print_Area</vt:lpstr>
      <vt:lpstr>'2024-01-09'!Print_Area</vt:lpstr>
      <vt:lpstr>'2024-01-16'!Print_Area</vt:lpstr>
      <vt:lpstr>'2024-01-18'!Print_Area</vt:lpstr>
      <vt:lpstr>'2024-01-23'!Print_Area</vt:lpstr>
      <vt:lpstr>'2024-02-06'!Print_Area</vt:lpstr>
      <vt:lpstr>'2024-02-21'!Print_Area</vt:lpstr>
      <vt:lpstr>'2024-03-05'!Print_Area</vt:lpstr>
      <vt:lpstr>'2024-03-19'!Print_Area</vt:lpstr>
      <vt:lpstr>'2024-04-05'!Print_Area</vt:lpstr>
      <vt:lpstr>'2024-04-10'!Print_Area</vt:lpstr>
      <vt:lpstr>'2024-04-17'!Print_Area</vt:lpstr>
      <vt:lpstr>'2024-04-24'!Print_Area</vt:lpstr>
      <vt:lpstr>'2024-04-25'!Print_Area</vt:lpstr>
      <vt:lpstr>'2024-05-08'!Print_Area</vt:lpstr>
      <vt:lpstr>'2024-05-15(1)'!Print_Area</vt:lpstr>
      <vt:lpstr>'2024-05-15(2)'!Print_Area</vt:lpstr>
      <vt:lpstr>'2024-05-29'!Print_Area</vt:lpstr>
      <vt:lpstr>'2024-06-05'!Print_Area</vt:lpstr>
      <vt:lpstr>'2024-06-05 (2)'!Print_Area</vt:lpstr>
      <vt:lpstr>'2024-06-12'!Print_Area</vt:lpstr>
      <vt:lpstr>'2024-06-19'!Print_Area</vt:lpstr>
      <vt:lpstr>'2024-06-19(1)'!Print_Area</vt:lpstr>
      <vt:lpstr>'2024-06-27'!Print_Area</vt:lpstr>
      <vt:lpstr>'2024-07-03'!Print_Area</vt:lpstr>
      <vt:lpstr>'2024-07-10'!Print_Area</vt:lpstr>
      <vt:lpstr>'2024-07-16'!Print_Area</vt:lpstr>
      <vt:lpstr>'2024-07-23'!Print_Area</vt:lpstr>
      <vt:lpstr>'2024-08-07'!Print_Area</vt:lpstr>
      <vt:lpstr>'2024-08-16'!Print_Area</vt:lpstr>
      <vt:lpstr>'2024-08-21'!Print_Area</vt:lpstr>
      <vt:lpstr>'2024-08-28 (2)'!Print_Area</vt:lpstr>
      <vt:lpstr>'2024-08-28 (3)'!Print_Area</vt:lpstr>
      <vt:lpstr>'2024-09-04'!Print_Area</vt:lpstr>
      <vt:lpstr>'2024-09-11 (2)'!Print_Area</vt:lpstr>
      <vt:lpstr>'2024-09-11(3)'!Print_Area</vt:lpstr>
      <vt:lpstr>'2024-09-20'!Print_Area</vt:lpstr>
      <vt:lpstr>'2024-10-21'!Print_Area</vt:lpstr>
      <vt:lpstr>'2024-10-21 (2)'!Print_Area</vt:lpstr>
      <vt:lpstr>'2024-10-21(1)'!Print_Area</vt:lpstr>
      <vt:lpstr>'2024-10-30'!Print_Area</vt:lpstr>
      <vt:lpstr>'2024-11-13'!Print_Area</vt:lpstr>
      <vt:lpstr>'2024-11-13(1)'!Print_Area</vt:lpstr>
      <vt:lpstr>'2024-12-04'!Print_Area</vt:lpstr>
      <vt:lpstr>'2024-12-10(1)'!Print_Area</vt:lpstr>
      <vt:lpstr>'2024-12-13'!Print_Area</vt:lpstr>
      <vt:lpstr>'2024-12-13 (2)'!Print_Area</vt:lpstr>
      <vt:lpstr>'2024-12-20'!Print_Area</vt:lpstr>
      <vt:lpstr>'2024-12-20 (2)'!Print_Area</vt:lpstr>
      <vt:lpstr>'2024-12-20 (3)'!Print_Area</vt:lpstr>
      <vt:lpstr>'2024-12-20 (4)'!Print_Area</vt:lpstr>
      <vt:lpstr>'2024-12-20 (5)'!Print_Area</vt:lpstr>
      <vt:lpstr>'2024-12-20(6)'!Print_Area</vt:lpstr>
      <vt:lpstr>'2024-12-27'!Print_Area</vt:lpstr>
      <vt:lpstr>'2025'!Print_Area</vt:lpstr>
      <vt:lpstr>'2025-01-03'!Print_Area</vt:lpstr>
      <vt:lpstr>'2025-01-03 (1)'!Print_Area</vt:lpstr>
      <vt:lpstr>'2025-01-08'!Print_Area</vt:lpstr>
      <vt:lpstr>'2025-01-08 (1)'!Print_Area</vt:lpstr>
      <vt:lpstr>'2025-01-09'!Print_Area</vt:lpstr>
      <vt:lpstr>'2025-01-15'!Print_Area</vt:lpstr>
      <vt:lpstr>'2025-01-15(1)'!Print_Area</vt:lpstr>
      <vt:lpstr>'2025-02-19'!Print_Area</vt:lpstr>
      <vt:lpstr>'2025-02-25'!Print_Area</vt:lpstr>
      <vt:lpstr>'2025-02-26 컨트롤러 수리비'!Print_Area</vt:lpstr>
      <vt:lpstr>'2025-02-26 컨트롤러 수리비 (2)'!Print_Area</vt:lpstr>
      <vt:lpstr>'2025-02-26 컨트롤러 수리비 (3)'!Print_Area</vt:lpstr>
      <vt:lpstr>'2025-02-26 컨트롤러 수리비 (4)'!Print_Area</vt:lpstr>
      <vt:lpstr>'2025-02-26 컨트롤러 수리비 (5)'!Print_Area</vt:lpstr>
      <vt:lpstr>'2025-03-14 '!Print_Area</vt:lpstr>
      <vt:lpstr>'2025-03-27'!Print_Area</vt:lpstr>
      <vt:lpstr>'2025-03-27 (2)'!Print_Area</vt:lpstr>
      <vt:lpstr>'2025-04-09'!Print_Area</vt:lpstr>
      <vt:lpstr>'2025-04-09 (2)'!Print_Area</vt:lpstr>
      <vt:lpstr>'2025-04-16'!Print_Area</vt:lpstr>
      <vt:lpstr>'2025-05-08'!Print_Area</vt:lpstr>
      <vt:lpstr>'2025-05-27'!Print_Area</vt:lpstr>
      <vt:lpstr>'2025-06-17'!Print_Area</vt:lpstr>
      <vt:lpstr>'2025-07-15'!Print_Area</vt:lpstr>
      <vt:lpstr>'2025-07-15 (2)'!Print_Area</vt:lpstr>
      <vt:lpstr>'2025-07-15 (3)'!Print_Area</vt:lpstr>
      <vt:lpstr>'2025-08-12'!Print_Area</vt:lpstr>
      <vt:lpstr>'2025-08-12 (3)'!Print_Area</vt:lpstr>
      <vt:lpstr>'2025-09-16'!Print_Area</vt:lpstr>
      <vt:lpstr>'2025-10-28'!Print_Area</vt:lpstr>
      <vt:lpstr>'2025-11-19'!Print_Area</vt:lpstr>
      <vt:lpstr>'2025-12-02'!Print_Area</vt:lpstr>
      <vt:lpstr>'2025-12-09'!Print_Area</vt:lpstr>
      <vt:lpstr>'2025-12-16'!Print_Area</vt:lpstr>
      <vt:lpstr>'2025-12-16 (2)'!Print_Area</vt:lpstr>
      <vt:lpstr>'2026-02-03'!Print_Area</vt:lpstr>
      <vt:lpstr>'2026-02-03 (모터교환 필요,수리대기)'!Print_Area</vt:lpstr>
      <vt:lpstr>'DC TOOL 230905'!Print_Area</vt:lpstr>
      <vt:lpstr>'DC TOOL 231005'!Print_Area</vt:lpstr>
      <vt:lpstr>'DC TOOL 231005 (2)'!Print_Area</vt:lpstr>
      <vt:lpstr>'DC TOOL 외 수리비 230620'!Print_Area</vt:lpstr>
      <vt:lpstr>'Rivet Tool 수리비'!Print_Area</vt:lpstr>
      <vt:lpstr>'Rivet Tool 수리비 2'!Print_Area</vt:lpstr>
      <vt:lpstr>'공구실 수리'!Print_Area</vt:lpstr>
      <vt:lpstr>'락볼트 건 수리'!Print_Area</vt:lpstr>
      <vt:lpstr>'락볼트 건 수리 (1)'!Print_Area</vt:lpstr>
      <vt:lpstr>'락볼트 건 수리 (2)'!Print_Area</vt:lpstr>
      <vt:lpstr>'락볼트 건 수리 230217(5)'!Print_Area</vt:lpstr>
      <vt:lpstr>'락볼트 건 수리 230502'!Print_Area</vt:lpstr>
      <vt:lpstr>'락볼트 건 수리 230516'!Print_Area</vt:lpstr>
      <vt:lpstr>'락볼트 건 수리 230523'!Print_Area</vt:lpstr>
      <vt:lpstr>'락볼트 건 수리 230718'!Print_Area</vt:lpstr>
      <vt:lpstr>'락볼트 건 수리비 221213'!Print_Area</vt:lpstr>
      <vt:lpstr>'락볼트 건 수리비 정리 221213'!Print_Area</vt:lpstr>
      <vt:lpstr>'락볼트 본체 수리 (2)'!Print_Area</vt:lpstr>
      <vt:lpstr>'락볼트 본체 수리230106'!Print_Area</vt:lpstr>
      <vt:lpstr>'락볼트 수리'!Print_Area</vt:lpstr>
      <vt:lpstr>'락볼트 수리 (2)'!Print_Area</vt:lpstr>
      <vt:lpstr>'락볼트 수리 (3)'!Print_Area</vt:lpstr>
      <vt:lpstr>'락볼트 외 수리비 230627'!Print_Area</vt:lpstr>
      <vt:lpstr>'락볼트 해체툴 수리비'!Print_Area</vt:lpstr>
      <vt:lpstr>'시스템렌치 수리비 220713'!Print_Area</vt:lpstr>
      <vt:lpstr>'시스템렌치 수리비 221108'!Print_Area</vt:lpstr>
      <vt:lpstr>'시스템렌치 수리비 221108 (3)'!Print_Area</vt:lpstr>
      <vt:lpstr>'시스템렌치 수리비 221108 (4)'!Print_Area</vt:lpstr>
      <vt:lpstr>'시스템렌치 수리비 221123'!Print_Area</vt:lpstr>
      <vt:lpstr>'시스템렌치 수리비 230106(2)'!Print_Area</vt:lpstr>
      <vt:lpstr>'시스템렌치 수리비 230106(3)'!Print_Area</vt:lpstr>
      <vt:lpstr>'시스템렌치 수리비 230203'!Print_Area</vt:lpstr>
      <vt:lpstr>'시스템렌치 수리비 230215'!Print_Area</vt:lpstr>
      <vt:lpstr>'시스템렌치 수리비 230307'!Print_Area</vt:lpstr>
      <vt:lpstr>'시스템렌치 수리비 230314'!Print_Area</vt:lpstr>
      <vt:lpstr>'시스템렌치 수리비 230411(2)'!Print_Area</vt:lpstr>
      <vt:lpstr>'시스템렌치 수리비 230509'!Print_Area</vt:lpstr>
      <vt:lpstr>'시스템렌치 수리비 230530'!Print_Area</vt:lpstr>
      <vt:lpstr>'시스템렌치 수리비 230711'!Print_Area</vt:lpstr>
      <vt:lpstr>'시스템렌치 수리비 정리 221125'!Print_Area</vt:lpstr>
      <vt:lpstr>'시스템렌치 수리비 정리 221213'!Print_Area</vt:lpstr>
      <vt:lpstr>증압밸브!Print_Area</vt:lpstr>
      <vt:lpstr>'증압밸브 2'!Print_Area</vt:lpstr>
      <vt:lpstr>'홍제호 수리비 220405'!Print_Area</vt:lpstr>
      <vt:lpstr>'홍제호 수리비 모음'!Print_Area</vt:lpstr>
      <vt:lpstr>'홍제호 수리비 모음 (2)'!Print_Area</vt:lpstr>
      <vt:lpstr>'홍제호 수리비 모음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2026-02-11T02:38:34Z</cp:lastPrinted>
  <dcterms:created xsi:type="dcterms:W3CDTF">2022-11-08T07:36:16Z</dcterms:created>
  <dcterms:modified xsi:type="dcterms:W3CDTF">2026-02-11T02:38:40Z</dcterms:modified>
</cp:coreProperties>
</file>