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ordy TUF GAMING\Documents\My Document\Mothly Cash Flow\"/>
    </mc:Choice>
  </mc:AlternateContent>
  <bookViews>
    <workbookView xWindow="0" yWindow="0" windowWidth="20400" windowHeight="7080" activeTab="12"/>
  </bookViews>
  <sheets>
    <sheet name="January" sheetId="13" r:id="rId1"/>
    <sheet name="February" sheetId="12" r:id="rId2"/>
    <sheet name="March" sheetId="11" r:id="rId3"/>
    <sheet name="April" sheetId="10" r:id="rId4"/>
    <sheet name="May" sheetId="9" r:id="rId5"/>
    <sheet name="June" sheetId="8" r:id="rId6"/>
    <sheet name="July" sheetId="6" r:id="rId7"/>
    <sheet name="August" sheetId="5" r:id="rId8"/>
    <sheet name="September" sheetId="3" r:id="rId9"/>
    <sheet name="October" sheetId="2" r:id="rId10"/>
    <sheet name="November" sheetId="7" r:id="rId11"/>
    <sheet name="December" sheetId="1" r:id="rId12"/>
    <sheet name="Summary" sheetId="14" r:id="rId13"/>
  </sheets>
  <definedNames>
    <definedName name="_xlnm.Print_Titles" localSheetId="3">April!$3:$4</definedName>
    <definedName name="_xlnm.Print_Titles" localSheetId="7">August!$3:$4</definedName>
    <definedName name="_xlnm.Print_Titles" localSheetId="11">December!$3:$4</definedName>
    <definedName name="_xlnm.Print_Titles" localSheetId="1">February!$3:$4</definedName>
    <definedName name="_xlnm.Print_Titles" localSheetId="0">January!$3:$4</definedName>
    <definedName name="_xlnm.Print_Titles" localSheetId="6">July!$3:$4</definedName>
    <definedName name="_xlnm.Print_Titles" localSheetId="5">June!$3:$4</definedName>
    <definedName name="_xlnm.Print_Titles" localSheetId="2">March!$3:$4</definedName>
    <definedName name="_xlnm.Print_Titles" localSheetId="4">May!$3:$4</definedName>
    <definedName name="_xlnm.Print_Titles" localSheetId="10">November!$3:$4</definedName>
    <definedName name="_xlnm.Print_Titles" localSheetId="9">October!$3:$4</definedName>
    <definedName name="_xlnm.Print_Titles" localSheetId="8">September!$3:$4</definedName>
    <definedName name="RowTitleRegion1..G1" localSheetId="3">April!$G$1</definedName>
    <definedName name="RowTitleRegion1..G1" localSheetId="7">August!$G$1</definedName>
    <definedName name="RowTitleRegion1..G1" localSheetId="1">February!$G$1</definedName>
    <definedName name="RowTitleRegion1..G1" localSheetId="0">January!$G$1</definedName>
    <definedName name="RowTitleRegion1..G1" localSheetId="6">July!$G$1</definedName>
    <definedName name="RowTitleRegion1..G1" localSheetId="5">June!$G$1</definedName>
    <definedName name="RowTitleRegion1..G1" localSheetId="2">March!$G$1</definedName>
    <definedName name="RowTitleRegion1..G1" localSheetId="4">May!$G$1</definedName>
    <definedName name="RowTitleRegion1..G1" localSheetId="10">November!$G$1</definedName>
    <definedName name="RowTitleRegion1..G1" localSheetId="9">October!$G$1</definedName>
    <definedName name="RowTitleRegion1..G1" localSheetId="8">September!$G$1</definedName>
    <definedName name="RowTitleRegion1..G1">December!$G$1</definedName>
    <definedName name="Title1" localSheetId="3">#REF!</definedName>
    <definedName name="Title1" localSheetId="7">#REF!</definedName>
    <definedName name="Title1" localSheetId="1">#REF!</definedName>
    <definedName name="Title1" localSheetId="0">#REF!</definedName>
    <definedName name="Title1" localSheetId="6">#REF!</definedName>
    <definedName name="Title1" localSheetId="5">#REF!</definedName>
    <definedName name="Title1" localSheetId="2">#REF!</definedName>
    <definedName name="Title1" localSheetId="4">#REF!</definedName>
    <definedName name="Title1" localSheetId="10">#REF!</definedName>
    <definedName name="Title1" localSheetId="9">#REF!</definedName>
    <definedName name="Title1" localSheetId="8">#REF!</definedName>
    <definedName name="Title1">#REF!</definedName>
  </definedNames>
  <calcPr calcId="162913"/>
</workbook>
</file>

<file path=xl/calcChain.xml><?xml version="1.0" encoding="utf-8"?>
<calcChain xmlns="http://schemas.openxmlformats.org/spreadsheetml/2006/main">
  <c r="D36" i="1" l="1"/>
  <c r="D35" i="7"/>
  <c r="D36" i="2"/>
  <c r="D35" i="3"/>
  <c r="D36" i="5"/>
  <c r="D36" i="6"/>
  <c r="D35" i="8"/>
  <c r="D36" i="9"/>
  <c r="D35" i="10"/>
  <c r="D36" i="11"/>
  <c r="D33" i="12"/>
  <c r="D13" i="14" l="1"/>
  <c r="E13" i="14"/>
  <c r="F13" i="14"/>
  <c r="D12" i="14"/>
  <c r="E12" i="14"/>
  <c r="F12" i="14"/>
  <c r="D11" i="14"/>
  <c r="E11" i="14"/>
  <c r="F11" i="14"/>
  <c r="D10" i="14"/>
  <c r="E10" i="14"/>
  <c r="F10" i="14"/>
  <c r="C10" i="14"/>
  <c r="C11" i="14"/>
  <c r="C12" i="14"/>
  <c r="C13" i="14"/>
  <c r="D9" i="14"/>
  <c r="E9" i="14"/>
  <c r="F9" i="14"/>
  <c r="C9" i="14"/>
  <c r="D8" i="14"/>
  <c r="E8" i="14"/>
  <c r="F8" i="14"/>
  <c r="C8" i="14"/>
  <c r="D7" i="14"/>
  <c r="E7" i="14"/>
  <c r="F7" i="14"/>
  <c r="C7" i="14"/>
  <c r="C6" i="14"/>
  <c r="D6" i="14"/>
  <c r="E6" i="14"/>
  <c r="F6" i="14"/>
  <c r="D5" i="14"/>
  <c r="E5" i="14"/>
  <c r="F5" i="14"/>
  <c r="C5" i="14"/>
  <c r="D4" i="14"/>
  <c r="E4" i="14"/>
  <c r="F4" i="14"/>
  <c r="C4" i="14"/>
  <c r="C3" i="14"/>
  <c r="D3" i="14"/>
  <c r="E3" i="14"/>
  <c r="F3" i="14"/>
  <c r="D2" i="14"/>
  <c r="E2" i="14"/>
  <c r="F2" i="14"/>
  <c r="G2" i="14"/>
  <c r="C2" i="14"/>
  <c r="A7" i="11" l="1"/>
  <c r="A8" i="11"/>
  <c r="A9" i="11"/>
  <c r="A10" i="11"/>
  <c r="A11" i="11"/>
  <c r="A12" i="11"/>
  <c r="A6" i="11"/>
  <c r="A7" i="12"/>
  <c r="A8" i="12"/>
  <c r="A9" i="12"/>
  <c r="A10" i="12"/>
  <c r="A11" i="12"/>
  <c r="A12" i="12"/>
  <c r="A6" i="12"/>
  <c r="D24" i="1" l="1"/>
  <c r="D25" i="1"/>
  <c r="D11" i="1"/>
  <c r="D12" i="1"/>
  <c r="D13" i="1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6" i="13"/>
  <c r="D20" i="10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5" i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5" i="7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5" i="2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5" i="3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5" i="5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5" i="6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5" i="8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5" i="9"/>
  <c r="D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5" i="10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5" i="11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8" i="12"/>
  <c r="C7" i="12"/>
  <c r="C6" i="12"/>
  <c r="C5" i="12"/>
  <c r="E16" i="12"/>
  <c r="F31" i="13" l="1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11" i="12"/>
  <c r="E12" i="12"/>
  <c r="E13" i="12"/>
  <c r="E14" i="12"/>
  <c r="E15" i="12"/>
  <c r="E8" i="12"/>
  <c r="E9" i="12"/>
  <c r="E10" i="12"/>
  <c r="E7" i="12"/>
  <c r="E6" i="12"/>
  <c r="D6" i="1" l="1"/>
  <c r="D7" i="1"/>
  <c r="D8" i="1"/>
  <c r="D9" i="1"/>
  <c r="D10" i="1"/>
  <c r="D14" i="1"/>
  <c r="D16" i="1"/>
  <c r="D17" i="1"/>
  <c r="D18" i="1"/>
  <c r="D19" i="1"/>
  <c r="D20" i="1"/>
  <c r="D21" i="1"/>
  <c r="D22" i="1"/>
  <c r="D23" i="1"/>
  <c r="D26" i="1"/>
  <c r="D27" i="1"/>
  <c r="D28" i="1"/>
  <c r="D29" i="1"/>
  <c r="D30" i="1"/>
  <c r="D31" i="1"/>
  <c r="D32" i="1"/>
  <c r="D5" i="1"/>
  <c r="D6" i="7"/>
  <c r="D7" i="7"/>
  <c r="D8" i="7"/>
  <c r="D9" i="7"/>
  <c r="D30" i="7"/>
  <c r="D31" i="7"/>
  <c r="D32" i="7"/>
  <c r="D5" i="7"/>
  <c r="D6" i="2"/>
  <c r="D7" i="2"/>
  <c r="D8" i="2"/>
  <c r="D9" i="2"/>
  <c r="D10" i="2"/>
  <c r="D11" i="2"/>
  <c r="D12" i="2"/>
  <c r="D13" i="2"/>
  <c r="D14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5" i="2"/>
  <c r="D6" i="3"/>
  <c r="D7" i="3"/>
  <c r="D8" i="3"/>
  <c r="D9" i="3"/>
  <c r="D10" i="3"/>
  <c r="D11" i="3"/>
  <c r="D12" i="3"/>
  <c r="D13" i="3"/>
  <c r="D14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5" i="3"/>
  <c r="D6" i="5"/>
  <c r="D7" i="5"/>
  <c r="D8" i="5"/>
  <c r="D9" i="5"/>
  <c r="D10" i="5"/>
  <c r="D11" i="5"/>
  <c r="D12" i="5"/>
  <c r="D13" i="5"/>
  <c r="D14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5" i="5"/>
  <c r="D6" i="6"/>
  <c r="D7" i="6"/>
  <c r="D8" i="6"/>
  <c r="D9" i="6"/>
  <c r="D10" i="6"/>
  <c r="D11" i="6"/>
  <c r="D12" i="6"/>
  <c r="D13" i="6"/>
  <c r="D14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5" i="6"/>
  <c r="D6" i="8"/>
  <c r="D7" i="8"/>
  <c r="D8" i="8"/>
  <c r="D9" i="8"/>
  <c r="D10" i="8"/>
  <c r="D11" i="8"/>
  <c r="D12" i="8"/>
  <c r="D13" i="8"/>
  <c r="D14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5" i="8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5" i="9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5" i="11"/>
  <c r="D6" i="12"/>
  <c r="E6" i="11" s="1"/>
  <c r="E6" i="10" s="1"/>
  <c r="D7" i="12"/>
  <c r="E7" i="11" s="1"/>
  <c r="E7" i="10" s="1"/>
  <c r="E7" i="9" s="1"/>
  <c r="D8" i="12"/>
  <c r="E8" i="11" s="1"/>
  <c r="D9" i="12"/>
  <c r="E9" i="11" s="1"/>
  <c r="D10" i="12"/>
  <c r="E10" i="11" s="1"/>
  <c r="D11" i="12"/>
  <c r="E11" i="11" s="1"/>
  <c r="D12" i="12"/>
  <c r="E12" i="11" s="1"/>
  <c r="D13" i="12"/>
  <c r="E13" i="11" s="1"/>
  <c r="D14" i="12"/>
  <c r="E14" i="11" s="1"/>
  <c r="D15" i="12"/>
  <c r="E15" i="11" s="1"/>
  <c r="D16" i="12"/>
  <c r="E16" i="11" s="1"/>
  <c r="D17" i="12"/>
  <c r="E17" i="11" s="1"/>
  <c r="D18" i="12"/>
  <c r="E18" i="11" s="1"/>
  <c r="D19" i="12"/>
  <c r="E19" i="11" s="1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5" i="12"/>
  <c r="F24" i="13"/>
  <c r="F7" i="12" s="1"/>
  <c r="F28" i="12"/>
  <c r="E7" i="8" l="1"/>
  <c r="E7" i="6" s="1"/>
  <c r="E7" i="5" s="1"/>
  <c r="E7" i="3" s="1"/>
  <c r="E7" i="2" s="1"/>
  <c r="E7" i="7" s="1"/>
  <c r="E16" i="10"/>
  <c r="E16" i="9" s="1"/>
  <c r="E16" i="8" s="1"/>
  <c r="E16" i="6" s="1"/>
  <c r="E16" i="5" s="1"/>
  <c r="E16" i="3" s="1"/>
  <c r="E16" i="2" s="1"/>
  <c r="E16" i="7" s="1"/>
  <c r="E29" i="11"/>
  <c r="A6" i="5"/>
  <c r="E28" i="11"/>
  <c r="E21" i="11"/>
  <c r="E15" i="10"/>
  <c r="E22" i="11"/>
  <c r="E27" i="11"/>
  <c r="E25" i="11"/>
  <c r="E25" i="10" s="1"/>
  <c r="E24" i="11"/>
  <c r="E20" i="11"/>
  <c r="E20" i="10" s="1"/>
  <c r="E26" i="11"/>
  <c r="E23" i="11"/>
  <c r="E14" i="10"/>
  <c r="E9" i="10"/>
  <c r="E12" i="10"/>
  <c r="E11" i="10"/>
  <c r="E11" i="9" s="1"/>
  <c r="E10" i="10"/>
  <c r="E10" i="9" s="1"/>
  <c r="E10" i="8" s="1"/>
  <c r="E6" i="9"/>
  <c r="E6" i="8" s="1"/>
  <c r="E6" i="6" s="1"/>
  <c r="E6" i="5" s="1"/>
  <c r="E6" i="3" s="1"/>
  <c r="E6" i="2" s="1"/>
  <c r="E6" i="7" s="1"/>
  <c r="E6" i="1" s="1"/>
  <c r="E18" i="10"/>
  <c r="E13" i="10"/>
  <c r="E8" i="10"/>
  <c r="E8" i="9" s="1"/>
  <c r="F21" i="12"/>
  <c r="F28" i="11"/>
  <c r="F14" i="11"/>
  <c r="F14" i="12"/>
  <c r="F36" i="13"/>
  <c r="E36" i="13"/>
  <c r="G6" i="13"/>
  <c r="G7" i="13" s="1"/>
  <c r="E13" i="9" l="1"/>
  <c r="E15" i="9"/>
  <c r="E12" i="9"/>
  <c r="E12" i="8" s="1"/>
  <c r="E9" i="9"/>
  <c r="E9" i="8" s="1"/>
  <c r="E9" i="6" s="1"/>
  <c r="E14" i="9"/>
  <c r="E14" i="8" s="1"/>
  <c r="E17" i="10"/>
  <c r="E24" i="10"/>
  <c r="E22" i="10"/>
  <c r="E22" i="9" s="1"/>
  <c r="E19" i="10"/>
  <c r="E21" i="10"/>
  <c r="E23" i="10"/>
  <c r="E26" i="10"/>
  <c r="F33" i="12"/>
  <c r="H33" i="12" s="1"/>
  <c r="G3" i="14" s="1"/>
  <c r="G8" i="13"/>
  <c r="G9" i="13" s="1"/>
  <c r="G10" i="13" s="1"/>
  <c r="G11" i="13" s="1"/>
  <c r="G12" i="13" s="1"/>
  <c r="G13" i="13" s="1"/>
  <c r="G14" i="13" s="1"/>
  <c r="G15" i="13" s="1"/>
  <c r="F35" i="11"/>
  <c r="F21" i="11"/>
  <c r="F7" i="11"/>
  <c r="F25" i="10"/>
  <c r="F11" i="10"/>
  <c r="H36" i="13"/>
  <c r="E33" i="12"/>
  <c r="G16" i="13" l="1"/>
  <c r="E13" i="8"/>
  <c r="E13" i="6" s="1"/>
  <c r="E11" i="8"/>
  <c r="E8" i="8"/>
  <c r="E17" i="9"/>
  <c r="E19" i="9"/>
  <c r="E21" i="9"/>
  <c r="E23" i="9"/>
  <c r="E18" i="9"/>
  <c r="E20" i="9"/>
  <c r="F36" i="11"/>
  <c r="H36" i="11" s="1"/>
  <c r="G4" i="14" s="1"/>
  <c r="E31" i="11"/>
  <c r="E30" i="11"/>
  <c r="E32" i="11"/>
  <c r="E32" i="10" s="1"/>
  <c r="G17" i="13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F32" i="10"/>
  <c r="F18" i="10"/>
  <c r="F35" i="10" s="1"/>
  <c r="H35" i="10" s="1"/>
  <c r="G5" i="14" s="1"/>
  <c r="F23" i="9"/>
  <c r="F9" i="9"/>
  <c r="E36" i="11" l="1"/>
  <c r="E8" i="6"/>
  <c r="E8" i="5" s="1"/>
  <c r="G16" i="1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E12" i="6"/>
  <c r="E12" i="5" s="1"/>
  <c r="E11" i="6"/>
  <c r="E11" i="5" s="1"/>
  <c r="E11" i="3" s="1"/>
  <c r="E10" i="6"/>
  <c r="E15" i="8"/>
  <c r="E20" i="8"/>
  <c r="E19" i="8"/>
  <c r="E17" i="8"/>
  <c r="E18" i="8"/>
  <c r="E28" i="10"/>
  <c r="E27" i="10"/>
  <c r="E30" i="10"/>
  <c r="E29" i="10"/>
  <c r="E31" i="10"/>
  <c r="E31" i="9" s="1"/>
  <c r="E30" i="9"/>
  <c r="F16" i="9"/>
  <c r="F30" i="9"/>
  <c r="F34" i="8"/>
  <c r="F20" i="8"/>
  <c r="F6" i="8"/>
  <c r="E35" i="10" l="1"/>
  <c r="E32" i="9" s="1"/>
  <c r="E32" i="8" s="1"/>
  <c r="G34" i="11"/>
  <c r="G35" i="11"/>
  <c r="G36" i="11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E10" i="5"/>
  <c r="E10" i="3" s="1"/>
  <c r="E10" i="2" s="1"/>
  <c r="E9" i="5"/>
  <c r="E15" i="6"/>
  <c r="E14" i="6"/>
  <c r="E17" i="6"/>
  <c r="E31" i="8"/>
  <c r="E31" i="6" s="1"/>
  <c r="E25" i="9"/>
  <c r="E24" i="9"/>
  <c r="F36" i="9"/>
  <c r="H36" i="9" s="1"/>
  <c r="G6" i="14" s="1"/>
  <c r="E29" i="9"/>
  <c r="E29" i="8" s="1"/>
  <c r="E29" i="6" s="1"/>
  <c r="E27" i="9"/>
  <c r="E26" i="9"/>
  <c r="E26" i="8" s="1"/>
  <c r="E28" i="9"/>
  <c r="E28" i="8" s="1"/>
  <c r="E30" i="8"/>
  <c r="F13" i="8"/>
  <c r="F27" i="8"/>
  <c r="F32" i="6"/>
  <c r="F18" i="6"/>
  <c r="E36" i="9" l="1"/>
  <c r="E9" i="3"/>
  <c r="E9" i="2" s="1"/>
  <c r="E9" i="7" s="1"/>
  <c r="E8" i="3"/>
  <c r="E8" i="2" s="1"/>
  <c r="E8" i="7" s="1"/>
  <c r="E15" i="5"/>
  <c r="E14" i="5"/>
  <c r="E14" i="3" s="1"/>
  <c r="E13" i="5"/>
  <c r="E28" i="6"/>
  <c r="E28" i="5" s="1"/>
  <c r="E22" i="8"/>
  <c r="E21" i="8"/>
  <c r="E27" i="8"/>
  <c r="E27" i="6" s="1"/>
  <c r="E27" i="5" s="1"/>
  <c r="E24" i="8"/>
  <c r="E23" i="8"/>
  <c r="E23" i="6" s="1"/>
  <c r="E25" i="8"/>
  <c r="E25" i="6" s="1"/>
  <c r="G16" i="10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5" i="9" s="1"/>
  <c r="G6" i="9" s="1"/>
  <c r="E30" i="6"/>
  <c r="E29" i="5" s="1"/>
  <c r="F35" i="8"/>
  <c r="H35" i="8" s="1"/>
  <c r="G7" i="14" s="1"/>
  <c r="F11" i="6"/>
  <c r="F25" i="6"/>
  <c r="F29" i="5"/>
  <c r="F15" i="5"/>
  <c r="E35" i="8" l="1"/>
  <c r="E32" i="6" s="1"/>
  <c r="E32" i="5" s="1"/>
  <c r="E32" i="3" s="1"/>
  <c r="E8" i="1"/>
  <c r="E13" i="3"/>
  <c r="E13" i="2" s="1"/>
  <c r="E13" i="7" s="1"/>
  <c r="E12" i="3"/>
  <c r="E31" i="5"/>
  <c r="E31" i="3" s="1"/>
  <c r="E31" i="2" s="1"/>
  <c r="E19" i="6"/>
  <c r="E18" i="6"/>
  <c r="F36" i="6"/>
  <c r="H36" i="6" s="1"/>
  <c r="G8" i="14" s="1"/>
  <c r="E24" i="6"/>
  <c r="E26" i="6"/>
  <c r="E26" i="5" s="1"/>
  <c r="E26" i="3" s="1"/>
  <c r="E21" i="6"/>
  <c r="E20" i="6"/>
  <c r="E22" i="6"/>
  <c r="E22" i="5" s="1"/>
  <c r="G7" i="9"/>
  <c r="G8" i="9" s="1"/>
  <c r="G9" i="9" s="1"/>
  <c r="G10" i="9" s="1"/>
  <c r="G11" i="9" s="1"/>
  <c r="G12" i="9" s="1"/>
  <c r="G13" i="9" s="1"/>
  <c r="G14" i="9" s="1"/>
  <c r="G15" i="9" s="1"/>
  <c r="E30" i="5"/>
  <c r="F22" i="5"/>
  <c r="F8" i="5"/>
  <c r="F12" i="3"/>
  <c r="F26" i="3"/>
  <c r="E20" i="5" l="1"/>
  <c r="E36" i="6"/>
  <c r="G16" i="9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E7" i="1"/>
  <c r="E12" i="2"/>
  <c r="E12" i="7" s="1"/>
  <c r="E12" i="1" s="1"/>
  <c r="E11" i="2"/>
  <c r="E11" i="7" s="1"/>
  <c r="E11" i="1" s="1"/>
  <c r="E28" i="3"/>
  <c r="E27" i="3"/>
  <c r="E29" i="3"/>
  <c r="E15" i="3"/>
  <c r="E24" i="5"/>
  <c r="E21" i="5"/>
  <c r="E19" i="5"/>
  <c r="E18" i="5"/>
  <c r="E18" i="3" s="1"/>
  <c r="E17" i="5"/>
  <c r="E17" i="3" s="1"/>
  <c r="E25" i="5"/>
  <c r="E25" i="3" s="1"/>
  <c r="E25" i="2" s="1"/>
  <c r="E25" i="7" s="1"/>
  <c r="E25" i="1" s="1"/>
  <c r="E23" i="5"/>
  <c r="E23" i="3" s="1"/>
  <c r="F36" i="5"/>
  <c r="H36" i="5" s="1"/>
  <c r="G9" i="14" s="1"/>
  <c r="E30" i="3"/>
  <c r="F19" i="3"/>
  <c r="F5" i="3"/>
  <c r="F33" i="3"/>
  <c r="F24" i="2"/>
  <c r="F10" i="2"/>
  <c r="E36" i="5" l="1"/>
  <c r="G35" i="9"/>
  <c r="G36" i="9" s="1"/>
  <c r="G5" i="8" s="1"/>
  <c r="G6" i="8" s="1"/>
  <c r="G34" i="9"/>
  <c r="E10" i="7"/>
  <c r="E10" i="1" s="1"/>
  <c r="E27" i="2"/>
  <c r="E14" i="2"/>
  <c r="E14" i="7" s="1"/>
  <c r="E29" i="2"/>
  <c r="E28" i="2"/>
  <c r="E28" i="7" s="1"/>
  <c r="E26" i="2"/>
  <c r="E26" i="7" s="1"/>
  <c r="E21" i="3"/>
  <c r="E19" i="3"/>
  <c r="E24" i="3"/>
  <c r="E24" i="2" s="1"/>
  <c r="E24" i="7" s="1"/>
  <c r="E24" i="1" s="1"/>
  <c r="E20" i="3"/>
  <c r="E22" i="3"/>
  <c r="F35" i="3"/>
  <c r="H35" i="3" s="1"/>
  <c r="G10" i="14" s="1"/>
  <c r="E30" i="2"/>
  <c r="F17" i="2"/>
  <c r="F31" i="2"/>
  <c r="F21" i="7"/>
  <c r="F7" i="7"/>
  <c r="E35" i="3" l="1"/>
  <c r="E32" i="2" s="1"/>
  <c r="G7" i="8"/>
  <c r="G8" i="8" s="1"/>
  <c r="G9" i="8" s="1"/>
  <c r="G10" i="8" s="1"/>
  <c r="G11" i="8" s="1"/>
  <c r="G12" i="8" s="1"/>
  <c r="G13" i="8" s="1"/>
  <c r="G14" i="8" s="1"/>
  <c r="G15" i="8" s="1"/>
  <c r="E9" i="1"/>
  <c r="E32" i="7"/>
  <c r="E31" i="7"/>
  <c r="E31" i="1" s="1"/>
  <c r="E29" i="7"/>
  <c r="E27" i="7"/>
  <c r="E19" i="2"/>
  <c r="E19" i="7" s="1"/>
  <c r="E19" i="1" s="1"/>
  <c r="E21" i="2"/>
  <c r="E21" i="7" s="1"/>
  <c r="E22" i="2"/>
  <c r="E22" i="7" s="1"/>
  <c r="E17" i="2"/>
  <c r="E17" i="7" s="1"/>
  <c r="E15" i="2"/>
  <c r="E15" i="7" s="1"/>
  <c r="E20" i="2"/>
  <c r="E20" i="7" s="1"/>
  <c r="E20" i="1" s="1"/>
  <c r="E23" i="2"/>
  <c r="E23" i="7" s="1"/>
  <c r="E18" i="2"/>
  <c r="E18" i="7" s="1"/>
  <c r="E30" i="7"/>
  <c r="F36" i="2"/>
  <c r="H36" i="2" s="1"/>
  <c r="G11" i="14" s="1"/>
  <c r="F14" i="7"/>
  <c r="F28" i="7"/>
  <c r="F19" i="1"/>
  <c r="F5" i="1"/>
  <c r="F33" i="1"/>
  <c r="G16" i="8" l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5" i="6" s="1"/>
  <c r="G6" i="6" s="1"/>
  <c r="E27" i="1"/>
  <c r="E23" i="1"/>
  <c r="E29" i="1"/>
  <c r="E26" i="1"/>
  <c r="E22" i="1"/>
  <c r="E28" i="1"/>
  <c r="E18" i="1"/>
  <c r="E21" i="1"/>
  <c r="E14" i="1"/>
  <c r="E36" i="2"/>
  <c r="E30" i="1"/>
  <c r="F35" i="7"/>
  <c r="F12" i="1"/>
  <c r="F26" i="1"/>
  <c r="E35" i="7" l="1"/>
  <c r="E32" i="1" s="1"/>
  <c r="G7" i="6"/>
  <c r="G8" i="6" s="1"/>
  <c r="G9" i="6" s="1"/>
  <c r="G10" i="6" s="1"/>
  <c r="G11" i="6" s="1"/>
  <c r="G12" i="6" s="1"/>
  <c r="G13" i="6" s="1"/>
  <c r="G14" i="6" s="1"/>
  <c r="G15" i="6" s="1"/>
  <c r="E15" i="1"/>
  <c r="E17" i="1"/>
  <c r="E13" i="1"/>
  <c r="F36" i="1"/>
  <c r="H36" i="1" s="1"/>
  <c r="G13" i="14" s="1"/>
  <c r="G16" i="6" l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l="1"/>
  <c r="G35" i="6"/>
  <c r="G36" i="6" s="1"/>
  <c r="G5" i="5" s="1"/>
  <c r="G6" i="5" s="1"/>
  <c r="G7" i="5" l="1"/>
  <c r="G8" i="5" s="1"/>
  <c r="G9" i="5" s="1"/>
  <c r="G10" i="5" s="1"/>
  <c r="G11" i="5" s="1"/>
  <c r="G12" i="5" s="1"/>
  <c r="G13" i="5" s="1"/>
  <c r="G14" i="5" s="1"/>
  <c r="G15" i="5" s="1"/>
  <c r="G16" i="5" l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5" i="5" l="1"/>
  <c r="G36" i="5" s="1"/>
  <c r="G5" i="3" s="1"/>
  <c r="G6" i="3" s="1"/>
  <c r="G34" i="5"/>
  <c r="G7" i="3" l="1"/>
  <c r="G8" i="3" s="1"/>
  <c r="G9" i="3" s="1"/>
  <c r="G10" i="3" s="1"/>
  <c r="G11" i="3" s="1"/>
  <c r="G12" i="3" s="1"/>
  <c r="G13" i="3" s="1"/>
  <c r="G14" i="3" s="1"/>
  <c r="G15" i="3" s="1"/>
  <c r="G16" i="3" l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5" i="2" s="1"/>
  <c r="G6" i="2" s="1"/>
  <c r="G7" i="2" l="1"/>
  <c r="G8" i="2" s="1"/>
  <c r="G9" i="2" s="1"/>
  <c r="G10" i="2" s="1"/>
  <c r="G11" i="2" s="1"/>
  <c r="G12" i="2" s="1"/>
  <c r="G13" i="2" s="1"/>
  <c r="G14" i="2" s="1"/>
  <c r="G15" i="2" s="1"/>
  <c r="G16" i="2" l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5" i="2" l="1"/>
  <c r="G36" i="2" s="1"/>
  <c r="G5" i="7" s="1"/>
  <c r="G6" i="7" s="1"/>
  <c r="G34" i="2"/>
  <c r="G7" i="7" l="1"/>
  <c r="G8" i="7" s="1"/>
  <c r="G9" i="7" s="1"/>
  <c r="G10" i="7" s="1"/>
  <c r="G11" i="7" s="1"/>
  <c r="G12" i="7" s="1"/>
  <c r="G13" i="7" s="1"/>
  <c r="G14" i="7" s="1"/>
  <c r="G15" i="7" s="1"/>
  <c r="G16" i="7" l="1"/>
  <c r="H35" i="7"/>
  <c r="G12" i="14" s="1"/>
  <c r="E16" i="1"/>
  <c r="E36" i="1" s="1"/>
  <c r="G17" i="7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5" i="1" l="1"/>
  <c r="G36" i="1" s="1"/>
  <c r="G34" i="1"/>
</calcChain>
</file>

<file path=xl/comments1.xml><?xml version="1.0" encoding="utf-8"?>
<comments xmlns="http://schemas.openxmlformats.org/spreadsheetml/2006/main">
  <authors>
    <author>Yordy Cobas</author>
  </authors>
  <commentList>
    <comment ref="D12" authorId="0" shapeId="0">
      <text>
        <r>
          <rPr>
            <b/>
            <sz val="9"/>
            <color indexed="81"/>
            <rFont val="Tahoma"/>
            <charset val="1"/>
          </rPr>
          <t>from this 100 you know that 50 are from your internet automatic payment and the other 50 is to pay down your total debt.</t>
        </r>
      </text>
    </comment>
  </commentList>
</comments>
</file>

<file path=xl/sharedStrings.xml><?xml version="1.0" encoding="utf-8"?>
<sst xmlns="http://schemas.openxmlformats.org/spreadsheetml/2006/main" count="158" uniqueCount="48">
  <si>
    <t>Income $</t>
  </si>
  <si>
    <t>Cashflow $</t>
  </si>
  <si>
    <t>Savings $</t>
  </si>
  <si>
    <t>Monthly Bills and Budget</t>
  </si>
  <si>
    <t>Bills And Accounts</t>
  </si>
  <si>
    <t>Monthly Expenses $</t>
  </si>
  <si>
    <t>End of the Month Total:</t>
  </si>
  <si>
    <t>Month June</t>
  </si>
  <si>
    <t>TOTAL</t>
  </si>
  <si>
    <t>Subscriptions/Bills/AutoPay with different Account</t>
  </si>
  <si>
    <t>Total Debt $</t>
  </si>
  <si>
    <t>Month January</t>
  </si>
  <si>
    <t>Month February</t>
  </si>
  <si>
    <t>Month March</t>
  </si>
  <si>
    <t>Month April</t>
  </si>
  <si>
    <t>Month May</t>
  </si>
  <si>
    <t>June</t>
  </si>
  <si>
    <t>Month July</t>
  </si>
  <si>
    <t>Month August</t>
  </si>
  <si>
    <t>Month September</t>
  </si>
  <si>
    <t>Month October</t>
  </si>
  <si>
    <t>Month November</t>
  </si>
  <si>
    <t>Month December</t>
  </si>
  <si>
    <t>Subscriptions | AutoPay | Bill paid with other accounts</t>
  </si>
  <si>
    <t>Rent</t>
  </si>
  <si>
    <t>Bofa</t>
  </si>
  <si>
    <t>Amex</t>
  </si>
  <si>
    <t>Car</t>
  </si>
  <si>
    <t>Insurance</t>
  </si>
  <si>
    <t>internet paid with amex $50</t>
  </si>
  <si>
    <t>Personalized Notes:</t>
  </si>
  <si>
    <t>January</t>
  </si>
  <si>
    <t>February</t>
  </si>
  <si>
    <t>March</t>
  </si>
  <si>
    <t>April</t>
  </si>
  <si>
    <t>May</t>
  </si>
  <si>
    <t>July</t>
  </si>
  <si>
    <t>August</t>
  </si>
  <si>
    <t>September</t>
  </si>
  <si>
    <t>October</t>
  </si>
  <si>
    <t>November</t>
  </si>
  <si>
    <t>December</t>
  </si>
  <si>
    <t>Months</t>
  </si>
  <si>
    <t>Total Debt</t>
  </si>
  <si>
    <t>Total Income</t>
  </si>
  <si>
    <t>End of Month Cashflow</t>
  </si>
  <si>
    <t>Total Saving</t>
  </si>
  <si>
    <t>Total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</si>
</sst>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[$-409]h:mm\ AM/PM;@"/>
    <numFmt numFmtId="165" formatCode="_([$$-409]* #,##0.00_);_([$$-409]* \(#,##0.00\);_([$$-409]* &quot;-&quot;??_);_(@_)"/>
    <numFmt numFmtId="166" formatCode="[$-409]dddd\ dd"/>
    <numFmt numFmtId="167" formatCode="_(&quot;$&quot;* #,##0.0_);_(&quot;$&quot;* \(#,##0.0\);_(&quot;$&quot;* &quot;-&quot;??_);_(@_)"/>
  </numFmts>
  <fonts count="19" x14ac:knownFonts="1">
    <font>
      <sz val="1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name val="Trebuchet MS"/>
      <family val="2"/>
      <scheme val="minor"/>
    </font>
    <font>
      <b/>
      <sz val="18"/>
      <color theme="1" tint="0.24994659260841701"/>
      <name val="Trebuchet MS"/>
      <family val="2"/>
      <scheme val="major"/>
    </font>
    <font>
      <b/>
      <sz val="11"/>
      <color theme="1" tint="0.34998626667073579"/>
      <name val="Trebuchet MS"/>
      <family val="2"/>
      <scheme val="minor"/>
    </font>
    <font>
      <b/>
      <sz val="11"/>
      <name val="Trebuchet MS"/>
      <family val="2"/>
      <scheme val="minor"/>
    </font>
    <font>
      <i/>
      <sz val="11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rgb="FF3F3F76"/>
      <name val="Trebuchet MS"/>
      <family val="2"/>
      <scheme val="minor"/>
    </font>
    <font>
      <i/>
      <sz val="10"/>
      <color theme="1" tint="0.34998626667073579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sz val="11"/>
      <name val="Trebuchet MS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5"/>
      </patternFill>
    </fill>
  </fills>
  <borders count="2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/>
      </right>
      <top style="thin">
        <color theme="0" tint="-0.14996795556505021"/>
      </top>
      <bottom/>
      <diagonal/>
    </border>
    <border>
      <left/>
      <right style="thin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rgb="FF7F7F7F"/>
      </left>
      <right style="thin">
        <color theme="0" tint="-0.14999847407452621"/>
      </right>
      <top style="thin">
        <color rgb="FF7F7F7F"/>
      </top>
      <bottom style="thin">
        <color theme="0" tint="-4.9989318521683403E-2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 tint="-0.14999847407452621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/>
      <top style="thin">
        <color theme="0" tint="-0.14996795556505021"/>
      </top>
      <bottom style="thin">
        <color theme="0" tint="-0.14999847407452621"/>
      </bottom>
      <diagonal/>
    </border>
  </borders>
  <cellStyleXfs count="14">
    <xf numFmtId="0" fontId="0" fillId="0" borderId="0">
      <alignment horizontal="left" wrapText="1" indent="1"/>
    </xf>
    <xf numFmtId="0" fontId="5" fillId="0" borderId="0">
      <alignment horizontal="left" vertical="center" wrapText="1"/>
    </xf>
    <xf numFmtId="0" fontId="6" fillId="0" borderId="0">
      <alignment horizontal="right" vertical="center"/>
    </xf>
    <xf numFmtId="0" fontId="7" fillId="0" borderId="0">
      <alignment horizontal="right" vertical="center" wrapText="1"/>
    </xf>
    <xf numFmtId="0" fontId="3" fillId="3" borderId="2">
      <alignment horizontal="left" vertical="center" indent="1"/>
    </xf>
    <xf numFmtId="14" fontId="3" fillId="3" borderId="2">
      <alignment horizontal="left" vertical="center" indent="1"/>
    </xf>
    <xf numFmtId="0" fontId="2" fillId="0" borderId="0">
      <alignment horizontal="center" vertical="center" wrapText="1"/>
    </xf>
    <xf numFmtId="164" fontId="4" fillId="0" borderId="0" applyFont="0" applyFill="0" applyBorder="0" applyAlignment="0">
      <alignment horizontal="left" wrapText="1" indent="1"/>
    </xf>
    <xf numFmtId="0" fontId="8" fillId="2" borderId="1">
      <alignment horizontal="left" vertical="center" wrapText="1" indent="1"/>
    </xf>
    <xf numFmtId="44" fontId="4" fillId="0" borderId="0" applyFont="0" applyFill="0" applyBorder="0" applyAlignment="0" applyProtection="0"/>
    <xf numFmtId="0" fontId="9" fillId="4" borderId="0" applyNumberFormat="0" applyBorder="0" applyAlignment="0" applyProtection="0"/>
    <xf numFmtId="0" fontId="10" fillId="0" borderId="0" applyNumberFormat="0" applyFill="0" applyBorder="0" applyAlignment="0" applyProtection="0"/>
    <xf numFmtId="0" fontId="12" fillId="7" borderId="10" applyNumberFormat="0" applyAlignment="0" applyProtection="0"/>
    <xf numFmtId="0" fontId="1" fillId="9" borderId="0" applyNumberFormat="0" applyBorder="0" applyAlignment="0" applyProtection="0"/>
  </cellStyleXfs>
  <cellXfs count="54">
    <xf numFmtId="0" fontId="0" fillId="0" borderId="0" xfId="0">
      <alignment horizontal="left" wrapText="1" indent="1"/>
    </xf>
    <xf numFmtId="0" fontId="11" fillId="5" borderId="1" xfId="7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left" vertical="center"/>
      <protection locked="0"/>
    </xf>
    <xf numFmtId="0" fontId="8" fillId="6" borderId="1" xfId="8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65" fontId="0" fillId="0" borderId="0" xfId="9" applyNumberFormat="1" applyFont="1" applyFill="1" applyAlignment="1">
      <alignment horizontal="left" vertical="center" wrapText="1" indent="1"/>
    </xf>
    <xf numFmtId="165" fontId="10" fillId="0" borderId="0" xfId="11" applyNumberFormat="1" applyFill="1" applyBorder="1" applyAlignment="1" applyProtection="1">
      <alignment horizontal="left" vertical="center" wrapText="1" indent="1"/>
      <protection locked="0"/>
    </xf>
    <xf numFmtId="165" fontId="10" fillId="0" borderId="0" xfId="11" applyNumberFormat="1" applyFill="1" applyBorder="1" applyAlignment="1">
      <alignment horizontal="left" vertical="center" wrapText="1" indent="1"/>
    </xf>
    <xf numFmtId="165" fontId="10" fillId="6" borderId="1" xfId="11" applyNumberFormat="1" applyFill="1" applyBorder="1" applyAlignment="1">
      <alignment horizontal="left" vertical="center" wrapText="1" indent="1"/>
    </xf>
    <xf numFmtId="165" fontId="10" fillId="0" borderId="0" xfId="11" applyNumberFormat="1" applyAlignment="1">
      <alignment horizontal="left" wrapText="1" indent="1"/>
    </xf>
    <xf numFmtId="0" fontId="0" fillId="0" borderId="0" xfId="0" applyAlignment="1">
      <alignment horizontal="right" wrapText="1"/>
    </xf>
    <xf numFmtId="0" fontId="9" fillId="6" borderId="0" xfId="10" applyFill="1" applyAlignment="1">
      <alignment horizontal="center" vertical="center" wrapText="1"/>
    </xf>
    <xf numFmtId="165" fontId="10" fillId="6" borderId="0" xfId="11" applyNumberFormat="1" applyFill="1" applyAlignment="1">
      <alignment horizontal="left" wrapText="1" indent="1"/>
    </xf>
    <xf numFmtId="0" fontId="0" fillId="0" borderId="0" xfId="0" applyBorder="1">
      <alignment horizontal="left" wrapText="1" indent="1"/>
    </xf>
    <xf numFmtId="0" fontId="14" fillId="8" borderId="14" xfId="12" applyFont="1" applyFill="1" applyBorder="1" applyAlignment="1">
      <alignment horizontal="left" vertical="center" wrapText="1" indent="1"/>
    </xf>
    <xf numFmtId="0" fontId="13" fillId="2" borderId="15" xfId="0" applyFont="1" applyFill="1" applyBorder="1">
      <alignment horizontal="left" wrapText="1" indent="1"/>
    </xf>
    <xf numFmtId="0" fontId="13" fillId="2" borderId="18" xfId="0" applyFont="1" applyFill="1" applyBorder="1">
      <alignment horizontal="left" wrapText="1" indent="1"/>
    </xf>
    <xf numFmtId="0" fontId="13" fillId="2" borderId="19" xfId="0" applyFont="1" applyFill="1" applyBorder="1">
      <alignment horizontal="left" wrapText="1" indent="1"/>
    </xf>
    <xf numFmtId="0" fontId="13" fillId="2" borderId="16" xfId="0" applyFont="1" applyFill="1" applyBorder="1">
      <alignment horizontal="left" wrapText="1" indent="1"/>
    </xf>
    <xf numFmtId="0" fontId="13" fillId="2" borderId="17" xfId="0" applyFont="1" applyFill="1" applyBorder="1">
      <alignment horizontal="left" wrapText="1" indent="1"/>
    </xf>
    <xf numFmtId="165" fontId="15" fillId="0" borderId="0" xfId="9" applyNumberFormat="1" applyFont="1" applyFill="1" applyAlignment="1">
      <alignment horizontal="left" vertical="center" wrapText="1" indent="1"/>
    </xf>
    <xf numFmtId="166" fontId="16" fillId="5" borderId="13" xfId="7" applyNumberFormat="1" applyFont="1" applyFill="1" applyBorder="1" applyAlignment="1">
      <alignment horizontal="center" vertical="center"/>
    </xf>
    <xf numFmtId="166" fontId="16" fillId="5" borderId="12" xfId="7" applyNumberFormat="1" applyFont="1" applyFill="1" applyBorder="1" applyAlignment="1">
      <alignment horizontal="center" vertical="center"/>
    </xf>
    <xf numFmtId="166" fontId="16" fillId="5" borderId="1" xfId="7" applyNumberFormat="1" applyFont="1" applyFill="1" applyBorder="1" applyAlignment="1">
      <alignment horizontal="center" vertical="center"/>
    </xf>
    <xf numFmtId="166" fontId="17" fillId="5" borderId="13" xfId="7" applyNumberFormat="1" applyFont="1" applyFill="1" applyBorder="1" applyAlignment="1">
      <alignment horizontal="center" vertical="center"/>
    </xf>
    <xf numFmtId="166" fontId="17" fillId="5" borderId="12" xfId="7" applyNumberFormat="1" applyFont="1" applyFill="1" applyBorder="1" applyAlignment="1">
      <alignment horizontal="center" vertical="center"/>
    </xf>
    <xf numFmtId="166" fontId="17" fillId="5" borderId="11" xfId="7" applyNumberFormat="1" applyFont="1" applyFill="1" applyBorder="1" applyAlignment="1">
      <alignment horizontal="center" vertical="center"/>
    </xf>
    <xf numFmtId="166" fontId="17" fillId="5" borderId="1" xfId="7" applyNumberFormat="1" applyFont="1" applyFill="1" applyBorder="1" applyAlignment="1">
      <alignment horizontal="center" vertical="center"/>
    </xf>
    <xf numFmtId="167" fontId="0" fillId="0" borderId="0" xfId="9" applyNumberFormat="1" applyFont="1" applyFill="1" applyAlignment="1">
      <alignment horizontal="left" vertical="center" wrapText="1" indent="1"/>
    </xf>
    <xf numFmtId="165" fontId="13" fillId="2" borderId="15" xfId="0" applyNumberFormat="1" applyFont="1" applyFill="1" applyBorder="1">
      <alignment horizontal="left" wrapText="1" indent="1"/>
    </xf>
    <xf numFmtId="44" fontId="10" fillId="0" borderId="0" xfId="11" applyNumberFormat="1" applyAlignment="1">
      <alignment horizontal="left" wrapText="1" indent="1"/>
    </xf>
    <xf numFmtId="0" fontId="3" fillId="3" borderId="2" xfId="4" applyAlignment="1">
      <alignment horizontal="center" vertical="center"/>
    </xf>
    <xf numFmtId="0" fontId="3" fillId="3" borderId="6" xfId="4" applyBorder="1" applyAlignment="1">
      <alignment horizontal="center" vertical="center"/>
    </xf>
    <xf numFmtId="44" fontId="10" fillId="0" borderId="21" xfId="11" applyNumberFormat="1" applyBorder="1" applyAlignment="1">
      <alignment horizontal="left" wrapText="1" indent="1"/>
    </xf>
    <xf numFmtId="44" fontId="0" fillId="0" borderId="21" xfId="0" applyNumberFormat="1" applyBorder="1" applyAlignment="1">
      <alignment horizontal="left" wrapText="1" indent="1"/>
    </xf>
    <xf numFmtId="44" fontId="0" fillId="0" borderId="21" xfId="0" applyNumberFormat="1" applyBorder="1">
      <alignment horizontal="left" wrapText="1" indent="1"/>
    </xf>
    <xf numFmtId="0" fontId="1" fillId="9" borderId="22" xfId="13" applyBorder="1" applyAlignment="1">
      <alignment horizontal="center" vertical="center"/>
    </xf>
    <xf numFmtId="0" fontId="1" fillId="9" borderId="23" xfId="13" applyBorder="1" applyAlignment="1">
      <alignment horizontal="center" vertical="center"/>
    </xf>
    <xf numFmtId="0" fontId="14" fillId="8" borderId="0" xfId="12" applyFont="1" applyFill="1" applyBorder="1" applyAlignment="1">
      <alignment horizontal="center" vertical="center" wrapText="1"/>
    </xf>
    <xf numFmtId="0" fontId="14" fillId="8" borderId="20" xfId="12" applyFont="1" applyFill="1" applyBorder="1" applyAlignment="1">
      <alignment horizontal="center" vertical="center" wrapText="1"/>
    </xf>
    <xf numFmtId="0" fontId="5" fillId="0" borderId="0" xfId="1">
      <alignment horizontal="left" vertical="center" wrapText="1"/>
    </xf>
    <xf numFmtId="0" fontId="5" fillId="0" borderId="0" xfId="1" applyAlignment="1">
      <alignment horizontal="center" vertical="center" wrapText="1"/>
    </xf>
    <xf numFmtId="0" fontId="5" fillId="0" borderId="3" xfId="1" applyBorder="1" applyAlignment="1">
      <alignment horizontal="center" vertical="center" wrapText="1"/>
    </xf>
    <xf numFmtId="14" fontId="3" fillId="3" borderId="8" xfId="5" applyBorder="1" applyAlignment="1">
      <alignment horizontal="center" vertical="center" wrapText="1"/>
    </xf>
    <xf numFmtId="14" fontId="3" fillId="3" borderId="9" xfId="5" applyBorder="1" applyAlignment="1">
      <alignment horizontal="center" vertical="center" wrapText="1"/>
    </xf>
    <xf numFmtId="14" fontId="3" fillId="3" borderId="6" xfId="5" applyBorder="1" applyAlignment="1">
      <alignment horizontal="center" vertical="center" wrapText="1"/>
    </xf>
    <xf numFmtId="14" fontId="3" fillId="3" borderId="7" xfId="5" applyBorder="1" applyAlignment="1">
      <alignment horizontal="center" vertical="center" wrapText="1"/>
    </xf>
    <xf numFmtId="14" fontId="3" fillId="3" borderId="4" xfId="5" applyBorder="1" applyAlignment="1">
      <alignment horizontal="center" vertical="center" wrapText="1"/>
    </xf>
    <xf numFmtId="14" fontId="3" fillId="3" borderId="5" xfId="5" applyBorder="1" applyAlignment="1">
      <alignment horizontal="center" vertical="center" wrapText="1"/>
    </xf>
    <xf numFmtId="14" fontId="3" fillId="3" borderId="4" xfId="5" applyBorder="1" applyAlignment="1">
      <alignment horizontal="center" vertical="center"/>
    </xf>
    <xf numFmtId="14" fontId="3" fillId="3" borderId="5" xfId="5" applyBorder="1" applyAlignment="1">
      <alignment horizontal="center" vertical="center"/>
    </xf>
    <xf numFmtId="0" fontId="14" fillId="8" borderId="0" xfId="12" applyFont="1" applyFill="1" applyBorder="1" applyAlignment="1">
      <alignment horizontal="center" vertical="center"/>
    </xf>
    <xf numFmtId="0" fontId="14" fillId="8" borderId="20" xfId="12" applyFont="1" applyFill="1" applyBorder="1" applyAlignment="1">
      <alignment horizontal="center" vertical="center"/>
    </xf>
  </cellXfs>
  <cellStyles count="14">
    <cellStyle name="20% - Accent1" xfId="13" builtinId="30"/>
    <cellStyle name="Break" xfId="8"/>
    <cellStyle name="Currency" xfId="9" builtinId="4"/>
    <cellStyle name="Explanatory Text" xfId="6" builtinId="53" customBuiltin="1"/>
    <cellStyle name="Good" xfId="10" builtinId="26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12" builtinId="20"/>
    <cellStyle name="Normal" xfId="0" builtinId="0" customBuiltin="1"/>
    <cellStyle name="Time" xfId="7"/>
    <cellStyle name="Title" xfId="1" builtinId="15" customBuiltin="1"/>
    <cellStyle name="Warning Text" xfId="11" builtinId="11"/>
  </cellStyles>
  <dxfs count="258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/>
        </top>
        <bottom style="thin">
          <color theme="0" tint="-0.14996795556505021"/>
        </bottom>
      </border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color theme="1"/>
      </font>
      <border>
        <top style="double">
          <color theme="4"/>
        </top>
      </border>
    </dxf>
    <dxf>
      <font>
        <b/>
        <i val="0"/>
        <color auto="1"/>
      </font>
      <fill>
        <patternFill patternType="solid">
          <fgColor theme="4"/>
          <bgColor theme="4" tint="0.79998168889431442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Five-day event schedule" defaultPivotStyle="PivotStyleLight16">
    <tableStyle name="Five-day event schedule" pivot="0" count="5">
      <tableStyleElement type="wholeTable" dxfId="257"/>
      <tableStyleElement type="headerRow" dxfId="256"/>
      <tableStyleElement type="totalRow" dxfId="255"/>
      <tableStyleElement type="firstColumn" dxfId="254"/>
      <tableStyleElement type="firstHeaderCell" dxfId="25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4EEF8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F79A0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6D6D6"/>
      <rgbColor rgb="00003366"/>
      <rgbColor rgb="00339966"/>
      <rgbColor rgb="00003300"/>
      <rgbColor rgb="00333300"/>
      <rgbColor rgb="00993300"/>
      <rgbColor rgb="00A2C3E4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 vs Cashflow</a:t>
            </a:r>
          </a:p>
        </c:rich>
      </c:tx>
      <c:layout>
        <c:manualLayout>
          <c:xMode val="edge"/>
          <c:yMode val="edge"/>
          <c:x val="0.39759711286089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Total Debt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rgbClr val="FF0000">
                  <a:alpha val="15000"/>
                </a:srgbClr>
              </a:glow>
            </a:effectLst>
          </c:spPr>
          <c:marker>
            <c:symbol val="none"/>
          </c:marker>
          <c:cat>
            <c:strRef>
              <c:f>Summary!$B$2:$B$13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Summary!$D$2:$D$13</c:f>
              <c:numCache>
                <c:formatCode>_("$"* #,##0.00_);_("$"* \(#,##0.00\);_("$"* "-"??_);_(@_)</c:formatCode>
                <c:ptCount val="12"/>
                <c:pt idx="0">
                  <c:v>21000</c:v>
                </c:pt>
                <c:pt idx="1">
                  <c:v>20550</c:v>
                </c:pt>
                <c:pt idx="2">
                  <c:v>20100</c:v>
                </c:pt>
                <c:pt idx="3">
                  <c:v>19650</c:v>
                </c:pt>
                <c:pt idx="4">
                  <c:v>19200</c:v>
                </c:pt>
                <c:pt idx="5">
                  <c:v>18750</c:v>
                </c:pt>
                <c:pt idx="6">
                  <c:v>18300</c:v>
                </c:pt>
                <c:pt idx="7">
                  <c:v>17850</c:v>
                </c:pt>
                <c:pt idx="8">
                  <c:v>17400</c:v>
                </c:pt>
                <c:pt idx="9">
                  <c:v>16950</c:v>
                </c:pt>
                <c:pt idx="10">
                  <c:v>16500</c:v>
                </c:pt>
                <c:pt idx="11">
                  <c:v>16050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F-421B-B307-DE4E63A68D4D}"/>
            </c:ext>
          </c:extLst>
        </c:ser>
        <c:ser>
          <c:idx val="1"/>
          <c:order val="1"/>
          <c:tx>
            <c:strRef>
              <c:f>Summary!$F$1</c:f>
              <c:strCache>
                <c:ptCount val="1"/>
                <c:pt idx="0">
                  <c:v>End of Month Cashflow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rgbClr val="00B050">
                  <a:alpha val="15000"/>
                </a:srgbClr>
              </a:glow>
            </a:effectLst>
          </c:spPr>
          <c:marker>
            <c:symbol val="none"/>
          </c:marker>
          <c:cat>
            <c:strRef>
              <c:f>Summary!$B$2:$B$13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Summary!$F$2:$F$13</c:f>
              <c:numCache>
                <c:formatCode>_("$"* #,##0.00_);_("$"* \(#,##0.00\);_("$"* "-"??_);_(@_)</c:formatCode>
                <c:ptCount val="12"/>
                <c:pt idx="0">
                  <c:v>1350</c:v>
                </c:pt>
                <c:pt idx="1">
                  <c:v>2700</c:v>
                </c:pt>
                <c:pt idx="2">
                  <c:v>5550</c:v>
                </c:pt>
                <c:pt idx="3">
                  <c:v>6900</c:v>
                </c:pt>
                <c:pt idx="4">
                  <c:v>8250</c:v>
                </c:pt>
                <c:pt idx="5">
                  <c:v>9600</c:v>
                </c:pt>
                <c:pt idx="6">
                  <c:v>10950</c:v>
                </c:pt>
                <c:pt idx="7">
                  <c:v>12300</c:v>
                </c:pt>
                <c:pt idx="8">
                  <c:v>15150</c:v>
                </c:pt>
                <c:pt idx="9">
                  <c:v>16500</c:v>
                </c:pt>
                <c:pt idx="10">
                  <c:v>17850</c:v>
                </c:pt>
                <c:pt idx="11">
                  <c:v>19200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F-421B-B307-DE4E63A6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65391"/>
        <c:axId val="1781862479"/>
      </c:lineChart>
      <c:catAx>
        <c:axId val="17818653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62479"/>
        <c:crosses val="autoZero"/>
        <c:auto val="1"/>
        <c:lblAlgn val="ctr"/>
        <c:lblOffset val="100"/>
        <c:noMultiLvlLbl val="0"/>
      </c:catAx>
      <c:valAx>
        <c:axId val="17818624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6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66675</xdr:rowOff>
    </xdr:from>
    <xdr:to>
      <xdr:col>7</xdr:col>
      <xdr:colOff>0</xdr:colOff>
      <xdr:row>26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6</xdr:row>
      <xdr:rowOff>47625</xdr:rowOff>
    </xdr:from>
    <xdr:to>
      <xdr:col>10</xdr:col>
      <xdr:colOff>609600</xdr:colOff>
      <xdr:row>16</xdr:row>
      <xdr:rowOff>180975</xdr:rowOff>
    </xdr:to>
    <xdr:sp macro="" textlink="">
      <xdr:nvSpPr>
        <xdr:cNvPr id="4" name="TextBox 3"/>
        <xdr:cNvSpPr txBox="1"/>
      </xdr:nvSpPr>
      <xdr:spPr>
        <a:xfrm>
          <a:off x="12734925" y="1952625"/>
          <a:ext cx="2571750" cy="29622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Quick insight about this Monthly Cashflow summary: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example, this person started the year with a 21K Dollard debt and  $ 0 money, with an income of 1500 every two weeks.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this person sticks with his monthly expenses and income, he will be able to pay his total debt by the beginning of November.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But we all know he will get in debt again in December... just kidding, but he better be responsible with his money.</a:t>
          </a:r>
        </a:p>
      </xdr:txBody>
    </xdr:sp>
    <xdr:clientData/>
  </xdr:twoCellAnchor>
  <xdr:twoCellAnchor>
    <xdr:from>
      <xdr:col>7</xdr:col>
      <xdr:colOff>95251</xdr:colOff>
      <xdr:row>18</xdr:row>
      <xdr:rowOff>9525</xdr:rowOff>
    </xdr:from>
    <xdr:to>
      <xdr:col>10</xdr:col>
      <xdr:colOff>590551</xdr:colOff>
      <xdr:row>23</xdr:row>
      <xdr:rowOff>57150</xdr:rowOff>
    </xdr:to>
    <xdr:sp macro="" textlink="">
      <xdr:nvSpPr>
        <xdr:cNvPr id="6" name="TextBox 5"/>
        <xdr:cNvSpPr txBox="1"/>
      </xdr:nvSpPr>
      <xdr:spPr>
        <a:xfrm>
          <a:off x="10306051" y="5162550"/>
          <a:ext cx="2552700" cy="10953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will your cashflow look like from now until December?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Feel free to play with it, learn from it, and/or use it as your personal Monthly Budget as I do.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2" name="Schedule13" displayName="Schedule13" ref="B5:H36" headerRowCount="0" totalsRowShown="0" headerRowDxfId="246">
  <tableColumns count="7">
    <tableColumn id="9" name="Column7" headerRowDxfId="245" dataDxfId="244" dataCellStyle="Time"/>
    <tableColumn id="2" name="Column1" headerRowDxfId="243" dataDxfId="242"/>
    <tableColumn id="3" name="Column2" headerRowDxfId="241" dataDxfId="240" dataCellStyle="Warning Text"/>
    <tableColumn id="4" name="Column3" headerRowDxfId="239" dataDxfId="238" dataCellStyle="Warning Text"/>
    <tableColumn id="5" name="Column4" headerRowDxfId="237" dataDxfId="236" dataCellStyle="Currency"/>
    <tableColumn id="1" name="Column5" headerRowDxfId="235" dataDxfId="234" dataCellStyle="Currency">
      <calculatedColumnFormula xml:space="preserve"> G4 + F4 - D4</calculatedColumnFormula>
    </tableColumn>
    <tableColumn id="7" name="Column8" headerRowDxfId="233" dataDxfId="232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10.xml><?xml version="1.0" encoding="utf-8"?>
<table xmlns="http://schemas.openxmlformats.org/spreadsheetml/2006/main" id="2" name="Schedule3" displayName="Schedule3" ref="B5:H36" headerRowCount="0" totalsRowShown="0" headerRowDxfId="57">
  <tableColumns count="7">
    <tableColumn id="9" name="Column7" headerRowDxfId="56" dataDxfId="55" dataCellStyle="Time"/>
    <tableColumn id="2" name="Column1" headerRowDxfId="54" dataDxfId="53"/>
    <tableColumn id="3" name="Column2" headerRowDxfId="52" dataDxfId="51" dataCellStyle="Warning Text"/>
    <tableColumn id="4" name="Column3" headerRowDxfId="50" dataDxfId="49" dataCellStyle="Warning Text"/>
    <tableColumn id="5" name="Column4" headerRowDxfId="48" dataDxfId="47" dataCellStyle="Currency"/>
    <tableColumn id="1" name="Column5" headerRowDxfId="46" dataDxfId="45" dataCellStyle="Currency">
      <calculatedColumnFormula xml:space="preserve"> G4 + F4 - D4</calculatedColumnFormula>
    </tableColumn>
    <tableColumn id="7" name="Column8" headerRowDxfId="44" dataDxfId="43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11.xml><?xml version="1.0" encoding="utf-8"?>
<table xmlns="http://schemas.openxmlformats.org/spreadsheetml/2006/main" id="6" name="Schedule7" displayName="Schedule7" ref="B5:H35" headerRowCount="0" totalsRowShown="0" headerRowDxfId="36">
  <tableColumns count="7">
    <tableColumn id="9" name="Column7" headerRowDxfId="35" dataDxfId="34" dataCellStyle="Time"/>
    <tableColumn id="2" name="Column1" headerRowDxfId="33" dataDxfId="32"/>
    <tableColumn id="3" name="Column2" headerRowDxfId="31" dataDxfId="30" dataCellStyle="Warning Text"/>
    <tableColumn id="4" name="Column3" headerRowDxfId="29" dataDxfId="28" dataCellStyle="Warning Text"/>
    <tableColumn id="5" name="Column4" headerRowDxfId="27" dataDxfId="26" dataCellStyle="Currency"/>
    <tableColumn id="1" name="Column5" headerRowDxfId="25" dataDxfId="24" dataCellStyle="Currency">
      <calculatedColumnFormula xml:space="preserve"> G4 + F4 - D4</calculatedColumnFormula>
    </tableColumn>
    <tableColumn id="7" name="Column8" headerRowDxfId="23" dataDxfId="22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12.xml><?xml version="1.0" encoding="utf-8"?>
<table xmlns="http://schemas.openxmlformats.org/spreadsheetml/2006/main" id="1" name="Schedule" displayName="Schedule" ref="B5:H36" headerRowCount="0" totalsRowShown="0" headerRowDxfId="15">
  <tableColumns count="7">
    <tableColumn id="9" name="Column7" headerRowDxfId="14" dataDxfId="13" dataCellStyle="Time"/>
    <tableColumn id="2" name="Column1" headerRowDxfId="12" dataDxfId="11"/>
    <tableColumn id="3" name="Column2" headerRowDxfId="10" dataDxfId="9" dataCellStyle="Warning Text"/>
    <tableColumn id="4" name="Column3" headerRowDxfId="8" dataDxfId="7" dataCellStyle="Warning Text"/>
    <tableColumn id="5" name="Column4" headerRowDxfId="6" dataDxfId="5" dataCellStyle="Currency"/>
    <tableColumn id="1" name="Column5" headerRowDxfId="4" dataDxfId="3" dataCellStyle="Currency">
      <calculatedColumnFormula xml:space="preserve"> G4 + F4 - D4</calculatedColumnFormula>
    </tableColumn>
    <tableColumn id="7" name="Column8" headerRowDxfId="2" dataDxfId="1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2.xml><?xml version="1.0" encoding="utf-8"?>
<table xmlns="http://schemas.openxmlformats.org/spreadsheetml/2006/main" id="11" name="Schedule12" displayName="Schedule12" ref="B5:H33" headerRowCount="0" totalsRowShown="0" headerRowDxfId="225">
  <tableColumns count="7">
    <tableColumn id="9" name="Column7" headerRowDxfId="224" dataDxfId="223" dataCellStyle="Time"/>
    <tableColumn id="2" name="Column1" headerRowDxfId="222" dataDxfId="221"/>
    <tableColumn id="3" name="Column2" headerRowDxfId="220" dataDxfId="219" dataCellStyle="Warning Text"/>
    <tableColumn id="4" name="Column3" headerRowDxfId="218" dataDxfId="217" dataCellStyle="Warning Text"/>
    <tableColumn id="5" name="Column4" headerRowDxfId="216" dataDxfId="215" dataCellStyle="Currency"/>
    <tableColumn id="1" name="Column5" headerRowDxfId="214" dataDxfId="213" dataCellStyle="Currency">
      <calculatedColumnFormula xml:space="preserve"> G4 + F4 - D4</calculatedColumnFormula>
    </tableColumn>
    <tableColumn id="7" name="Column8" headerRowDxfId="212" dataDxfId="211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3.xml><?xml version="1.0" encoding="utf-8"?>
<table xmlns="http://schemas.openxmlformats.org/spreadsheetml/2006/main" id="10" name="Schedule11" displayName="Schedule11" ref="B5:H36" headerRowCount="0" totalsRowShown="0" headerRowDxfId="204">
  <tableColumns count="7">
    <tableColumn id="9" name="Column7" headerRowDxfId="203" dataDxfId="202" dataCellStyle="Time"/>
    <tableColumn id="2" name="Column1" headerRowDxfId="201" dataDxfId="200"/>
    <tableColumn id="3" name="Column2" headerRowDxfId="199" dataDxfId="198" dataCellStyle="Warning Text"/>
    <tableColumn id="4" name="Column3" headerRowDxfId="197" dataDxfId="196" dataCellStyle="Warning Text"/>
    <tableColumn id="5" name="Column4" headerRowDxfId="195" dataDxfId="194" dataCellStyle="Currency"/>
    <tableColumn id="1" name="Column5" headerRowDxfId="193" dataDxfId="192" dataCellStyle="Currency">
      <calculatedColumnFormula xml:space="preserve"> G4 + F4 - D4</calculatedColumnFormula>
    </tableColumn>
    <tableColumn id="7" name="Column8" headerRowDxfId="191" dataDxfId="190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4.xml><?xml version="1.0" encoding="utf-8"?>
<table xmlns="http://schemas.openxmlformats.org/spreadsheetml/2006/main" id="9" name="Schedule10" displayName="Schedule10" ref="B5:H35" headerRowCount="0" totalsRowShown="0" headerRowDxfId="183">
  <tableColumns count="7">
    <tableColumn id="9" name="Column7" headerRowDxfId="182" dataDxfId="181" dataCellStyle="Time"/>
    <tableColumn id="2" name="Column1" headerRowDxfId="180" dataDxfId="179"/>
    <tableColumn id="3" name="Column2" headerRowDxfId="178" dataDxfId="177" dataCellStyle="Warning Text"/>
    <tableColumn id="4" name="Column3" headerRowDxfId="176" dataDxfId="175" dataCellStyle="Warning Text"/>
    <tableColumn id="5" name="Column4" headerRowDxfId="174" dataDxfId="173" dataCellStyle="Currency"/>
    <tableColumn id="1" name="Column5" headerRowDxfId="172" dataDxfId="171" dataCellStyle="Currency">
      <calculatedColumnFormula xml:space="preserve"> G4 + F4 - D4</calculatedColumnFormula>
    </tableColumn>
    <tableColumn id="7" name="Column8" headerRowDxfId="170" dataDxfId="169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5.xml><?xml version="1.0" encoding="utf-8"?>
<table xmlns="http://schemas.openxmlformats.org/spreadsheetml/2006/main" id="8" name="Schedule9" displayName="Schedule9" ref="B5:H36" headerRowCount="0" totalsRowShown="0" headerRowDxfId="162">
  <tableColumns count="7">
    <tableColumn id="9" name="Column7" headerRowDxfId="161" dataDxfId="160" dataCellStyle="Time"/>
    <tableColumn id="2" name="Column1" headerRowDxfId="159" dataDxfId="158"/>
    <tableColumn id="3" name="Column2" headerRowDxfId="157" dataDxfId="156" dataCellStyle="Warning Text"/>
    <tableColumn id="4" name="Column3" headerRowDxfId="155" dataDxfId="154" dataCellStyle="Warning Text"/>
    <tableColumn id="5" name="Column4" headerRowDxfId="153" dataDxfId="152" dataCellStyle="Currency"/>
    <tableColumn id="1" name="Column5" headerRowDxfId="151" dataDxfId="150" dataCellStyle="Currency">
      <calculatedColumnFormula xml:space="preserve"> G4 + F4 - D4</calculatedColumnFormula>
    </tableColumn>
    <tableColumn id="7" name="Column8" headerRowDxfId="149" dataDxfId="148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6.xml><?xml version="1.0" encoding="utf-8"?>
<table xmlns="http://schemas.openxmlformats.org/spreadsheetml/2006/main" id="7" name="Schedule8" displayName="Schedule8" ref="B5:H35" headerRowCount="0" totalsRowShown="0" headerRowDxfId="141">
  <tableColumns count="7">
    <tableColumn id="9" name="Column7" headerRowDxfId="140" dataDxfId="139" dataCellStyle="Time"/>
    <tableColumn id="2" name="Column1" headerRowDxfId="138" dataDxfId="137"/>
    <tableColumn id="3" name="Column2" headerRowDxfId="136" dataDxfId="135" dataCellStyle="Warning Text"/>
    <tableColumn id="4" name="Column3" headerRowDxfId="134" dataDxfId="133" dataCellStyle="Warning Text"/>
    <tableColumn id="5" name="Column4" headerRowDxfId="132" dataDxfId="131" dataCellStyle="Currency"/>
    <tableColumn id="1" name="Column5" headerRowDxfId="130" dataDxfId="129" dataCellStyle="Currency">
      <calculatedColumnFormula xml:space="preserve"> G4 + F4 - D4</calculatedColumnFormula>
    </tableColumn>
    <tableColumn id="7" name="Column8" headerRowDxfId="128" dataDxfId="127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7.xml><?xml version="1.0" encoding="utf-8"?>
<table xmlns="http://schemas.openxmlformats.org/spreadsheetml/2006/main" id="5" name="Schedule6" displayName="Schedule6" ref="B5:H36" headerRowCount="0" totalsRowShown="0" headerRowDxfId="120">
  <tableColumns count="7">
    <tableColumn id="9" name="Column7" headerRowDxfId="119" dataDxfId="118" dataCellStyle="Time"/>
    <tableColumn id="2" name="Column1" headerRowDxfId="117" dataDxfId="116"/>
    <tableColumn id="3" name="Column2" headerRowDxfId="115" dataDxfId="114" dataCellStyle="Warning Text"/>
    <tableColumn id="4" name="Column3" headerRowDxfId="113" dataDxfId="112" dataCellStyle="Warning Text"/>
    <tableColumn id="5" name="Column4" headerRowDxfId="111" dataDxfId="110" dataCellStyle="Currency"/>
    <tableColumn id="1" name="Column5" headerRowDxfId="109" dataDxfId="108" dataCellStyle="Currency">
      <calculatedColumnFormula xml:space="preserve"> G4 + F4 - D4</calculatedColumnFormula>
    </tableColumn>
    <tableColumn id="7" name="Column8" headerRowDxfId="107" dataDxfId="106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8.xml><?xml version="1.0" encoding="utf-8"?>
<table xmlns="http://schemas.openxmlformats.org/spreadsheetml/2006/main" id="4" name="Schedule5" displayName="Schedule5" ref="B5:H36" headerRowCount="0" totalsRowShown="0" headerRowDxfId="99">
  <tableColumns count="7">
    <tableColumn id="9" name="Column7" headerRowDxfId="98" dataDxfId="97" dataCellStyle="Time"/>
    <tableColumn id="2" name="Column1" headerRowDxfId="96" dataDxfId="95"/>
    <tableColumn id="3" name="Column2" headerRowDxfId="94" dataDxfId="93" dataCellStyle="Warning Text"/>
    <tableColumn id="4" name="Column3" headerRowDxfId="92" dataDxfId="91" dataCellStyle="Warning Text"/>
    <tableColumn id="5" name="Column4" headerRowDxfId="90" dataDxfId="89" dataCellStyle="Currency"/>
    <tableColumn id="1" name="Column5" headerRowDxfId="88" dataDxfId="87" dataCellStyle="Currency">
      <calculatedColumnFormula xml:space="preserve"> G4 + F4 - D4</calculatedColumnFormula>
    </tableColumn>
    <tableColumn id="7" name="Column8" headerRowDxfId="86" dataDxfId="85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9.xml><?xml version="1.0" encoding="utf-8"?>
<table xmlns="http://schemas.openxmlformats.org/spreadsheetml/2006/main" id="3" name="Schedule4" displayName="Schedule4" ref="B5:H35" headerRowCount="0" totalsRowShown="0" headerRowDxfId="78">
  <tableColumns count="7">
    <tableColumn id="9" name="Column7" headerRowDxfId="77" dataDxfId="76" dataCellStyle="Time"/>
    <tableColumn id="2" name="Column1" headerRowDxfId="75" dataDxfId="74"/>
    <tableColumn id="3" name="Column2" headerRowDxfId="73" dataDxfId="72" dataCellStyle="Warning Text"/>
    <tableColumn id="4" name="Column3" headerRowDxfId="71" dataDxfId="70" dataCellStyle="Warning Text"/>
    <tableColumn id="5" name="Column4" headerRowDxfId="69" dataDxfId="68" dataCellStyle="Currency"/>
    <tableColumn id="1" name="Column5" headerRowDxfId="67" dataDxfId="66" dataCellStyle="Currency">
      <calculatedColumnFormula xml:space="preserve"> G4 + F4 - D4</calculatedColumnFormula>
    </tableColumn>
    <tableColumn id="7" name="Column8" headerRowDxfId="65" dataDxfId="64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heme/theme1.xml><?xml version="1.0" encoding="utf-8"?>
<a:theme xmlns:a="http://schemas.openxmlformats.org/drawingml/2006/main" name="Berlin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opLeftCell="A22" zoomScale="90" zoomScaleNormal="90" workbookViewId="0">
      <selection activeCell="D36" sqref="D36"/>
    </sheetView>
  </sheetViews>
  <sheetFormatPr defaultRowHeight="30" customHeight="1" x14ac:dyDescent="0.3"/>
  <cols>
    <col min="1" max="1" width="46.75" customWidth="1"/>
    <col min="2" max="2" width="19.25" customWidth="1"/>
    <col min="3" max="3" width="24.375" customWidth="1"/>
    <col min="4" max="4" width="14.5" customWidth="1"/>
    <col min="5" max="8" width="21.625" customWidth="1"/>
    <col min="10" max="10" width="13.25" customWidth="1"/>
  </cols>
  <sheetData>
    <row r="1" spans="1:13" ht="30" customHeight="1" x14ac:dyDescent="0.3">
      <c r="B1" s="42" t="s">
        <v>3</v>
      </c>
      <c r="C1" s="42"/>
      <c r="D1" s="42"/>
      <c r="E1" s="42"/>
      <c r="F1" s="42"/>
      <c r="G1" s="42"/>
      <c r="H1" s="42"/>
    </row>
    <row r="2" spans="1:13" ht="27" customHeight="1" x14ac:dyDescent="0.3">
      <c r="B2" s="43"/>
      <c r="C2" s="43"/>
      <c r="D2" s="43"/>
      <c r="E2" s="43"/>
      <c r="F2" s="43"/>
      <c r="G2" s="43"/>
      <c r="H2" s="43"/>
    </row>
    <row r="3" spans="1:13" ht="20.25" customHeight="1" x14ac:dyDescent="0.3">
      <c r="A3" s="39" t="s">
        <v>9</v>
      </c>
      <c r="B3" s="44" t="s">
        <v>11</v>
      </c>
      <c r="C3" s="46" t="s">
        <v>4</v>
      </c>
      <c r="D3" s="48" t="s">
        <v>5</v>
      </c>
      <c r="E3" s="50" t="s">
        <v>10</v>
      </c>
      <c r="F3" s="50" t="s">
        <v>0</v>
      </c>
      <c r="G3" s="50" t="s">
        <v>1</v>
      </c>
      <c r="H3" s="48" t="s">
        <v>2</v>
      </c>
    </row>
    <row r="4" spans="1:13" s="3" customFormat="1" ht="22.5" customHeight="1" x14ac:dyDescent="0.3">
      <c r="A4" s="39"/>
      <c r="B4" s="45"/>
      <c r="C4" s="47"/>
      <c r="D4" s="49"/>
      <c r="E4" s="51"/>
      <c r="F4" s="51"/>
      <c r="G4" s="51"/>
      <c r="H4" s="49"/>
    </row>
    <row r="5" spans="1:13" ht="30" customHeight="1" x14ac:dyDescent="0.3">
      <c r="A5" s="40"/>
      <c r="B5" s="25">
        <v>44927</v>
      </c>
      <c r="C5" s="5" t="s">
        <v>24</v>
      </c>
      <c r="D5" s="7">
        <v>1000</v>
      </c>
      <c r="E5" s="8"/>
      <c r="F5" s="6">
        <v>0</v>
      </c>
      <c r="G5" s="6"/>
      <c r="H5" s="6">
        <v>0</v>
      </c>
      <c r="J5" s="41"/>
      <c r="K5" s="41"/>
      <c r="L5" s="41"/>
      <c r="M5" s="41"/>
    </row>
    <row r="6" spans="1:13" ht="30" customHeight="1" x14ac:dyDescent="0.3">
      <c r="A6" s="16"/>
      <c r="B6" s="25">
        <v>44928</v>
      </c>
      <c r="C6" s="5"/>
      <c r="D6" s="8">
        <v>0</v>
      </c>
      <c r="E6" s="8">
        <v>0</v>
      </c>
      <c r="F6" s="6">
        <v>0</v>
      </c>
      <c r="G6" s="6">
        <f t="shared" ref="G6:G36" si="0" xml:space="preserve"> G5 + F5 - D5</f>
        <v>-1000</v>
      </c>
      <c r="H6" s="6"/>
    </row>
    <row r="7" spans="1:13" ht="30" customHeight="1" x14ac:dyDescent="0.3">
      <c r="A7" s="17" t="s">
        <v>29</v>
      </c>
      <c r="B7" s="26">
        <v>3</v>
      </c>
      <c r="C7" s="4" t="s">
        <v>25</v>
      </c>
      <c r="D7" s="9">
        <v>50</v>
      </c>
      <c r="E7" s="9">
        <v>1000</v>
      </c>
      <c r="F7" s="6">
        <v>0</v>
      </c>
      <c r="G7" s="6">
        <f t="shared" si="0"/>
        <v>-1000</v>
      </c>
      <c r="H7" s="6"/>
    </row>
    <row r="8" spans="1:13" ht="30" customHeight="1" x14ac:dyDescent="0.3">
      <c r="A8" s="17"/>
      <c r="B8" s="26">
        <v>4</v>
      </c>
      <c r="C8" s="5"/>
      <c r="D8" s="8">
        <v>0</v>
      </c>
      <c r="E8" s="8">
        <v>0</v>
      </c>
      <c r="F8" s="6">
        <v>0</v>
      </c>
      <c r="G8" s="6">
        <f t="shared" si="0"/>
        <v>-1050</v>
      </c>
      <c r="H8" s="6"/>
      <c r="M8" s="14"/>
    </row>
    <row r="9" spans="1:13" ht="30" customHeight="1" x14ac:dyDescent="0.3">
      <c r="A9" s="17"/>
      <c r="B9" s="26">
        <v>5</v>
      </c>
      <c r="C9" s="5"/>
      <c r="D9" s="8">
        <v>0</v>
      </c>
      <c r="E9" s="8">
        <v>0</v>
      </c>
      <c r="F9" s="6">
        <v>0</v>
      </c>
      <c r="G9" s="6">
        <f t="shared" si="0"/>
        <v>-1050</v>
      </c>
      <c r="H9" s="6"/>
    </row>
    <row r="10" spans="1:13" ht="30" customHeight="1" x14ac:dyDescent="0.3">
      <c r="A10" s="17"/>
      <c r="B10" s="23">
        <v>6</v>
      </c>
      <c r="C10" s="5"/>
      <c r="D10" s="9">
        <v>0</v>
      </c>
      <c r="E10" s="8">
        <v>0</v>
      </c>
      <c r="F10" s="6">
        <v>1500</v>
      </c>
      <c r="G10" s="6">
        <f t="shared" si="0"/>
        <v>-1050</v>
      </c>
      <c r="H10" s="6"/>
    </row>
    <row r="11" spans="1:13" ht="30" customHeight="1" x14ac:dyDescent="0.3">
      <c r="A11" s="17"/>
      <c r="B11" s="26">
        <v>7</v>
      </c>
      <c r="C11" s="5"/>
      <c r="D11" s="9">
        <v>0</v>
      </c>
      <c r="E11" s="8">
        <v>0</v>
      </c>
      <c r="F11" s="6">
        <v>0</v>
      </c>
      <c r="G11" s="6">
        <f t="shared" si="0"/>
        <v>450</v>
      </c>
      <c r="H11" s="6"/>
    </row>
    <row r="12" spans="1:13" ht="30" customHeight="1" x14ac:dyDescent="0.3">
      <c r="A12" s="15" t="s">
        <v>30</v>
      </c>
      <c r="B12" s="26">
        <v>8</v>
      </c>
      <c r="C12" s="5" t="s">
        <v>26</v>
      </c>
      <c r="D12" s="9">
        <v>100</v>
      </c>
      <c r="E12" s="8">
        <v>5000</v>
      </c>
      <c r="F12" s="6">
        <v>0</v>
      </c>
      <c r="G12" s="6">
        <f t="shared" si="0"/>
        <v>450</v>
      </c>
      <c r="H12" s="6"/>
    </row>
    <row r="13" spans="1:13" ht="30" customHeight="1" x14ac:dyDescent="0.3">
      <c r="A13" s="17"/>
      <c r="B13" s="26">
        <v>9</v>
      </c>
      <c r="C13" s="5"/>
      <c r="D13" s="9">
        <v>0</v>
      </c>
      <c r="E13" s="8">
        <v>0</v>
      </c>
      <c r="F13" s="6">
        <v>0</v>
      </c>
      <c r="G13" s="6">
        <f t="shared" si="0"/>
        <v>350</v>
      </c>
      <c r="H13" s="6"/>
    </row>
    <row r="14" spans="1:13" ht="30" customHeight="1" x14ac:dyDescent="0.3">
      <c r="A14" s="19"/>
      <c r="B14" s="26">
        <v>10</v>
      </c>
      <c r="C14" s="5"/>
      <c r="D14" s="9">
        <v>0</v>
      </c>
      <c r="E14" s="8">
        <v>0</v>
      </c>
      <c r="F14" s="6">
        <v>0</v>
      </c>
      <c r="G14" s="6">
        <f t="shared" si="0"/>
        <v>350</v>
      </c>
      <c r="H14" s="6"/>
    </row>
    <row r="15" spans="1:13" ht="30" customHeight="1" x14ac:dyDescent="0.3">
      <c r="A15" s="20"/>
      <c r="B15" s="27">
        <v>11</v>
      </c>
      <c r="C15" s="5"/>
      <c r="D15" s="9">
        <v>0</v>
      </c>
      <c r="E15" s="8">
        <v>0</v>
      </c>
      <c r="F15" s="6">
        <v>0</v>
      </c>
      <c r="G15" s="6">
        <f t="shared" si="0"/>
        <v>350</v>
      </c>
      <c r="H15" s="6"/>
    </row>
    <row r="16" spans="1:13" ht="30" customHeight="1" x14ac:dyDescent="0.3">
      <c r="A16" s="20"/>
      <c r="B16" s="28">
        <v>12</v>
      </c>
      <c r="C16" s="5"/>
      <c r="D16" s="9">
        <v>0</v>
      </c>
      <c r="E16" s="8">
        <v>0</v>
      </c>
      <c r="F16" s="6">
        <v>0</v>
      </c>
      <c r="G16" s="6">
        <f xml:space="preserve"> G15 + F15 - D15</f>
        <v>350</v>
      </c>
      <c r="H16" s="6"/>
    </row>
    <row r="17" spans="1:8" ht="30" customHeight="1" x14ac:dyDescent="0.3">
      <c r="A17" s="20"/>
      <c r="B17" s="24">
        <v>13</v>
      </c>
      <c r="C17" s="5"/>
      <c r="D17" s="9">
        <v>0</v>
      </c>
      <c r="E17" s="8">
        <v>0</v>
      </c>
      <c r="F17" s="6">
        <v>0</v>
      </c>
      <c r="G17" s="6">
        <f t="shared" si="0"/>
        <v>350</v>
      </c>
      <c r="H17" s="6"/>
    </row>
    <row r="18" spans="1:8" ht="30" customHeight="1" x14ac:dyDescent="0.3">
      <c r="A18" s="20"/>
      <c r="B18" s="28">
        <v>14</v>
      </c>
      <c r="C18" s="5"/>
      <c r="D18" s="9">
        <v>0</v>
      </c>
      <c r="E18" s="8">
        <v>0</v>
      </c>
      <c r="F18" s="6">
        <v>0</v>
      </c>
      <c r="G18" s="6">
        <f t="shared" si="0"/>
        <v>350</v>
      </c>
      <c r="H18" s="6"/>
    </row>
    <row r="19" spans="1:8" ht="30" customHeight="1" x14ac:dyDescent="0.3">
      <c r="A19" s="20"/>
      <c r="B19" s="28">
        <v>15</v>
      </c>
      <c r="C19" s="5" t="s">
        <v>27</v>
      </c>
      <c r="D19" s="9">
        <v>300</v>
      </c>
      <c r="E19" s="8">
        <v>15000</v>
      </c>
      <c r="F19" s="6">
        <v>0</v>
      </c>
      <c r="G19" s="6">
        <f t="shared" si="0"/>
        <v>350</v>
      </c>
      <c r="H19" s="6"/>
    </row>
    <row r="20" spans="1:8" ht="30" customHeight="1" x14ac:dyDescent="0.3">
      <c r="A20" s="20"/>
      <c r="B20" s="28">
        <v>16</v>
      </c>
      <c r="C20" s="2" t="s">
        <v>28</v>
      </c>
      <c r="D20" s="9">
        <v>200</v>
      </c>
      <c r="E20" s="8">
        <v>0</v>
      </c>
      <c r="F20" s="6">
        <v>0</v>
      </c>
      <c r="G20" s="6">
        <f t="shared" si="0"/>
        <v>50</v>
      </c>
      <c r="H20" s="6"/>
    </row>
    <row r="21" spans="1:8" ht="30" customHeight="1" x14ac:dyDescent="0.3">
      <c r="B21" s="28">
        <v>17</v>
      </c>
      <c r="C21" s="2"/>
      <c r="D21" s="9">
        <v>0</v>
      </c>
      <c r="E21" s="8">
        <v>0</v>
      </c>
      <c r="F21" s="6">
        <v>0</v>
      </c>
      <c r="G21" s="6">
        <f t="shared" si="0"/>
        <v>-150</v>
      </c>
      <c r="H21" s="6"/>
    </row>
    <row r="22" spans="1:8" ht="30" customHeight="1" x14ac:dyDescent="0.3">
      <c r="B22" s="28">
        <v>18</v>
      </c>
      <c r="C22" s="5"/>
      <c r="D22" s="9">
        <v>0</v>
      </c>
      <c r="E22" s="8">
        <v>0</v>
      </c>
      <c r="F22" s="6">
        <v>0</v>
      </c>
      <c r="G22" s="6">
        <f t="shared" si="0"/>
        <v>-150</v>
      </c>
      <c r="H22" s="6"/>
    </row>
    <row r="23" spans="1:8" ht="30" customHeight="1" x14ac:dyDescent="0.3">
      <c r="B23" s="28">
        <v>19</v>
      </c>
      <c r="C23" s="5"/>
      <c r="D23" s="9">
        <v>0</v>
      </c>
      <c r="E23" s="8">
        <v>0</v>
      </c>
      <c r="F23" s="6">
        <v>0</v>
      </c>
      <c r="G23" s="6">
        <f t="shared" si="0"/>
        <v>-150</v>
      </c>
      <c r="H23" s="6"/>
    </row>
    <row r="24" spans="1:8" ht="30" customHeight="1" x14ac:dyDescent="0.3">
      <c r="B24" s="24">
        <v>20</v>
      </c>
      <c r="C24" s="5"/>
      <c r="D24" s="9">
        <v>0</v>
      </c>
      <c r="E24" s="8">
        <v>0</v>
      </c>
      <c r="F24" s="6">
        <f>IF(F10&gt;1, F10, F5)</f>
        <v>1500</v>
      </c>
      <c r="G24" s="6">
        <f t="shared" si="0"/>
        <v>-150</v>
      </c>
      <c r="H24" s="6"/>
    </row>
    <row r="25" spans="1:8" ht="30" customHeight="1" x14ac:dyDescent="0.3">
      <c r="B25" s="28">
        <v>21</v>
      </c>
      <c r="C25" s="5"/>
      <c r="D25" s="9">
        <v>0</v>
      </c>
      <c r="E25" s="8">
        <v>0</v>
      </c>
      <c r="F25" s="6">
        <v>0</v>
      </c>
      <c r="G25" s="6">
        <f t="shared" si="0"/>
        <v>1350</v>
      </c>
      <c r="H25" s="6"/>
    </row>
    <row r="26" spans="1:8" ht="30" customHeight="1" x14ac:dyDescent="0.3">
      <c r="B26" s="28">
        <v>22</v>
      </c>
      <c r="C26" s="2"/>
      <c r="D26" s="10">
        <v>0</v>
      </c>
      <c r="E26" s="10">
        <v>0</v>
      </c>
      <c r="F26" s="6">
        <v>0</v>
      </c>
      <c r="G26" s="6">
        <f t="shared" si="0"/>
        <v>1350</v>
      </c>
      <c r="H26" s="6"/>
    </row>
    <row r="27" spans="1:8" ht="30" customHeight="1" x14ac:dyDescent="0.3">
      <c r="B27" s="28">
        <v>23</v>
      </c>
      <c r="C27" s="2"/>
      <c r="D27" s="10">
        <v>0</v>
      </c>
      <c r="E27" s="10">
        <v>0</v>
      </c>
      <c r="F27" s="6">
        <v>0</v>
      </c>
      <c r="G27" s="6">
        <f t="shared" si="0"/>
        <v>1350</v>
      </c>
      <c r="H27" s="6"/>
    </row>
    <row r="28" spans="1:8" ht="30" customHeight="1" x14ac:dyDescent="0.3">
      <c r="B28" s="28">
        <v>24</v>
      </c>
      <c r="C28" s="12"/>
      <c r="D28" s="13">
        <v>0</v>
      </c>
      <c r="E28" s="13">
        <v>0</v>
      </c>
      <c r="F28" s="6">
        <v>0</v>
      </c>
      <c r="G28" s="6">
        <f t="shared" si="0"/>
        <v>1350</v>
      </c>
      <c r="H28" s="6"/>
    </row>
    <row r="29" spans="1:8" ht="30" customHeight="1" x14ac:dyDescent="0.3">
      <c r="B29" s="28">
        <v>25</v>
      </c>
      <c r="C29" s="2"/>
      <c r="D29" s="10">
        <v>0</v>
      </c>
      <c r="E29" s="10">
        <v>0</v>
      </c>
      <c r="F29" s="6">
        <v>0</v>
      </c>
      <c r="G29" s="6">
        <f t="shared" si="0"/>
        <v>1350</v>
      </c>
      <c r="H29" s="6"/>
    </row>
    <row r="30" spans="1:8" ht="30" customHeight="1" x14ac:dyDescent="0.3">
      <c r="B30" s="28">
        <v>26</v>
      </c>
      <c r="C30" s="2"/>
      <c r="D30" s="10">
        <v>0</v>
      </c>
      <c r="E30" s="10">
        <v>0</v>
      </c>
      <c r="F30" s="6">
        <v>0</v>
      </c>
      <c r="G30" s="6">
        <f t="shared" si="0"/>
        <v>1350</v>
      </c>
      <c r="H30" s="6"/>
    </row>
    <row r="31" spans="1:8" ht="30" customHeight="1" x14ac:dyDescent="0.3">
      <c r="B31" s="24">
        <v>27</v>
      </c>
      <c r="C31" s="2"/>
      <c r="D31" s="10">
        <v>0</v>
      </c>
      <c r="E31" s="10"/>
      <c r="F31" s="29">
        <f>IF(F17&gt;1, F17, H5)</f>
        <v>0</v>
      </c>
      <c r="G31" s="6">
        <f t="shared" si="0"/>
        <v>1350</v>
      </c>
      <c r="H31" s="6"/>
    </row>
    <row r="32" spans="1:8" ht="30" customHeight="1" x14ac:dyDescent="0.3">
      <c r="B32" s="28">
        <v>28</v>
      </c>
      <c r="C32" s="2"/>
      <c r="D32" s="10">
        <v>0</v>
      </c>
      <c r="E32" s="10"/>
      <c r="F32" s="6">
        <v>0</v>
      </c>
      <c r="G32" s="6">
        <f t="shared" si="0"/>
        <v>1350</v>
      </c>
      <c r="H32" s="6"/>
    </row>
    <row r="33" spans="2:8" ht="30" customHeight="1" x14ac:dyDescent="0.3">
      <c r="B33" s="28">
        <v>29</v>
      </c>
      <c r="C33" s="2"/>
      <c r="D33" s="10"/>
      <c r="E33" s="10"/>
      <c r="F33" s="6">
        <v>0</v>
      </c>
      <c r="G33" s="6">
        <f t="shared" si="0"/>
        <v>1350</v>
      </c>
      <c r="H33" s="6"/>
    </row>
    <row r="34" spans="2:8" ht="30" customHeight="1" x14ac:dyDescent="0.3">
      <c r="B34" s="28">
        <v>30</v>
      </c>
      <c r="C34" s="2"/>
      <c r="D34" s="10"/>
      <c r="E34" s="10"/>
      <c r="F34" s="6">
        <v>0</v>
      </c>
      <c r="G34" s="6">
        <f t="shared" si="0"/>
        <v>1350</v>
      </c>
      <c r="H34" s="21"/>
    </row>
    <row r="35" spans="2:8" ht="30" customHeight="1" x14ac:dyDescent="0.3">
      <c r="B35" s="28">
        <v>31</v>
      </c>
      <c r="C35" s="11"/>
      <c r="D35" s="10"/>
      <c r="E35" s="10"/>
      <c r="F35" s="6">
        <v>0</v>
      </c>
      <c r="G35" s="6">
        <f t="shared" si="0"/>
        <v>1350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SUM(D5:D35)</f>
        <v>1650</v>
      </c>
      <c r="E36" s="10">
        <f>SUM(E6:E35)</f>
        <v>21000</v>
      </c>
      <c r="F36" s="6">
        <f>SUM(F5:F35)</f>
        <v>3000</v>
      </c>
      <c r="G36" s="6">
        <f t="shared" si="0"/>
        <v>1350</v>
      </c>
      <c r="H36" s="6">
        <f xml:space="preserve"> F36 - D36</f>
        <v>1350</v>
      </c>
    </row>
  </sheetData>
  <mergeCells count="10">
    <mergeCell ref="A3:A5"/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H33:H34 G33:G35 F5:F36 G5:H32">
    <cfRule type="cellIs" dxfId="252" priority="7" operator="lessThan">
      <formula>-0.1</formula>
    </cfRule>
    <cfRule type="cellIs" dxfId="251" priority="8" operator="greaterThan">
      <formula>0.1</formula>
    </cfRule>
  </conditionalFormatting>
  <conditionalFormatting sqref="H35 G36">
    <cfRule type="cellIs" dxfId="250" priority="3" operator="lessThan">
      <formula>-0.1</formula>
    </cfRule>
    <cfRule type="cellIs" dxfId="249" priority="4" operator="greaterThan">
      <formula>0.1</formula>
    </cfRule>
  </conditionalFormatting>
  <conditionalFormatting sqref="H36">
    <cfRule type="cellIs" dxfId="248" priority="1" operator="lessThan">
      <formula>-0.1</formula>
    </cfRule>
    <cfRule type="cellIs" dxfId="247" priority="2" operator="greaterThan">
      <formula>0.1</formula>
    </cfRule>
  </conditionalFormatting>
  <dataValidations disablePrompts="1"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opLeftCell="A19" zoomScale="90" zoomScaleNormal="90" workbookViewId="0">
      <selection activeCell="D37" sqref="D37"/>
    </sheetView>
  </sheetViews>
  <sheetFormatPr defaultRowHeight="30" customHeight="1" x14ac:dyDescent="0.3"/>
  <cols>
    <col min="1" max="1" width="46.75" customWidth="1"/>
    <col min="2" max="2" width="19.25" customWidth="1"/>
    <col min="3" max="3" width="24.375" customWidth="1"/>
    <col min="4" max="4" width="14.5" customWidth="1"/>
    <col min="5" max="8" width="21.625" customWidth="1"/>
    <col min="10" max="10" width="13.25" customWidth="1"/>
  </cols>
  <sheetData>
    <row r="1" spans="1:13" ht="30" customHeight="1" x14ac:dyDescent="0.3">
      <c r="B1" s="42" t="s">
        <v>3</v>
      </c>
      <c r="C1" s="42"/>
      <c r="D1" s="42"/>
      <c r="E1" s="42"/>
      <c r="F1" s="42"/>
      <c r="G1" s="42"/>
      <c r="H1" s="42"/>
    </row>
    <row r="2" spans="1:13" ht="27" customHeight="1" x14ac:dyDescent="0.3">
      <c r="B2" s="43"/>
      <c r="C2" s="43"/>
      <c r="D2" s="43"/>
      <c r="E2" s="43"/>
      <c r="F2" s="43"/>
      <c r="G2" s="43"/>
      <c r="H2" s="43"/>
    </row>
    <row r="3" spans="1:13" ht="20.25" customHeight="1" x14ac:dyDescent="0.3">
      <c r="B3" s="44" t="s">
        <v>20</v>
      </c>
      <c r="C3" s="46" t="s">
        <v>4</v>
      </c>
      <c r="D3" s="48" t="s">
        <v>5</v>
      </c>
      <c r="E3" s="50" t="s">
        <v>10</v>
      </c>
      <c r="F3" s="50" t="s">
        <v>0</v>
      </c>
      <c r="G3" s="50" t="s">
        <v>1</v>
      </c>
      <c r="H3" s="48" t="s">
        <v>2</v>
      </c>
    </row>
    <row r="4" spans="1:13" s="3" customFormat="1" ht="22.5" customHeight="1" x14ac:dyDescent="0.3">
      <c r="B4" s="45"/>
      <c r="C4" s="47"/>
      <c r="D4" s="49"/>
      <c r="E4" s="51"/>
      <c r="F4" s="51"/>
      <c r="G4" s="51"/>
      <c r="H4" s="49"/>
    </row>
    <row r="5" spans="1:13" ht="30" customHeight="1" x14ac:dyDescent="0.3">
      <c r="A5" s="15" t="s">
        <v>9</v>
      </c>
      <c r="B5" s="22">
        <v>45200</v>
      </c>
      <c r="C5" s="5" t="str">
        <f>IF(Schedule13[[#This Row],[Column1]]=0, "", Schedule13[[#This Row],[Column1]])</f>
        <v>Rent</v>
      </c>
      <c r="D5" s="7">
        <f>Schedule13[[#This Row],[Column2]]</f>
        <v>1000</v>
      </c>
      <c r="E5" s="8">
        <v>0</v>
      </c>
      <c r="F5" s="6"/>
      <c r="G5" s="6">
        <f>September!G35</f>
        <v>15150</v>
      </c>
      <c r="H5" s="6">
        <v>0</v>
      </c>
      <c r="J5" s="41"/>
      <c r="K5" s="41"/>
      <c r="L5" s="41"/>
      <c r="M5" s="41"/>
    </row>
    <row r="6" spans="1:13" ht="30" customHeight="1" x14ac:dyDescent="0.3">
      <c r="A6" s="16"/>
      <c r="B6" s="22">
        <v>45201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IF(Schedule4[[#This Row],[Column3]]-Schedule4[[#This Row],[Column2]]&gt;0, Schedule4[[#This Row],[Column3]]-Schedule4[[#This Row],[Column2]], H5)</f>
        <v>0</v>
      </c>
      <c r="F6" s="6"/>
      <c r="G6" s="6">
        <f t="shared" ref="G6:G36" si="0" xml:space="preserve"> G5 + F5 - D5</f>
        <v>14150</v>
      </c>
      <c r="H6" s="6"/>
    </row>
    <row r="7" spans="1:13" ht="30" customHeight="1" x14ac:dyDescent="0.3">
      <c r="A7" s="18"/>
      <c r="B7" s="22">
        <v>45202</v>
      </c>
      <c r="C7" s="5" t="str">
        <f>IF(Schedule13[[#This Row],[Column1]]=0, "", Schedule13[[#This Row],[Column1]])</f>
        <v>Bofa</v>
      </c>
      <c r="D7" s="7">
        <f>Schedule13[[#This Row],[Column2]]</f>
        <v>50</v>
      </c>
      <c r="E7" s="8">
        <f>IF(Schedule4[[#This Row],[Column3]]-Schedule4[[#This Row],[Column2]]&gt;0, Schedule4[[#This Row],[Column3]]-Schedule4[[#This Row],[Column2]], H6)</f>
        <v>550</v>
      </c>
      <c r="F7" s="6"/>
      <c r="G7" s="6">
        <f t="shared" si="0"/>
        <v>14150</v>
      </c>
      <c r="H7" s="6"/>
      <c r="M7" s="14"/>
    </row>
    <row r="8" spans="1:13" ht="30" customHeight="1" x14ac:dyDescent="0.3">
      <c r="A8" s="17"/>
      <c r="B8" s="22">
        <v>45203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IF(Schedule4[[#This Row],[Column3]]-Schedule4[[#This Row],[Column2]]&gt;0, Schedule4[[#This Row],[Column3]]-Schedule4[[#This Row],[Column2]], H7)</f>
        <v>0</v>
      </c>
      <c r="F8" s="6"/>
      <c r="G8" s="6">
        <f t="shared" si="0"/>
        <v>14100</v>
      </c>
      <c r="H8" s="6"/>
      <c r="M8" s="14"/>
    </row>
    <row r="9" spans="1:13" ht="30" customHeight="1" x14ac:dyDescent="0.3">
      <c r="A9" s="17"/>
      <c r="B9" s="22">
        <v>45204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IF(Schedule4[[#This Row],[Column3]]-Schedule4[[#This Row],[Column2]]&gt;0, Schedule4[[#This Row],[Column3]]-Schedule4[[#This Row],[Column2]], H8)</f>
        <v>0</v>
      </c>
      <c r="F9" s="6"/>
      <c r="G9" s="6">
        <f t="shared" si="0"/>
        <v>14100</v>
      </c>
      <c r="H9" s="6"/>
    </row>
    <row r="10" spans="1:13" ht="30" customHeight="1" x14ac:dyDescent="0.3">
      <c r="A10" s="17"/>
      <c r="B10" s="22">
        <v>45205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IF(Schedule4[[#This Row],[Column3]]-Schedule4[[#This Row],[Column2]]&gt;0, Schedule4[[#This Row],[Column3]]-Schedule4[[#This Row],[Column2]], H9)</f>
        <v>0</v>
      </c>
      <c r="F10" s="6">
        <f>IF(September!F26&gt;1, September!F26, H5)</f>
        <v>0</v>
      </c>
      <c r="G10" s="6">
        <f t="shared" si="0"/>
        <v>14100</v>
      </c>
      <c r="H10" s="6"/>
    </row>
    <row r="11" spans="1:13" ht="30" customHeight="1" x14ac:dyDescent="0.3">
      <c r="A11" s="17"/>
      <c r="B11" s="22">
        <v>45206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IF(Schedule4[[#This Row],[Column3]]-Schedule4[[#This Row],[Column2]]&gt;0, Schedule4[[#This Row],[Column3]]-Schedule4[[#This Row],[Column2]], H10)</f>
        <v>0</v>
      </c>
      <c r="F11" s="6"/>
      <c r="G11" s="6">
        <f t="shared" si="0"/>
        <v>14100</v>
      </c>
      <c r="H11" s="6"/>
    </row>
    <row r="12" spans="1:13" ht="30" customHeight="1" x14ac:dyDescent="0.3">
      <c r="A12" s="17"/>
      <c r="B12" s="22">
        <v>45207</v>
      </c>
      <c r="C12" s="5" t="str">
        <f>IF(Schedule13[[#This Row],[Column1]]=0, "", Schedule13[[#This Row],[Column1]])</f>
        <v>Amex</v>
      </c>
      <c r="D12" s="7">
        <f>Schedule13[[#This Row],[Column2]]</f>
        <v>100</v>
      </c>
      <c r="E12" s="8">
        <f>IF(Schedule4[[#This Row],[Column3]]-Schedule4[[#This Row],[Column2]]&gt;0, Schedule4[[#This Row],[Column3]]-Schedule4[[#This Row],[Column2]], H11)</f>
        <v>4100</v>
      </c>
      <c r="F12" s="6"/>
      <c r="G12" s="6">
        <f t="shared" si="0"/>
        <v>14100</v>
      </c>
      <c r="H12" s="6"/>
    </row>
    <row r="13" spans="1:13" ht="30" customHeight="1" x14ac:dyDescent="0.3">
      <c r="A13" s="17"/>
      <c r="B13" s="22">
        <v>45208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IF(Schedule4[[#This Row],[Column3]]-Schedule4[[#This Row],[Column2]]&gt;0, Schedule4[[#This Row],[Column3]]-Schedule4[[#This Row],[Column2]], H12)</f>
        <v>0</v>
      </c>
      <c r="F13" s="6"/>
      <c r="G13" s="6">
        <f t="shared" si="0"/>
        <v>14000</v>
      </c>
      <c r="H13" s="6"/>
    </row>
    <row r="14" spans="1:13" ht="30" customHeight="1" x14ac:dyDescent="0.3">
      <c r="A14" s="19"/>
      <c r="B14" s="22">
        <v>45209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IF(Schedule4[[#This Row],[Column3]]-Schedule4[[#This Row],[Column2]]&gt;0, Schedule4[[#This Row],[Column3]]-Schedule4[[#This Row],[Column2]], H13)</f>
        <v>0</v>
      </c>
      <c r="F14" s="6"/>
      <c r="G14" s="6">
        <f t="shared" si="0"/>
        <v>14000</v>
      </c>
      <c r="H14" s="6"/>
    </row>
    <row r="15" spans="1:13" ht="30" customHeight="1" x14ac:dyDescent="0.3">
      <c r="A15" s="20"/>
      <c r="B15" s="22">
        <v>45210</v>
      </c>
      <c r="C15" s="5" t="str">
        <f>IF(Schedule13[[#This Row],[Column1]]=0, "", Schedule13[[#This Row],[Column1]])</f>
        <v/>
      </c>
      <c r="D15" s="7">
        <v>0</v>
      </c>
      <c r="E15" s="8">
        <f>IF(Schedule4[[#This Row],[Column3]]-Schedule4[[#This Row],[Column2]]&gt;0, Schedule4[[#This Row],[Column3]]-Schedule4[[#This Row],[Column2]], H14)</f>
        <v>0</v>
      </c>
      <c r="F15" s="6"/>
      <c r="G15" s="6">
        <f t="shared" si="0"/>
        <v>14000</v>
      </c>
      <c r="H15" s="6"/>
    </row>
    <row r="16" spans="1:13" ht="30" customHeight="1" x14ac:dyDescent="0.3">
      <c r="B16" s="22">
        <v>45211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IF(Schedule4[[#This Row],[Column3]]-Schedule4[[#This Row],[Column2]]&gt;0, Schedule4[[#This Row],[Column3]]-Schedule4[[#This Row],[Column2]], H15)</f>
        <v>0</v>
      </c>
      <c r="F16" s="6"/>
      <c r="G16" s="6">
        <f t="shared" si="0"/>
        <v>14000</v>
      </c>
      <c r="H16" s="6"/>
    </row>
    <row r="17" spans="2:8" ht="30" customHeight="1" x14ac:dyDescent="0.3">
      <c r="B17" s="22">
        <v>45212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IF(Schedule4[[#This Row],[Column3]]-Schedule4[[#This Row],[Column2]]&gt;0, Schedule4[[#This Row],[Column3]]-Schedule4[[#This Row],[Column2]], H16)</f>
        <v>0</v>
      </c>
      <c r="F17" s="6">
        <f>IF(September!F33&gt;1, September!F33, H5)</f>
        <v>1500</v>
      </c>
      <c r="G17" s="6">
        <f t="shared" si="0"/>
        <v>14000</v>
      </c>
      <c r="H17" s="6"/>
    </row>
    <row r="18" spans="2:8" ht="30" customHeight="1" x14ac:dyDescent="0.3">
      <c r="B18" s="22">
        <v>45213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IF(Schedule4[[#This Row],[Column3]]-Schedule4[[#This Row],[Column2]]&gt;0, Schedule4[[#This Row],[Column3]]-Schedule4[[#This Row],[Column2]], H17)</f>
        <v>0</v>
      </c>
      <c r="F18" s="6"/>
      <c r="G18" s="6">
        <f t="shared" si="0"/>
        <v>15500</v>
      </c>
      <c r="H18" s="6"/>
    </row>
    <row r="19" spans="2:8" ht="30" customHeight="1" x14ac:dyDescent="0.3">
      <c r="B19" s="22">
        <v>45214</v>
      </c>
      <c r="C19" s="5" t="str">
        <f>IF(Schedule13[[#This Row],[Column1]]=0, "", Schedule13[[#This Row],[Column1]])</f>
        <v>Car</v>
      </c>
      <c r="D19" s="7">
        <f>Schedule13[[#This Row],[Column2]]</f>
        <v>300</v>
      </c>
      <c r="E19" s="8">
        <f>IF(Schedule4[[#This Row],[Column3]]-Schedule4[[#This Row],[Column2]]&gt;0, Schedule4[[#This Row],[Column3]]-Schedule4[[#This Row],[Column2]], H18)</f>
        <v>12300</v>
      </c>
      <c r="F19" s="6"/>
      <c r="G19" s="6">
        <f t="shared" si="0"/>
        <v>15500</v>
      </c>
      <c r="H19" s="6"/>
    </row>
    <row r="20" spans="2:8" ht="30" customHeight="1" x14ac:dyDescent="0.3">
      <c r="B20" s="22">
        <v>45215</v>
      </c>
      <c r="C20" s="5" t="str">
        <f>IF(Schedule13[[#This Row],[Column1]]=0, "", Schedule13[[#This Row],[Column1]])</f>
        <v>Insurance</v>
      </c>
      <c r="D20" s="7">
        <f>Schedule13[[#This Row],[Column2]]</f>
        <v>200</v>
      </c>
      <c r="E20" s="8">
        <f>IF(Schedule4[[#This Row],[Column3]]-Schedule4[[#This Row],[Column2]]&gt;0, Schedule4[[#This Row],[Column3]]-Schedule4[[#This Row],[Column2]], H19)</f>
        <v>0</v>
      </c>
      <c r="F20" s="6"/>
      <c r="G20" s="6">
        <f t="shared" si="0"/>
        <v>15200</v>
      </c>
      <c r="H20" s="6"/>
    </row>
    <row r="21" spans="2:8" ht="30" customHeight="1" x14ac:dyDescent="0.3">
      <c r="B21" s="22">
        <v>45216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IF(Schedule4[[#This Row],[Column3]]-Schedule4[[#This Row],[Column2]]&gt;0, Schedule4[[#This Row],[Column3]]-Schedule4[[#This Row],[Column2]], H20)</f>
        <v>0</v>
      </c>
      <c r="F21" s="6"/>
      <c r="G21" s="6">
        <f t="shared" si="0"/>
        <v>15000</v>
      </c>
      <c r="H21" s="6"/>
    </row>
    <row r="22" spans="2:8" ht="30" customHeight="1" x14ac:dyDescent="0.3">
      <c r="B22" s="22">
        <v>45217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IF(Schedule4[[#This Row],[Column3]]-Schedule4[[#This Row],[Column2]]&gt;0, Schedule4[[#This Row],[Column3]]-Schedule4[[#This Row],[Column2]], H21)</f>
        <v>0</v>
      </c>
      <c r="F22" s="6"/>
      <c r="G22" s="6">
        <f t="shared" si="0"/>
        <v>15000</v>
      </c>
      <c r="H22" s="6"/>
    </row>
    <row r="23" spans="2:8" ht="30" customHeight="1" x14ac:dyDescent="0.3">
      <c r="B23" s="22">
        <v>45218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IF(Schedule4[[#This Row],[Column3]]-Schedule4[[#This Row],[Column2]]&gt;0, Schedule4[[#This Row],[Column3]]-Schedule4[[#This Row],[Column2]], H22)</f>
        <v>0</v>
      </c>
      <c r="F23" s="6"/>
      <c r="G23" s="6">
        <f t="shared" si="0"/>
        <v>15000</v>
      </c>
      <c r="H23" s="6"/>
    </row>
    <row r="24" spans="2:8" ht="30" customHeight="1" x14ac:dyDescent="0.3">
      <c r="B24" s="22">
        <v>45219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IF(Schedule4[[#This Row],[Column3]]-Schedule4[[#This Row],[Column2]]&gt;0, Schedule4[[#This Row],[Column3]]-Schedule4[[#This Row],[Column2]], H23)</f>
        <v>0</v>
      </c>
      <c r="F24" s="6">
        <f>IF(September!F26&gt;1, September!F26, H5)</f>
        <v>0</v>
      </c>
      <c r="G24" s="6">
        <f t="shared" si="0"/>
        <v>15000</v>
      </c>
      <c r="H24" s="6"/>
    </row>
    <row r="25" spans="2:8" ht="30" customHeight="1" x14ac:dyDescent="0.3">
      <c r="B25" s="22">
        <v>45220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IF(Schedule4[[#This Row],[Column3]]-Schedule4[[#This Row],[Column2]]&gt;0, Schedule4[[#This Row],[Column3]]-Schedule4[[#This Row],[Column2]], H24)</f>
        <v>0</v>
      </c>
      <c r="F25" s="6"/>
      <c r="G25" s="6">
        <f t="shared" si="0"/>
        <v>15000</v>
      </c>
      <c r="H25" s="6"/>
    </row>
    <row r="26" spans="2:8" ht="30" customHeight="1" x14ac:dyDescent="0.3">
      <c r="B26" s="22">
        <v>45221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IF(Schedule4[[#This Row],[Column3]]-Schedule4[[#This Row],[Column2]]&gt;0, Schedule4[[#This Row],[Column3]]-Schedule4[[#This Row],[Column2]], H25)</f>
        <v>0</v>
      </c>
      <c r="F26" s="6"/>
      <c r="G26" s="6">
        <f t="shared" si="0"/>
        <v>15000</v>
      </c>
      <c r="H26" s="6"/>
    </row>
    <row r="27" spans="2:8" ht="30" customHeight="1" x14ac:dyDescent="0.3">
      <c r="B27" s="22">
        <v>45222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IF(Schedule4[[#This Row],[Column3]]-Schedule4[[#This Row],[Column2]]&gt;0, Schedule4[[#This Row],[Column3]]-Schedule4[[#This Row],[Column2]], H26)</f>
        <v>0</v>
      </c>
      <c r="F27" s="6"/>
      <c r="G27" s="6">
        <f t="shared" si="0"/>
        <v>15000</v>
      </c>
      <c r="H27" s="6"/>
    </row>
    <row r="28" spans="2:8" ht="30" customHeight="1" x14ac:dyDescent="0.3">
      <c r="B28" s="22">
        <v>45223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IF(Schedule4[[#This Row],[Column3]]-Schedule4[[#This Row],[Column2]]&gt;0, Schedule4[[#This Row],[Column3]]-Schedule4[[#This Row],[Column2]], H27)</f>
        <v>0</v>
      </c>
      <c r="F28" s="6"/>
      <c r="G28" s="6">
        <f t="shared" si="0"/>
        <v>15000</v>
      </c>
      <c r="H28" s="6"/>
    </row>
    <row r="29" spans="2:8" ht="30" customHeight="1" x14ac:dyDescent="0.3">
      <c r="B29" s="22">
        <v>45224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IF(Schedule4[[#This Row],[Column3]]-Schedule4[[#This Row],[Column2]]&gt;0, Schedule4[[#This Row],[Column3]]-Schedule4[[#This Row],[Column2]], H28)</f>
        <v>0</v>
      </c>
      <c r="F29" s="6"/>
      <c r="G29" s="6">
        <f t="shared" si="0"/>
        <v>15000</v>
      </c>
      <c r="H29" s="6"/>
    </row>
    <row r="30" spans="2:8" ht="30" customHeight="1" x14ac:dyDescent="0.3">
      <c r="B30" s="22">
        <v>45225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IF(Schedule4[[#This Row],[Column3]]-Schedule4[[#This Row],[Column2]]&gt;0, Schedule4[[#This Row],[Column3]]-Schedule4[[#This Row],[Column2]], H29)</f>
        <v>0</v>
      </c>
      <c r="F30" s="6"/>
      <c r="G30" s="6">
        <f t="shared" si="0"/>
        <v>15000</v>
      </c>
      <c r="H30" s="6"/>
    </row>
    <row r="31" spans="2:8" ht="30" customHeight="1" x14ac:dyDescent="0.3">
      <c r="B31" s="22">
        <v>45226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IF(Schedule4[[#This Row],[Column3]]-Schedule4[[#This Row],[Column2]]&gt;0, Schedule4[[#This Row],[Column3]]-Schedule4[[#This Row],[Column2]], H30)</f>
        <v>0</v>
      </c>
      <c r="F31" s="6">
        <f>IF(September!F33&gt;1, September!F33, H5)</f>
        <v>1500</v>
      </c>
      <c r="G31" s="6">
        <f t="shared" si="0"/>
        <v>15000</v>
      </c>
      <c r="H31" s="6"/>
    </row>
    <row r="32" spans="2:8" ht="30" customHeight="1" x14ac:dyDescent="0.3">
      <c r="B32" s="22">
        <v>45227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IF(Schedule4[[#This Row],[Column3]]-Schedule4[[#This Row],[Column2]]&gt;0, Schedule4[[#This Row],[Column3]]-Schedule4[[#This Row],[Column2]], H31)</f>
        <v>0</v>
      </c>
      <c r="F32" s="6"/>
      <c r="G32" s="6">
        <f t="shared" si="0"/>
        <v>16500</v>
      </c>
      <c r="H32" s="6"/>
    </row>
    <row r="33" spans="2:8" ht="30" customHeight="1" x14ac:dyDescent="0.3">
      <c r="B33" s="22">
        <v>45228</v>
      </c>
      <c r="C33" s="2"/>
      <c r="D33" s="10">
        <v>0</v>
      </c>
      <c r="E33" s="10">
        <v>0</v>
      </c>
      <c r="F33" s="6"/>
      <c r="G33" s="6">
        <f t="shared" si="0"/>
        <v>16500</v>
      </c>
      <c r="H33" s="6"/>
    </row>
    <row r="34" spans="2:8" ht="30" customHeight="1" x14ac:dyDescent="0.3">
      <c r="B34" s="22">
        <v>45229</v>
      </c>
      <c r="C34" s="2"/>
      <c r="D34" s="10">
        <v>0</v>
      </c>
      <c r="E34" s="10">
        <v>0</v>
      </c>
      <c r="F34" s="6"/>
      <c r="G34" s="21">
        <f xml:space="preserve"> G33 + F33 - D33</f>
        <v>16500</v>
      </c>
      <c r="H34" s="21"/>
    </row>
    <row r="35" spans="2:8" ht="30" customHeight="1" x14ac:dyDescent="0.3">
      <c r="B35" s="22">
        <v>45230</v>
      </c>
      <c r="C35" s="11"/>
      <c r="D35" s="10">
        <v>0</v>
      </c>
      <c r="E35" s="10">
        <v>0</v>
      </c>
      <c r="F35" s="6"/>
      <c r="G35" s="6">
        <f xml:space="preserve"> G33 + F33 - D33</f>
        <v>16500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SUM(D5:D32)</f>
        <v>1650</v>
      </c>
      <c r="E36" s="10">
        <f>SUM(E6:E35)</f>
        <v>16950</v>
      </c>
      <c r="F36" s="6">
        <f>SUM(F5:F35)</f>
        <v>3000</v>
      </c>
      <c r="G36" s="6">
        <f t="shared" si="0"/>
        <v>16500</v>
      </c>
      <c r="H36" s="6">
        <f xml:space="preserve"> F36 - D36</f>
        <v>1350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6 G5:H34">
    <cfRule type="cellIs" dxfId="63" priority="7" operator="lessThan">
      <formula>-0.1</formula>
    </cfRule>
    <cfRule type="cellIs" dxfId="62" priority="8" operator="greaterThan">
      <formula>0.1</formula>
    </cfRule>
  </conditionalFormatting>
  <conditionalFormatting sqref="G35:H35 G36">
    <cfRule type="cellIs" dxfId="61" priority="3" operator="lessThan">
      <formula>-0.1</formula>
    </cfRule>
    <cfRule type="cellIs" dxfId="60" priority="4" operator="greaterThan">
      <formula>0.1</formula>
    </cfRule>
  </conditionalFormatting>
  <conditionalFormatting sqref="H36">
    <cfRule type="cellIs" dxfId="59" priority="1" operator="lessThan">
      <formula>-0.1</formula>
    </cfRule>
    <cfRule type="cellIs" dxfId="58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5"/>
  <sheetViews>
    <sheetView showGridLines="0" topLeftCell="A17" zoomScale="90" zoomScaleNormal="90" workbookViewId="0">
      <selection activeCell="D36" sqref="D36"/>
    </sheetView>
  </sheetViews>
  <sheetFormatPr defaultRowHeight="30" customHeight="1" x14ac:dyDescent="0.3"/>
  <cols>
    <col min="1" max="1" width="52" customWidth="1"/>
    <col min="2" max="2" width="19.25" customWidth="1"/>
    <col min="3" max="3" width="24.375" customWidth="1"/>
    <col min="4" max="4" width="14.75" customWidth="1"/>
    <col min="5" max="8" width="21.625" customWidth="1"/>
    <col min="10" max="10" width="13.25" customWidth="1"/>
  </cols>
  <sheetData>
    <row r="1" spans="1:13" ht="30" customHeight="1" x14ac:dyDescent="0.3">
      <c r="B1" s="42" t="s">
        <v>3</v>
      </c>
      <c r="C1" s="42"/>
      <c r="D1" s="42"/>
      <c r="E1" s="42"/>
      <c r="F1" s="42"/>
      <c r="G1" s="42"/>
      <c r="H1" s="42"/>
    </row>
    <row r="2" spans="1:13" ht="27" customHeight="1" x14ac:dyDescent="0.3">
      <c r="B2" s="43"/>
      <c r="C2" s="43"/>
      <c r="D2" s="43"/>
      <c r="E2" s="43"/>
      <c r="F2" s="43"/>
      <c r="G2" s="43"/>
      <c r="H2" s="43"/>
    </row>
    <row r="3" spans="1:13" ht="20.25" customHeight="1" x14ac:dyDescent="0.3">
      <c r="A3" s="52" t="s">
        <v>23</v>
      </c>
      <c r="B3" s="44" t="s">
        <v>21</v>
      </c>
      <c r="C3" s="46" t="s">
        <v>4</v>
      </c>
      <c r="D3" s="48" t="s">
        <v>5</v>
      </c>
      <c r="E3" s="50" t="s">
        <v>10</v>
      </c>
      <c r="F3" s="50" t="s">
        <v>0</v>
      </c>
      <c r="G3" s="50" t="s">
        <v>1</v>
      </c>
      <c r="H3" s="48" t="s">
        <v>2</v>
      </c>
    </row>
    <row r="4" spans="1:13" s="3" customFormat="1" ht="22.5" customHeight="1" x14ac:dyDescent="0.3">
      <c r="A4" s="52"/>
      <c r="B4" s="45"/>
      <c r="C4" s="47"/>
      <c r="D4" s="49"/>
      <c r="E4" s="51"/>
      <c r="F4" s="51"/>
      <c r="G4" s="51"/>
      <c r="H4" s="49"/>
    </row>
    <row r="5" spans="1:13" ht="30" customHeight="1" x14ac:dyDescent="0.3">
      <c r="A5" s="53"/>
      <c r="B5" s="22">
        <v>45231</v>
      </c>
      <c r="C5" s="5" t="str">
        <f>IF(Schedule13[[#This Row],[Column1]]=0, "", Schedule13[[#This Row],[Column1]])</f>
        <v>Rent</v>
      </c>
      <c r="D5" s="7">
        <f>Schedule13[[#This Row],[Column2]]</f>
        <v>1000</v>
      </c>
      <c r="E5" s="8">
        <v>0</v>
      </c>
      <c r="F5" s="6"/>
      <c r="G5" s="6">
        <f>October!G36</f>
        <v>16500</v>
      </c>
      <c r="H5" s="6">
        <v>0</v>
      </c>
      <c r="J5" s="41"/>
      <c r="K5" s="41"/>
      <c r="L5" s="41"/>
      <c r="M5" s="41"/>
    </row>
    <row r="6" spans="1:13" ht="30" customHeight="1" x14ac:dyDescent="0.3">
      <c r="A6" s="16"/>
      <c r="B6" s="22">
        <v>45232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IF(Schedule3[[#This Row],[Column3]]-Schedule3[[#This Row],[Column2]]&gt;0, Schedule3[[#This Row],[Column3]]-Schedule3[[#This Row],[Column2]], H5)</f>
        <v>0</v>
      </c>
      <c r="F6" s="6"/>
      <c r="G6" s="6">
        <f t="shared" ref="G6:G33" si="0" xml:space="preserve"> G5 + F5 - D5</f>
        <v>15500</v>
      </c>
      <c r="H6" s="6"/>
    </row>
    <row r="7" spans="1:13" ht="30" customHeight="1" x14ac:dyDescent="0.3">
      <c r="A7" s="18"/>
      <c r="B7" s="22">
        <v>45233</v>
      </c>
      <c r="C7" s="5" t="str">
        <f>IF(Schedule13[[#This Row],[Column1]]=0, "", Schedule13[[#This Row],[Column1]])</f>
        <v>Bofa</v>
      </c>
      <c r="D7" s="7">
        <f>Schedule13[[#This Row],[Column2]]</f>
        <v>50</v>
      </c>
      <c r="E7" s="8">
        <f>IF(Schedule3[[#This Row],[Column3]]-Schedule3[[#This Row],[Column2]]&gt;0, Schedule3[[#This Row],[Column3]]-Schedule3[[#This Row],[Column2]], H6)</f>
        <v>500</v>
      </c>
      <c r="F7" s="6">
        <f>IF(October!F24&gt;1, October!F24, H5)</f>
        <v>0</v>
      </c>
      <c r="G7" s="6">
        <f t="shared" si="0"/>
        <v>15500</v>
      </c>
      <c r="H7" s="6"/>
      <c r="M7" s="14"/>
    </row>
    <row r="8" spans="1:13" ht="30" customHeight="1" x14ac:dyDescent="0.3">
      <c r="A8" s="17"/>
      <c r="B8" s="22">
        <v>45234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IF(Schedule3[[#This Row],[Column3]]-Schedule3[[#This Row],[Column2]]&gt;0, Schedule3[[#This Row],[Column3]]-Schedule3[[#This Row],[Column2]], H7)</f>
        <v>0</v>
      </c>
      <c r="F8" s="6"/>
      <c r="G8" s="6">
        <f t="shared" si="0"/>
        <v>15450</v>
      </c>
      <c r="H8" s="6"/>
      <c r="M8" s="14"/>
    </row>
    <row r="9" spans="1:13" ht="30" customHeight="1" x14ac:dyDescent="0.3">
      <c r="A9" s="17"/>
      <c r="B9" s="22">
        <v>45235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IF(Schedule3[[#This Row],[Column3]]-Schedule3[[#This Row],[Column2]]&gt;0, Schedule3[[#This Row],[Column3]]-Schedule3[[#This Row],[Column2]], H8)</f>
        <v>0</v>
      </c>
      <c r="F9" s="6"/>
      <c r="G9" s="6">
        <f t="shared" si="0"/>
        <v>15450</v>
      </c>
      <c r="H9" s="6"/>
    </row>
    <row r="10" spans="1:13" ht="30" customHeight="1" x14ac:dyDescent="0.3">
      <c r="A10" s="17"/>
      <c r="B10" s="22">
        <v>45236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IF(Schedule3[[#This Row],[Column3]]-Schedule3[[#This Row],[Column2]]&gt;0, Schedule3[[#This Row],[Column3]]-Schedule3[[#This Row],[Column2]], H9)</f>
        <v>0</v>
      </c>
      <c r="F10" s="6"/>
      <c r="G10" s="6">
        <f t="shared" si="0"/>
        <v>15450</v>
      </c>
      <c r="H10" s="6"/>
    </row>
    <row r="11" spans="1:13" ht="30" customHeight="1" x14ac:dyDescent="0.3">
      <c r="A11" s="17"/>
      <c r="B11" s="22">
        <v>45237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IF(Schedule3[[#This Row],[Column3]]-Schedule3[[#This Row],[Column2]]&gt;0, Schedule3[[#This Row],[Column3]]-Schedule3[[#This Row],[Column2]], H10)</f>
        <v>0</v>
      </c>
      <c r="F11" s="6"/>
      <c r="G11" s="6">
        <f t="shared" si="0"/>
        <v>15450</v>
      </c>
      <c r="H11" s="6"/>
    </row>
    <row r="12" spans="1:13" ht="30" customHeight="1" x14ac:dyDescent="0.3">
      <c r="A12" s="17"/>
      <c r="B12" s="22">
        <v>45238</v>
      </c>
      <c r="C12" s="5" t="str">
        <f>IF(Schedule13[[#This Row],[Column1]]=0, "", Schedule13[[#This Row],[Column1]])</f>
        <v>Amex</v>
      </c>
      <c r="D12" s="7">
        <f>Schedule13[[#This Row],[Column2]]</f>
        <v>100</v>
      </c>
      <c r="E12" s="8">
        <f>IF(Schedule3[[#This Row],[Column3]]-Schedule3[[#This Row],[Column2]]&gt;0, Schedule3[[#This Row],[Column3]]-Schedule3[[#This Row],[Column2]], H11)</f>
        <v>4000</v>
      </c>
      <c r="F12" s="6"/>
      <c r="G12" s="6">
        <f t="shared" si="0"/>
        <v>15450</v>
      </c>
      <c r="H12" s="6"/>
    </row>
    <row r="13" spans="1:13" ht="30" customHeight="1" x14ac:dyDescent="0.3">
      <c r="A13" s="17"/>
      <c r="B13" s="22">
        <v>45239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IF(Schedule3[[#This Row],[Column3]]-Schedule3[[#This Row],[Column2]]&gt;0, Schedule3[[#This Row],[Column3]]-Schedule3[[#This Row],[Column2]], H12)</f>
        <v>0</v>
      </c>
      <c r="F13" s="6"/>
      <c r="G13" s="6">
        <f t="shared" si="0"/>
        <v>15350</v>
      </c>
      <c r="H13" s="6"/>
    </row>
    <row r="14" spans="1:13" ht="30" customHeight="1" x14ac:dyDescent="0.3">
      <c r="A14" s="19"/>
      <c r="B14" s="22">
        <v>45240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IF(Schedule3[[#This Row],[Column3]]-Schedule3[[#This Row],[Column2]]&gt;0, Schedule3[[#This Row],[Column3]]-Schedule3[[#This Row],[Column2]], H13)</f>
        <v>0</v>
      </c>
      <c r="F14" s="6">
        <f>IF(October!F31&gt;1, October!F31, H5)</f>
        <v>1500</v>
      </c>
      <c r="G14" s="6">
        <f t="shared" si="0"/>
        <v>15350</v>
      </c>
      <c r="H14" s="6"/>
    </row>
    <row r="15" spans="1:13" ht="30" customHeight="1" x14ac:dyDescent="0.3">
      <c r="A15" s="20"/>
      <c r="B15" s="22">
        <v>45241</v>
      </c>
      <c r="C15" s="5" t="str">
        <f>IF(Schedule13[[#This Row],[Column1]]=0, "", Schedule13[[#This Row],[Column1]])</f>
        <v/>
      </c>
      <c r="D15" s="7">
        <f>Schedule13[[#This Row],[Column2]]</f>
        <v>0</v>
      </c>
      <c r="E15" s="8">
        <f>IF(Schedule3[[#This Row],[Column3]]-Schedule3[[#This Row],[Column2]]&gt;0, Schedule3[[#This Row],[Column3]]-Schedule3[[#This Row],[Column2]], H14)</f>
        <v>0</v>
      </c>
      <c r="F15" s="6"/>
      <c r="G15" s="6">
        <f t="shared" si="0"/>
        <v>16850</v>
      </c>
      <c r="H15" s="6"/>
    </row>
    <row r="16" spans="1:13" ht="30" customHeight="1" x14ac:dyDescent="0.3">
      <c r="B16" s="22">
        <v>45242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IF(Schedule3[[#This Row],[Column3]]-Schedule3[[#This Row],[Column2]]&gt;0, Schedule3[[#This Row],[Column3]]-Schedule3[[#This Row],[Column2]], H15)</f>
        <v>0</v>
      </c>
      <c r="F16" s="6"/>
      <c r="G16" s="6">
        <f t="shared" si="0"/>
        <v>16850</v>
      </c>
      <c r="H16" s="6"/>
    </row>
    <row r="17" spans="2:8" ht="30" customHeight="1" x14ac:dyDescent="0.3">
      <c r="B17" s="22">
        <v>45243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IF(Schedule3[[#This Row],[Column3]]-Schedule3[[#This Row],[Column2]]&gt;0, Schedule3[[#This Row],[Column3]]-Schedule3[[#This Row],[Column2]], H16)</f>
        <v>0</v>
      </c>
      <c r="F17" s="6"/>
      <c r="G17" s="6">
        <f t="shared" si="0"/>
        <v>16850</v>
      </c>
      <c r="H17" s="6"/>
    </row>
    <row r="18" spans="2:8" ht="30" customHeight="1" x14ac:dyDescent="0.3">
      <c r="B18" s="22">
        <v>45244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IF(Schedule3[[#This Row],[Column3]]-Schedule3[[#This Row],[Column2]]&gt;0, Schedule3[[#This Row],[Column3]]-Schedule3[[#This Row],[Column2]], H17)</f>
        <v>0</v>
      </c>
      <c r="F18" s="6"/>
      <c r="G18" s="6">
        <f t="shared" si="0"/>
        <v>16850</v>
      </c>
      <c r="H18" s="6"/>
    </row>
    <row r="19" spans="2:8" ht="30" customHeight="1" x14ac:dyDescent="0.3">
      <c r="B19" s="22">
        <v>45245</v>
      </c>
      <c r="C19" s="5" t="str">
        <f>IF(Schedule13[[#This Row],[Column1]]=0, "", Schedule13[[#This Row],[Column1]])</f>
        <v>Car</v>
      </c>
      <c r="D19" s="7">
        <f>Schedule13[[#This Row],[Column2]]</f>
        <v>300</v>
      </c>
      <c r="E19" s="8">
        <f>IF(Schedule3[[#This Row],[Column3]]-Schedule3[[#This Row],[Column2]]&gt;0, Schedule3[[#This Row],[Column3]]-Schedule3[[#This Row],[Column2]], H18)</f>
        <v>12000</v>
      </c>
      <c r="F19" s="6"/>
      <c r="G19" s="6">
        <f t="shared" si="0"/>
        <v>16850</v>
      </c>
      <c r="H19" s="6"/>
    </row>
    <row r="20" spans="2:8" ht="30" customHeight="1" x14ac:dyDescent="0.3">
      <c r="B20" s="22">
        <v>45246</v>
      </c>
      <c r="C20" s="5" t="str">
        <f>IF(Schedule13[[#This Row],[Column1]]=0, "", Schedule13[[#This Row],[Column1]])</f>
        <v>Insurance</v>
      </c>
      <c r="D20" s="7">
        <f>Schedule13[[#This Row],[Column2]]</f>
        <v>200</v>
      </c>
      <c r="E20" s="8">
        <f>IF(Schedule3[[#This Row],[Column3]]-Schedule3[[#This Row],[Column2]]&gt;0, Schedule3[[#This Row],[Column3]]-Schedule3[[#This Row],[Column2]], H19)</f>
        <v>0</v>
      </c>
      <c r="F20" s="6"/>
      <c r="G20" s="6">
        <f t="shared" si="0"/>
        <v>16550</v>
      </c>
      <c r="H20" s="6"/>
    </row>
    <row r="21" spans="2:8" ht="30" customHeight="1" x14ac:dyDescent="0.3">
      <c r="B21" s="22">
        <v>45247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IF(Schedule3[[#This Row],[Column3]]-Schedule3[[#This Row],[Column2]]&gt;0, Schedule3[[#This Row],[Column3]]-Schedule3[[#This Row],[Column2]], H20)</f>
        <v>0</v>
      </c>
      <c r="F21" s="6">
        <f>IF(October!F24&gt;1, October!F24, H5)</f>
        <v>0</v>
      </c>
      <c r="G21" s="6">
        <f t="shared" si="0"/>
        <v>16350</v>
      </c>
      <c r="H21" s="6"/>
    </row>
    <row r="22" spans="2:8" ht="30" customHeight="1" x14ac:dyDescent="0.3">
      <c r="B22" s="22">
        <v>45248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IF(Schedule3[[#This Row],[Column3]]-Schedule3[[#This Row],[Column2]]&gt;0, Schedule3[[#This Row],[Column3]]-Schedule3[[#This Row],[Column2]], H21)</f>
        <v>0</v>
      </c>
      <c r="F22" s="6"/>
      <c r="G22" s="6">
        <f t="shared" si="0"/>
        <v>16350</v>
      </c>
      <c r="H22" s="6"/>
    </row>
    <row r="23" spans="2:8" ht="30" customHeight="1" x14ac:dyDescent="0.3">
      <c r="B23" s="22">
        <v>45249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IF(Schedule3[[#This Row],[Column3]]-Schedule3[[#This Row],[Column2]]&gt;0, Schedule3[[#This Row],[Column3]]-Schedule3[[#This Row],[Column2]], H22)</f>
        <v>0</v>
      </c>
      <c r="F23" s="6"/>
      <c r="G23" s="6">
        <f t="shared" si="0"/>
        <v>16350</v>
      </c>
      <c r="H23" s="6"/>
    </row>
    <row r="24" spans="2:8" ht="30" customHeight="1" x14ac:dyDescent="0.3">
      <c r="B24" s="22">
        <v>45250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IF(Schedule3[[#This Row],[Column3]]-Schedule3[[#This Row],[Column2]]&gt;0, Schedule3[[#This Row],[Column3]]-Schedule3[[#This Row],[Column2]], H23)</f>
        <v>0</v>
      </c>
      <c r="F24" s="6"/>
      <c r="G24" s="6">
        <f t="shared" si="0"/>
        <v>16350</v>
      </c>
      <c r="H24" s="6"/>
    </row>
    <row r="25" spans="2:8" ht="30" customHeight="1" x14ac:dyDescent="0.3">
      <c r="B25" s="22">
        <v>45251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IF(Schedule3[[#This Row],[Column3]]-Schedule3[[#This Row],[Column2]]&gt;0, Schedule3[[#This Row],[Column3]]-Schedule3[[#This Row],[Column2]], H24)</f>
        <v>0</v>
      </c>
      <c r="F25" s="6"/>
      <c r="G25" s="6">
        <f t="shared" si="0"/>
        <v>16350</v>
      </c>
      <c r="H25" s="6"/>
    </row>
    <row r="26" spans="2:8" ht="30" customHeight="1" x14ac:dyDescent="0.3">
      <c r="B26" s="22">
        <v>45252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IF(Schedule3[[#This Row],[Column3]]-Schedule3[[#This Row],[Column2]]&gt;0, Schedule3[[#This Row],[Column3]]-Schedule3[[#This Row],[Column2]], H25)</f>
        <v>0</v>
      </c>
      <c r="F26" s="6"/>
      <c r="G26" s="6">
        <f t="shared" si="0"/>
        <v>16350</v>
      </c>
      <c r="H26" s="6"/>
    </row>
    <row r="27" spans="2:8" ht="30" customHeight="1" x14ac:dyDescent="0.3">
      <c r="B27" s="22">
        <v>45253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IF(Schedule3[[#This Row],[Column3]]-Schedule3[[#This Row],[Column2]]&gt;0, Schedule3[[#This Row],[Column3]]-Schedule3[[#This Row],[Column2]], H26)</f>
        <v>0</v>
      </c>
      <c r="F27" s="6"/>
      <c r="G27" s="6">
        <f t="shared" si="0"/>
        <v>16350</v>
      </c>
      <c r="H27" s="6"/>
    </row>
    <row r="28" spans="2:8" ht="30" customHeight="1" x14ac:dyDescent="0.3">
      <c r="B28" s="22">
        <v>45254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IF(Schedule3[[#This Row],[Column3]]-Schedule3[[#This Row],[Column2]]&gt;0, Schedule3[[#This Row],[Column3]]-Schedule3[[#This Row],[Column2]], H27)</f>
        <v>0</v>
      </c>
      <c r="F28" s="6">
        <f>IF(October!F31&gt;1, October!F31, H5)</f>
        <v>1500</v>
      </c>
      <c r="G28" s="6">
        <f t="shared" si="0"/>
        <v>16350</v>
      </c>
      <c r="H28" s="6"/>
    </row>
    <row r="29" spans="2:8" ht="30" customHeight="1" x14ac:dyDescent="0.3">
      <c r="B29" s="22">
        <v>45255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IF(Schedule3[[#This Row],[Column3]]-Schedule3[[#This Row],[Column2]]&gt;0, Schedule3[[#This Row],[Column3]]-Schedule3[[#This Row],[Column2]], H28)</f>
        <v>0</v>
      </c>
      <c r="F29" s="6"/>
      <c r="G29" s="6">
        <f t="shared" si="0"/>
        <v>17850</v>
      </c>
      <c r="H29" s="6"/>
    </row>
    <row r="30" spans="2:8" ht="30" customHeight="1" x14ac:dyDescent="0.3">
      <c r="B30" s="22">
        <v>45256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IF(Schedule3[[#This Row],[Column3]]-Schedule3[[#This Row],[Column2]]&gt;0, Schedule3[[#This Row],[Column3]]-Schedule3[[#This Row],[Column2]], H29)</f>
        <v>0</v>
      </c>
      <c r="F30" s="6"/>
      <c r="G30" s="6">
        <f t="shared" si="0"/>
        <v>17850</v>
      </c>
      <c r="H30" s="6"/>
    </row>
    <row r="31" spans="2:8" ht="30" customHeight="1" x14ac:dyDescent="0.3">
      <c r="B31" s="22">
        <v>45257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IF(Schedule3[[#This Row],[Column3]]-Schedule3[[#This Row],[Column2]]&gt;0, Schedule3[[#This Row],[Column3]]-Schedule3[[#This Row],[Column2]], H30)</f>
        <v>0</v>
      </c>
      <c r="F31" s="6"/>
      <c r="G31" s="6">
        <f t="shared" si="0"/>
        <v>17850</v>
      </c>
      <c r="H31" s="6"/>
    </row>
    <row r="32" spans="2:8" ht="30" customHeight="1" x14ac:dyDescent="0.3">
      <c r="B32" s="22">
        <v>45258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IF(Schedule3[[#This Row],[Column3]]-Schedule3[[#This Row],[Column2]]&gt;0, Schedule3[[#This Row],[Column3]]-Schedule3[[#This Row],[Column2]], H31)</f>
        <v>0</v>
      </c>
      <c r="F32" s="6"/>
      <c r="G32" s="6">
        <f t="shared" si="0"/>
        <v>17850</v>
      </c>
      <c r="H32" s="6"/>
    </row>
    <row r="33" spans="2:8" ht="30" customHeight="1" x14ac:dyDescent="0.3">
      <c r="B33" s="22">
        <v>45259</v>
      </c>
      <c r="C33" s="2"/>
      <c r="D33" s="10">
        <v>0</v>
      </c>
      <c r="E33" s="10">
        <v>0</v>
      </c>
      <c r="F33" s="6"/>
      <c r="G33" s="6">
        <f t="shared" si="0"/>
        <v>17850</v>
      </c>
      <c r="H33" s="6"/>
    </row>
    <row r="34" spans="2:8" ht="30" customHeight="1" x14ac:dyDescent="0.3">
      <c r="B34" s="22">
        <v>45260</v>
      </c>
      <c r="C34" s="2"/>
      <c r="D34" s="10">
        <v>0</v>
      </c>
      <c r="E34" s="10">
        <v>0</v>
      </c>
      <c r="F34" s="6"/>
      <c r="G34" s="21">
        <f xml:space="preserve"> G33 + F33 - D33</f>
        <v>17850</v>
      </c>
      <c r="H34" s="21"/>
    </row>
    <row r="35" spans="2:8" ht="30" customHeight="1" x14ac:dyDescent="0.3">
      <c r="B35" s="1" t="s">
        <v>8</v>
      </c>
      <c r="C35" s="11" t="s">
        <v>6</v>
      </c>
      <c r="D35" s="31">
        <f>SUM(D5:D32)</f>
        <v>1650</v>
      </c>
      <c r="E35" s="10">
        <f>SUM(E6:E34)</f>
        <v>16500</v>
      </c>
      <c r="F35" s="6">
        <f>SUM(F5:F34)</f>
        <v>3000</v>
      </c>
      <c r="G35" s="21">
        <f xml:space="preserve"> G34 + F34 - D34</f>
        <v>17850</v>
      </c>
      <c r="H35" s="6">
        <f xml:space="preserve"> F35 - D35</f>
        <v>1350</v>
      </c>
    </row>
  </sheetData>
  <mergeCells count="10">
    <mergeCell ref="A3:A5"/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5 G5:H34">
    <cfRule type="cellIs" dxfId="42" priority="7" operator="lessThan">
      <formula>-0.1</formula>
    </cfRule>
    <cfRule type="cellIs" dxfId="41" priority="8" operator="greaterThan">
      <formula>0.1</formula>
    </cfRule>
  </conditionalFormatting>
  <conditionalFormatting sqref="G35">
    <cfRule type="cellIs" dxfId="40" priority="5" operator="lessThan">
      <formula>-0.1</formula>
    </cfRule>
    <cfRule type="cellIs" dxfId="39" priority="6" operator="greaterThan">
      <formula>0.1</formula>
    </cfRule>
  </conditionalFormatting>
  <conditionalFormatting sqref="H35">
    <cfRule type="cellIs" dxfId="38" priority="1" operator="lessThan">
      <formula>-0.1</formula>
    </cfRule>
    <cfRule type="cellIs" dxfId="37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ignoredErrors>
    <ignoredError sqref="D5:D9 D30:D32" unlockedFormula="1"/>
  </ignoredErrors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opLeftCell="A22" zoomScale="90" zoomScaleNormal="90" workbookViewId="0">
      <selection activeCell="D37" sqref="D37"/>
    </sheetView>
  </sheetViews>
  <sheetFormatPr defaultRowHeight="30" customHeight="1" x14ac:dyDescent="0.3"/>
  <cols>
    <col min="1" max="1" width="52.25" customWidth="1"/>
    <col min="2" max="2" width="19.25" customWidth="1"/>
    <col min="3" max="3" width="24.375" customWidth="1"/>
    <col min="4" max="4" width="14.5" customWidth="1"/>
    <col min="5" max="8" width="21.625" customWidth="1"/>
    <col min="10" max="10" width="13.25" customWidth="1"/>
  </cols>
  <sheetData>
    <row r="1" spans="1:13" ht="30" customHeight="1" x14ac:dyDescent="0.3">
      <c r="B1" s="42" t="s">
        <v>3</v>
      </c>
      <c r="C1" s="42"/>
      <c r="D1" s="42"/>
      <c r="E1" s="42"/>
      <c r="F1" s="42"/>
      <c r="G1" s="42"/>
      <c r="H1" s="42"/>
    </row>
    <row r="2" spans="1:13" ht="27" customHeight="1" x14ac:dyDescent="0.3">
      <c r="B2" s="43"/>
      <c r="C2" s="43"/>
      <c r="D2" s="43"/>
      <c r="E2" s="43"/>
      <c r="F2" s="43"/>
      <c r="G2" s="43"/>
      <c r="H2" s="43"/>
    </row>
    <row r="3" spans="1:13" ht="20.25" customHeight="1" x14ac:dyDescent="0.3">
      <c r="A3" s="39" t="s">
        <v>23</v>
      </c>
      <c r="B3" s="44" t="s">
        <v>22</v>
      </c>
      <c r="C3" s="46" t="s">
        <v>4</v>
      </c>
      <c r="D3" s="48" t="s">
        <v>5</v>
      </c>
      <c r="E3" s="50" t="s">
        <v>10</v>
      </c>
      <c r="F3" s="50" t="s">
        <v>0</v>
      </c>
      <c r="G3" s="50" t="s">
        <v>1</v>
      </c>
      <c r="H3" s="48" t="s">
        <v>2</v>
      </c>
    </row>
    <row r="4" spans="1:13" s="3" customFormat="1" ht="22.5" customHeight="1" x14ac:dyDescent="0.3">
      <c r="A4" s="39"/>
      <c r="B4" s="45"/>
      <c r="C4" s="47"/>
      <c r="D4" s="49"/>
      <c r="E4" s="51"/>
      <c r="F4" s="51"/>
      <c r="G4" s="51"/>
      <c r="H4" s="49"/>
    </row>
    <row r="5" spans="1:13" ht="30" customHeight="1" x14ac:dyDescent="0.3">
      <c r="A5" s="40"/>
      <c r="B5" s="22">
        <v>45261</v>
      </c>
      <c r="C5" s="5" t="str">
        <f>IF(Schedule13[[#This Row],[Column1]]=0, "", Schedule13[[#This Row],[Column1]])</f>
        <v>Rent</v>
      </c>
      <c r="D5" s="7">
        <f>Schedule13[[#This Row],[Column2]]</f>
        <v>1000</v>
      </c>
      <c r="E5" s="8">
        <v>0</v>
      </c>
      <c r="F5" s="6">
        <f>IF(November!F21&gt;1, November!F21, H5)</f>
        <v>0</v>
      </c>
      <c r="G5" s="6">
        <f>November!G35</f>
        <v>17850</v>
      </c>
      <c r="H5" s="6">
        <v>0</v>
      </c>
      <c r="J5" s="41"/>
      <c r="K5" s="41"/>
      <c r="L5" s="41"/>
      <c r="M5" s="41"/>
    </row>
    <row r="6" spans="1:13" ht="30" customHeight="1" x14ac:dyDescent="0.3">
      <c r="A6" s="17"/>
      <c r="B6" s="22">
        <v>45262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IF(Schedule7[[#This Row],[Column3]]-Schedule7[[#This Row],[Column2]]&gt;0, Schedule7[[#This Row],[Column3]]-Schedule7[[#This Row],[Column2]], H2)</f>
        <v>0</v>
      </c>
      <c r="F6" s="6"/>
      <c r="G6" s="6">
        <f t="shared" ref="G6:G36" si="0" xml:space="preserve"> G5 + F5 - D5</f>
        <v>16850</v>
      </c>
      <c r="H6" s="6"/>
    </row>
    <row r="7" spans="1:13" ht="30" customHeight="1" x14ac:dyDescent="0.3">
      <c r="A7" s="17"/>
      <c r="B7" s="22">
        <v>45263</v>
      </c>
      <c r="C7" s="5" t="str">
        <f>IF(Schedule13[[#This Row],[Column1]]=0, "", Schedule13[[#This Row],[Column1]])</f>
        <v>Bofa</v>
      </c>
      <c r="D7" s="7">
        <f>Schedule13[[#This Row],[Column2]]</f>
        <v>50</v>
      </c>
      <c r="E7" s="8">
        <f>IF(Schedule7[[#This Row],[Column3]]-Schedule7[[#This Row],[Column2]]&gt;0, Schedule7[[#This Row],[Column3]]-Schedule7[[#This Row],[Column2]], H4)</f>
        <v>450</v>
      </c>
      <c r="F7" s="6"/>
      <c r="G7" s="6">
        <f t="shared" si="0"/>
        <v>16850</v>
      </c>
      <c r="H7" s="6"/>
      <c r="M7" s="14"/>
    </row>
    <row r="8" spans="1:13" ht="30" customHeight="1" x14ac:dyDescent="0.3">
      <c r="A8" s="17"/>
      <c r="B8" s="22">
        <v>45264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IF(Schedule7[[#This Row],[Column3]]-Schedule7[[#This Row],[Column2]]&gt;0, Schedule7[[#This Row],[Column3]]-Schedule7[[#This Row],[Column2]], H5)</f>
        <v>0</v>
      </c>
      <c r="F8" s="6"/>
      <c r="G8" s="6">
        <f t="shared" si="0"/>
        <v>16800</v>
      </c>
      <c r="H8" s="6"/>
      <c r="M8" s="14"/>
    </row>
    <row r="9" spans="1:13" ht="30" customHeight="1" x14ac:dyDescent="0.3">
      <c r="A9" s="17"/>
      <c r="B9" s="22">
        <v>45265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IF(Schedule7[[#This Row],[Column3]]-Schedule7[[#This Row],[Column2]]&gt;0, Schedule7[[#This Row],[Column3]]-Schedule7[[#This Row],[Column2]], H6)</f>
        <v>0</v>
      </c>
      <c r="F9" s="6"/>
      <c r="G9" s="6">
        <f t="shared" si="0"/>
        <v>16800</v>
      </c>
      <c r="H9" s="6"/>
    </row>
    <row r="10" spans="1:13" ht="30" customHeight="1" x14ac:dyDescent="0.3">
      <c r="A10" s="17"/>
      <c r="B10" s="22">
        <v>45266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IF(Schedule7[[#This Row],[Column3]]-Schedule7[[#This Row],[Column2]]&gt;0, Schedule7[[#This Row],[Column3]]-Schedule7[[#This Row],[Column2]], H7)</f>
        <v>0</v>
      </c>
      <c r="F10" s="6"/>
      <c r="G10" s="6">
        <f t="shared" si="0"/>
        <v>16800</v>
      </c>
      <c r="H10" s="6"/>
    </row>
    <row r="11" spans="1:13" ht="30" customHeight="1" x14ac:dyDescent="0.3">
      <c r="A11" s="17"/>
      <c r="B11" s="22">
        <v>45267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IF(Schedule7[[#This Row],[Column3]]-Schedule7[[#This Row],[Column2]]&gt;0, Schedule7[[#This Row],[Column3]]-Schedule7[[#This Row],[Column2]], H8)</f>
        <v>0</v>
      </c>
      <c r="F11" s="6"/>
      <c r="G11" s="6">
        <f t="shared" si="0"/>
        <v>16800</v>
      </c>
      <c r="H11" s="6"/>
    </row>
    <row r="12" spans="1:13" ht="30" customHeight="1" x14ac:dyDescent="0.3">
      <c r="A12" s="17"/>
      <c r="B12" s="22">
        <v>45268</v>
      </c>
      <c r="C12" s="5" t="str">
        <f>IF(Schedule13[[#This Row],[Column1]]=0, "", Schedule13[[#This Row],[Column1]])</f>
        <v>Amex</v>
      </c>
      <c r="D12" s="7">
        <f>Schedule13[[#This Row],[Column2]]</f>
        <v>100</v>
      </c>
      <c r="E12" s="8">
        <f>IF(Schedule7[[#This Row],[Column3]]-Schedule7[[#This Row],[Column2]]&gt;0, Schedule7[[#This Row],[Column3]]-Schedule7[[#This Row],[Column2]], H9)</f>
        <v>3900</v>
      </c>
      <c r="F12" s="6">
        <f>IF(November!F28&gt;1, November!F28, H5)</f>
        <v>1500</v>
      </c>
      <c r="G12" s="6">
        <f t="shared" si="0"/>
        <v>16800</v>
      </c>
      <c r="H12" s="6"/>
    </row>
    <row r="13" spans="1:13" ht="30" customHeight="1" x14ac:dyDescent="0.3">
      <c r="A13" s="17"/>
      <c r="B13" s="22">
        <v>45269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IF(Schedule7[[#This Row],[Column3]]-Schedule7[[#This Row],[Column2]]&gt;0, Schedule7[[#This Row],[Column3]]-Schedule7[[#This Row],[Column2]], H9)</f>
        <v>0</v>
      </c>
      <c r="F13" s="6"/>
      <c r="G13" s="6">
        <f t="shared" si="0"/>
        <v>18200</v>
      </c>
      <c r="H13" s="6"/>
    </row>
    <row r="14" spans="1:13" ht="30" customHeight="1" x14ac:dyDescent="0.3">
      <c r="A14" s="19"/>
      <c r="B14" s="22">
        <v>45270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IF(Schedule7[[#This Row],[Column3]]-Schedule7[[#This Row],[Column2]]&gt;0, Schedule7[[#This Row],[Column3]]-Schedule7[[#This Row],[Column2]], H10)</f>
        <v>0</v>
      </c>
      <c r="F14" s="6"/>
      <c r="G14" s="6">
        <f t="shared" si="0"/>
        <v>18200</v>
      </c>
      <c r="H14" s="6"/>
    </row>
    <row r="15" spans="1:13" ht="30" customHeight="1" x14ac:dyDescent="0.3">
      <c r="A15" s="20"/>
      <c r="B15" s="22">
        <v>45271</v>
      </c>
      <c r="C15" s="5" t="str">
        <f>IF(Schedule13[[#This Row],[Column1]]=0, "", Schedule13[[#This Row],[Column1]])</f>
        <v/>
      </c>
      <c r="D15" s="7">
        <v>0</v>
      </c>
      <c r="E15" s="8">
        <f>IF(Schedule7[[#This Row],[Column3]]-Schedule7[[#This Row],[Column2]]&gt;0, Schedule7[[#This Row],[Column3]]-Schedule7[[#This Row],[Column2]], H11)</f>
        <v>0</v>
      </c>
      <c r="F15" s="6"/>
      <c r="G15" s="6">
        <f t="shared" si="0"/>
        <v>18200</v>
      </c>
      <c r="H15" s="6"/>
    </row>
    <row r="16" spans="1:13" ht="30" customHeight="1" x14ac:dyDescent="0.3">
      <c r="B16" s="22">
        <v>45272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IF(Schedule7[[#This Row],[Column3]]-Schedule7[[#This Row],[Column2]]&gt;0, Schedule7[[#This Row],[Column3]]-Schedule7[[#This Row],[Column2]], H14)</f>
        <v>0</v>
      </c>
      <c r="F16" s="6"/>
      <c r="G16" s="6">
        <f t="shared" si="0"/>
        <v>18200</v>
      </c>
      <c r="H16" s="6"/>
    </row>
    <row r="17" spans="2:8" ht="30" customHeight="1" x14ac:dyDescent="0.3">
      <c r="B17" s="22">
        <v>45273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IF(Schedule7[[#This Row],[Column3]]-Schedule7[[#This Row],[Column2]]&gt;0, Schedule7[[#This Row],[Column3]]-Schedule7[[#This Row],[Column2]], H15)</f>
        <v>0</v>
      </c>
      <c r="F17" s="6"/>
      <c r="G17" s="6">
        <f t="shared" si="0"/>
        <v>18200</v>
      </c>
      <c r="H17" s="6"/>
    </row>
    <row r="18" spans="2:8" ht="30" customHeight="1" x14ac:dyDescent="0.3">
      <c r="B18" s="22">
        <v>45274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IF(Schedule7[[#This Row],[Column3]]-Schedule7[[#This Row],[Column2]]&gt;0, Schedule7[[#This Row],[Column3]]-Schedule7[[#This Row],[Column2]], H16)</f>
        <v>0</v>
      </c>
      <c r="F18" s="6"/>
      <c r="G18" s="6">
        <f t="shared" si="0"/>
        <v>18200</v>
      </c>
      <c r="H18" s="6"/>
    </row>
    <row r="19" spans="2:8" ht="30" customHeight="1" x14ac:dyDescent="0.3">
      <c r="B19" s="22">
        <v>45275</v>
      </c>
      <c r="C19" s="5" t="str">
        <f>IF(Schedule13[[#This Row],[Column1]]=0, "", Schedule13[[#This Row],[Column1]])</f>
        <v>Car</v>
      </c>
      <c r="D19" s="7">
        <f>Schedule13[[#This Row],[Column2]]</f>
        <v>300</v>
      </c>
      <c r="E19" s="8">
        <f>IF(Schedule7[[#This Row],[Column3]]-Schedule7[[#This Row],[Column2]]&gt;0, Schedule7[[#This Row],[Column3]]-Schedule7[[#This Row],[Column2]], H17)</f>
        <v>11700</v>
      </c>
      <c r="F19" s="6">
        <f>IF(November!F21&gt;1, November!F21, H5)</f>
        <v>0</v>
      </c>
      <c r="G19" s="6">
        <f t="shared" si="0"/>
        <v>18200</v>
      </c>
      <c r="H19" s="6"/>
    </row>
    <row r="20" spans="2:8" ht="30" customHeight="1" x14ac:dyDescent="0.3">
      <c r="B20" s="22">
        <v>45276</v>
      </c>
      <c r="C20" s="5" t="str">
        <f>IF(Schedule13[[#This Row],[Column1]]=0, "", Schedule13[[#This Row],[Column1]])</f>
        <v>Insurance</v>
      </c>
      <c r="D20" s="7">
        <f>Schedule13[[#This Row],[Column2]]</f>
        <v>200</v>
      </c>
      <c r="E20" s="8">
        <f>IF(Schedule7[[#This Row],[Column3]]-Schedule7[[#This Row],[Column2]]&gt;0, Schedule7[[#This Row],[Column3]]-Schedule7[[#This Row],[Column2]], H18)</f>
        <v>0</v>
      </c>
      <c r="F20" s="6"/>
      <c r="G20" s="6">
        <f t="shared" si="0"/>
        <v>17900</v>
      </c>
      <c r="H20" s="6"/>
    </row>
    <row r="21" spans="2:8" ht="30" customHeight="1" x14ac:dyDescent="0.3">
      <c r="B21" s="22">
        <v>45277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IF(Schedule7[[#This Row],[Column3]]-Schedule7[[#This Row],[Column2]]&gt;0, Schedule7[[#This Row],[Column3]]-Schedule7[[#This Row],[Column2]], H17)</f>
        <v>0</v>
      </c>
      <c r="F21" s="6"/>
      <c r="G21" s="6">
        <f t="shared" si="0"/>
        <v>17700</v>
      </c>
      <c r="H21" s="6"/>
    </row>
    <row r="22" spans="2:8" ht="30" customHeight="1" x14ac:dyDescent="0.3">
      <c r="B22" s="22">
        <v>45278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IF(Schedule7[[#This Row],[Column3]]-Schedule7[[#This Row],[Column2]]&gt;0, Schedule7[[#This Row],[Column3]]-Schedule7[[#This Row],[Column2]], H18)</f>
        <v>0</v>
      </c>
      <c r="F22" s="6"/>
      <c r="G22" s="6">
        <f t="shared" si="0"/>
        <v>17700</v>
      </c>
      <c r="H22" s="6"/>
    </row>
    <row r="23" spans="2:8" ht="30" customHeight="1" x14ac:dyDescent="0.3">
      <c r="B23" s="22">
        <v>45279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IF(Schedule7[[#This Row],[Column3]]-Schedule7[[#This Row],[Column2]]&gt;0, Schedule7[[#This Row],[Column3]]-Schedule7[[#This Row],[Column2]], H19)</f>
        <v>0</v>
      </c>
      <c r="F23" s="6"/>
      <c r="G23" s="6">
        <f t="shared" si="0"/>
        <v>17700</v>
      </c>
      <c r="H23" s="6"/>
    </row>
    <row r="24" spans="2:8" ht="30" customHeight="1" x14ac:dyDescent="0.3">
      <c r="B24" s="22">
        <v>45280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IF(Schedule7[[#This Row],[Column3]]-Schedule7[[#This Row],[Column2]]&gt;0, Schedule7[[#This Row],[Column3]]-Schedule7[[#This Row],[Column2]], H20)</f>
        <v>0</v>
      </c>
      <c r="F24" s="6"/>
      <c r="G24" s="6">
        <f t="shared" si="0"/>
        <v>17700</v>
      </c>
      <c r="H24" s="6"/>
    </row>
    <row r="25" spans="2:8" ht="30" customHeight="1" x14ac:dyDescent="0.3">
      <c r="B25" s="22">
        <v>45281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IF(Schedule7[[#This Row],[Column3]]-Schedule7[[#This Row],[Column2]]&gt;0, Schedule7[[#This Row],[Column3]]-Schedule7[[#This Row],[Column2]], H21)</f>
        <v>0</v>
      </c>
      <c r="F25" s="6"/>
      <c r="G25" s="6">
        <f t="shared" si="0"/>
        <v>17700</v>
      </c>
      <c r="H25" s="6"/>
    </row>
    <row r="26" spans="2:8" ht="30" customHeight="1" x14ac:dyDescent="0.3">
      <c r="B26" s="22">
        <v>45282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IF(Schedule7[[#This Row],[Column3]]-Schedule7[[#This Row],[Column2]]&gt;0, Schedule7[[#This Row],[Column3]]-Schedule7[[#This Row],[Column2]], H22)</f>
        <v>0</v>
      </c>
      <c r="F26" s="6">
        <f>IF(November!F28&gt;1, November!F28, H5)</f>
        <v>1500</v>
      </c>
      <c r="G26" s="6">
        <f t="shared" si="0"/>
        <v>17700</v>
      </c>
      <c r="H26" s="6"/>
    </row>
    <row r="27" spans="2:8" ht="30" customHeight="1" x14ac:dyDescent="0.3">
      <c r="B27" s="22">
        <v>45283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IF(Schedule7[[#This Row],[Column3]]-Schedule7[[#This Row],[Column2]]&gt;0, Schedule7[[#This Row],[Column3]]-Schedule7[[#This Row],[Column2]], H23)</f>
        <v>0</v>
      </c>
      <c r="F27" s="6"/>
      <c r="G27" s="6">
        <f t="shared" si="0"/>
        <v>19200</v>
      </c>
      <c r="H27" s="6"/>
    </row>
    <row r="28" spans="2:8" ht="30" customHeight="1" x14ac:dyDescent="0.3">
      <c r="B28" s="22">
        <v>45284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IF(Schedule7[[#This Row],[Column3]]-Schedule7[[#This Row],[Column2]]&gt;0, Schedule7[[#This Row],[Column3]]-Schedule7[[#This Row],[Column2]], H24)</f>
        <v>0</v>
      </c>
      <c r="F28" s="6"/>
      <c r="G28" s="6">
        <f t="shared" si="0"/>
        <v>19200</v>
      </c>
      <c r="H28" s="6"/>
    </row>
    <row r="29" spans="2:8" ht="30" customHeight="1" x14ac:dyDescent="0.3">
      <c r="B29" s="22">
        <v>45285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IF(Schedule7[[#This Row],[Column3]]-Schedule7[[#This Row],[Column2]]&gt;0, Schedule7[[#This Row],[Column3]]-Schedule7[[#This Row],[Column2]], H25)</f>
        <v>0</v>
      </c>
      <c r="F29" s="6"/>
      <c r="G29" s="6">
        <f t="shared" si="0"/>
        <v>19200</v>
      </c>
      <c r="H29" s="6"/>
    </row>
    <row r="30" spans="2:8" ht="30" customHeight="1" x14ac:dyDescent="0.3">
      <c r="B30" s="22">
        <v>45286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IF(Schedule7[[#This Row],[Column3]]-Schedule7[[#This Row],[Column2]]&gt;0, Schedule7[[#This Row],[Column3]]-Schedule7[[#This Row],[Column2]], H26)</f>
        <v>0</v>
      </c>
      <c r="F30" s="6"/>
      <c r="G30" s="6">
        <f t="shared" si="0"/>
        <v>19200</v>
      </c>
      <c r="H30" s="6"/>
    </row>
    <row r="31" spans="2:8" ht="30" customHeight="1" x14ac:dyDescent="0.3">
      <c r="B31" s="22">
        <v>45287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IF(Schedule7[[#This Row],[Column3]]-Schedule7[[#This Row],[Column2]]&gt;0, Schedule7[[#This Row],[Column3]]-Schedule7[[#This Row],[Column2]], H27)</f>
        <v>0</v>
      </c>
      <c r="F31" s="6"/>
      <c r="G31" s="6">
        <f t="shared" si="0"/>
        <v>19200</v>
      </c>
      <c r="H31" s="6"/>
    </row>
    <row r="32" spans="2:8" ht="30" customHeight="1" x14ac:dyDescent="0.3">
      <c r="B32" s="22">
        <v>45288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IF(Schedule7[[#This Row],[Column3]]-Schedule7[[#This Row],[Column2]]&gt;0, Schedule7[[#This Row],[Column3]]-Schedule7[[#This Row],[Column2]], H28)</f>
        <v>0</v>
      </c>
      <c r="F32" s="6"/>
      <c r="G32" s="6">
        <f t="shared" si="0"/>
        <v>19200</v>
      </c>
      <c r="H32" s="6"/>
    </row>
    <row r="33" spans="2:8" ht="30" customHeight="1" x14ac:dyDescent="0.3">
      <c r="B33" s="22">
        <v>45289</v>
      </c>
      <c r="C33" s="2"/>
      <c r="D33" s="10">
        <v>0</v>
      </c>
      <c r="E33" s="10">
        <v>0</v>
      </c>
      <c r="F33" s="6">
        <f>IF(November!F21&gt;1, November!F21, H5)</f>
        <v>0</v>
      </c>
      <c r="G33" s="6">
        <f t="shared" si="0"/>
        <v>19200</v>
      </c>
      <c r="H33" s="6"/>
    </row>
    <row r="34" spans="2:8" ht="30" customHeight="1" x14ac:dyDescent="0.3">
      <c r="B34" s="22">
        <v>45290</v>
      </c>
      <c r="C34" s="2"/>
      <c r="D34" s="10">
        <v>0</v>
      </c>
      <c r="E34" s="10">
        <v>0</v>
      </c>
      <c r="F34" s="6"/>
      <c r="G34" s="21">
        <f xml:space="preserve"> G33 + F33 - D33</f>
        <v>19200</v>
      </c>
      <c r="H34" s="21"/>
    </row>
    <row r="35" spans="2:8" ht="30" customHeight="1" x14ac:dyDescent="0.3">
      <c r="B35" s="22">
        <v>45291</v>
      </c>
      <c r="C35" s="11"/>
      <c r="D35" s="10">
        <v>0</v>
      </c>
      <c r="E35" s="10">
        <v>0</v>
      </c>
      <c r="F35" s="6"/>
      <c r="G35" s="6">
        <f xml:space="preserve"> G33 + F33 - D33</f>
        <v>19200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SUM(D5:D32)</f>
        <v>1650</v>
      </c>
      <c r="E36" s="10">
        <f>SUM(E6:E35)</f>
        <v>16050</v>
      </c>
      <c r="F36" s="6">
        <f>SUM(F5:F35)</f>
        <v>3000</v>
      </c>
      <c r="G36" s="6">
        <f t="shared" si="0"/>
        <v>19200</v>
      </c>
      <c r="H36" s="6">
        <f xml:space="preserve"> F36 - D36</f>
        <v>1350</v>
      </c>
    </row>
  </sheetData>
  <mergeCells count="10">
    <mergeCell ref="A3:A5"/>
    <mergeCell ref="B1:H2"/>
    <mergeCell ref="B3:B4"/>
    <mergeCell ref="H3:H4"/>
    <mergeCell ref="J5:M5"/>
    <mergeCell ref="C3:C4"/>
    <mergeCell ref="D3:D4"/>
    <mergeCell ref="E3:E4"/>
    <mergeCell ref="F3:F4"/>
    <mergeCell ref="G3:G4"/>
  </mergeCells>
  <phoneticPr fontId="0" type="noConversion"/>
  <conditionalFormatting sqref="F5:F36 G5:H34">
    <cfRule type="cellIs" dxfId="21" priority="9" operator="lessThan">
      <formula>-0.1</formula>
    </cfRule>
    <cfRule type="cellIs" dxfId="20" priority="10" operator="greaterThan">
      <formula>0.1</formula>
    </cfRule>
  </conditionalFormatting>
  <conditionalFormatting sqref="G35:H35 G36">
    <cfRule type="cellIs" dxfId="19" priority="3" operator="lessThan">
      <formula>-0.1</formula>
    </cfRule>
    <cfRule type="cellIs" dxfId="18" priority="4" operator="greaterThan">
      <formula>0.1</formula>
    </cfRule>
  </conditionalFormatting>
  <conditionalFormatting sqref="H36">
    <cfRule type="cellIs" dxfId="17" priority="1" operator="lessThan">
      <formula>-0.1</formula>
    </cfRule>
    <cfRule type="cellIs" dxfId="16" priority="2" operator="greaterThan">
      <formula>0.1</formula>
    </cfRule>
  </conditionalFormatting>
  <dataValidations xWindow="387" yWindow="376" count="2">
    <dataValidation allowBlank="1" showInputMessage="1" showErrorMessage="1" prompt="Title of this worksheet is in this cell. Enter Conference/Training Session Name in this cell" sqref="B1"/>
    <dataValidation allowBlank="1" showInputMessage="1" showErrorMessage="1" prompt="Enter Dates in cells at right. Sample Time intevals are in the column below" sqref="B3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ignoredErrors>
    <ignoredError sqref="E36" formula="1"/>
  </ignoredErrors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showGridLines="0" tabSelected="1" zoomScaleNormal="100" workbookViewId="0">
      <selection activeCell="J3" sqref="J3"/>
    </sheetView>
  </sheetViews>
  <sheetFormatPr defaultRowHeight="16.5" x14ac:dyDescent="0.3"/>
  <cols>
    <col min="1" max="1" width="31.875" customWidth="1"/>
    <col min="2" max="2" width="17.25" customWidth="1"/>
    <col min="3" max="3" width="22.625" customWidth="1"/>
    <col min="4" max="4" width="22.5" customWidth="1"/>
    <col min="5" max="5" width="22.75" customWidth="1"/>
    <col min="6" max="6" width="26.25" customWidth="1"/>
    <col min="7" max="7" width="22.625" customWidth="1"/>
  </cols>
  <sheetData>
    <row r="1" spans="2:7" ht="26.25" customHeight="1" x14ac:dyDescent="0.3">
      <c r="B1" s="32" t="s">
        <v>42</v>
      </c>
      <c r="C1" s="33" t="s">
        <v>47</v>
      </c>
      <c r="D1" s="33" t="s">
        <v>43</v>
      </c>
      <c r="E1" s="33" t="s">
        <v>44</v>
      </c>
      <c r="F1" s="33" t="s">
        <v>45</v>
      </c>
      <c r="G1" s="33" t="s">
        <v>46</v>
      </c>
    </row>
    <row r="2" spans="2:7" ht="24.95" customHeight="1" x14ac:dyDescent="0.3">
      <c r="B2" s="37" t="s">
        <v>31</v>
      </c>
      <c r="C2" s="34">
        <f>January!D36</f>
        <v>1650</v>
      </c>
      <c r="D2" s="34">
        <f>January!E36</f>
        <v>21000</v>
      </c>
      <c r="E2" s="35">
        <f>January!F36</f>
        <v>3000</v>
      </c>
      <c r="F2" s="36">
        <f>January!G36</f>
        <v>1350</v>
      </c>
      <c r="G2" s="36">
        <f>January!H36</f>
        <v>1350</v>
      </c>
    </row>
    <row r="3" spans="2:7" ht="24.95" customHeight="1" x14ac:dyDescent="0.3">
      <c r="B3" s="37" t="s">
        <v>32</v>
      </c>
      <c r="C3" s="34">
        <f>February!D33</f>
        <v>1650</v>
      </c>
      <c r="D3" s="34">
        <f>February!E33</f>
        <v>20550</v>
      </c>
      <c r="E3" s="35">
        <f>February!F33</f>
        <v>3000</v>
      </c>
      <c r="F3" s="36">
        <f>February!G33</f>
        <v>2700</v>
      </c>
      <c r="G3" s="36">
        <f>February!H33</f>
        <v>1350</v>
      </c>
    </row>
    <row r="4" spans="2:7" ht="24.95" customHeight="1" x14ac:dyDescent="0.3">
      <c r="B4" s="37" t="s">
        <v>33</v>
      </c>
      <c r="C4" s="34">
        <f>March!D36</f>
        <v>1650</v>
      </c>
      <c r="D4" s="34">
        <f>March!E36</f>
        <v>20100</v>
      </c>
      <c r="E4" s="35">
        <f>March!F36</f>
        <v>4500</v>
      </c>
      <c r="F4" s="36">
        <f>March!G36</f>
        <v>5550</v>
      </c>
      <c r="G4" s="36">
        <f>March!H36</f>
        <v>2850</v>
      </c>
    </row>
    <row r="5" spans="2:7" ht="24.95" customHeight="1" x14ac:dyDescent="0.3">
      <c r="B5" s="37" t="s">
        <v>34</v>
      </c>
      <c r="C5" s="34">
        <f>April!D35</f>
        <v>1650</v>
      </c>
      <c r="D5" s="34">
        <f>April!E35</f>
        <v>19650</v>
      </c>
      <c r="E5" s="35">
        <f>April!F35</f>
        <v>3000</v>
      </c>
      <c r="F5" s="36">
        <f>April!G35</f>
        <v>6900</v>
      </c>
      <c r="G5" s="36">
        <f>April!H35</f>
        <v>1350</v>
      </c>
    </row>
    <row r="6" spans="2:7" ht="24.95" customHeight="1" x14ac:dyDescent="0.3">
      <c r="B6" s="37" t="s">
        <v>35</v>
      </c>
      <c r="C6" s="34">
        <f>May!D36</f>
        <v>1650</v>
      </c>
      <c r="D6" s="34">
        <f>May!E36</f>
        <v>19200</v>
      </c>
      <c r="E6" s="35">
        <f>May!F36</f>
        <v>3000</v>
      </c>
      <c r="F6" s="36">
        <f>May!G36</f>
        <v>8250</v>
      </c>
      <c r="G6" s="36">
        <f>May!H36</f>
        <v>1350</v>
      </c>
    </row>
    <row r="7" spans="2:7" ht="24.95" customHeight="1" x14ac:dyDescent="0.3">
      <c r="B7" s="37" t="s">
        <v>16</v>
      </c>
      <c r="C7" s="34">
        <f>June!D35</f>
        <v>1650</v>
      </c>
      <c r="D7" s="34">
        <f>June!E35</f>
        <v>18750</v>
      </c>
      <c r="E7" s="35">
        <f>June!F35</f>
        <v>3000</v>
      </c>
      <c r="F7" s="36">
        <f>June!G35</f>
        <v>9600</v>
      </c>
      <c r="G7" s="36">
        <f>June!H35</f>
        <v>1350</v>
      </c>
    </row>
    <row r="8" spans="2:7" ht="24.95" customHeight="1" x14ac:dyDescent="0.3">
      <c r="B8" s="37" t="s">
        <v>36</v>
      </c>
      <c r="C8" s="34">
        <f>July!D36</f>
        <v>1650</v>
      </c>
      <c r="D8" s="34">
        <f>July!E36</f>
        <v>18300</v>
      </c>
      <c r="E8" s="35">
        <f>July!F36</f>
        <v>3000</v>
      </c>
      <c r="F8" s="36">
        <f>July!G36</f>
        <v>10950</v>
      </c>
      <c r="G8" s="36">
        <f>July!H36</f>
        <v>1350</v>
      </c>
    </row>
    <row r="9" spans="2:7" ht="24.95" customHeight="1" x14ac:dyDescent="0.3">
      <c r="B9" s="37" t="s">
        <v>37</v>
      </c>
      <c r="C9" s="34">
        <f>August!D36</f>
        <v>1650</v>
      </c>
      <c r="D9" s="34">
        <f>August!E36</f>
        <v>17850</v>
      </c>
      <c r="E9" s="35">
        <f>August!F36</f>
        <v>3000</v>
      </c>
      <c r="F9" s="36">
        <f>August!G36</f>
        <v>12300</v>
      </c>
      <c r="G9" s="36">
        <f>August!H36</f>
        <v>1350</v>
      </c>
    </row>
    <row r="10" spans="2:7" ht="24.95" customHeight="1" x14ac:dyDescent="0.3">
      <c r="B10" s="37" t="s">
        <v>38</v>
      </c>
      <c r="C10" s="34">
        <f>September!D35</f>
        <v>1650</v>
      </c>
      <c r="D10" s="34">
        <f>September!E35</f>
        <v>17400</v>
      </c>
      <c r="E10" s="35">
        <f>September!F35</f>
        <v>4500</v>
      </c>
      <c r="F10" s="36">
        <f>September!G35</f>
        <v>15150</v>
      </c>
      <c r="G10" s="36">
        <f>September!H35</f>
        <v>2850</v>
      </c>
    </row>
    <row r="11" spans="2:7" ht="24.95" customHeight="1" x14ac:dyDescent="0.3">
      <c r="B11" s="37" t="s">
        <v>39</v>
      </c>
      <c r="C11" s="34">
        <f>October!D36</f>
        <v>1650</v>
      </c>
      <c r="D11" s="34">
        <f>October!E36</f>
        <v>16950</v>
      </c>
      <c r="E11" s="35">
        <f>October!F36</f>
        <v>3000</v>
      </c>
      <c r="F11" s="36">
        <f>October!G36</f>
        <v>16500</v>
      </c>
      <c r="G11" s="36">
        <f>October!H36</f>
        <v>1350</v>
      </c>
    </row>
    <row r="12" spans="2:7" ht="24.95" customHeight="1" x14ac:dyDescent="0.3">
      <c r="B12" s="37" t="s">
        <v>40</v>
      </c>
      <c r="C12" s="34">
        <f>November!D35</f>
        <v>1650</v>
      </c>
      <c r="D12" s="34">
        <f>November!E35</f>
        <v>16500</v>
      </c>
      <c r="E12" s="35">
        <f>November!F35</f>
        <v>3000</v>
      </c>
      <c r="F12" s="36">
        <f>November!G35</f>
        <v>17850</v>
      </c>
      <c r="G12" s="36">
        <f>November!H35</f>
        <v>1350</v>
      </c>
    </row>
    <row r="13" spans="2:7" ht="24.95" customHeight="1" x14ac:dyDescent="0.3">
      <c r="B13" s="38" t="s">
        <v>41</v>
      </c>
      <c r="C13" s="34">
        <f>December!D36</f>
        <v>1650</v>
      </c>
      <c r="D13" s="34">
        <f>December!E36</f>
        <v>16050</v>
      </c>
      <c r="E13" s="35">
        <f>December!F36</f>
        <v>3000</v>
      </c>
      <c r="F13" s="36">
        <f>December!G36</f>
        <v>19200</v>
      </c>
      <c r="G13" s="36">
        <f>December!H36</f>
        <v>1350</v>
      </c>
    </row>
  </sheetData>
  <conditionalFormatting sqref="F2:F13">
    <cfRule type="cellIs" dxfId="0" priority="1" operator="greaterThan">
      <formula>0</formula>
    </cfRule>
  </conditionalFormatting>
  <pageMargins left="0.7" right="0.7" top="0.75" bottom="0.75" header="0.3" footer="0.3"/>
  <pageSetup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3"/>
  <sheetViews>
    <sheetView showGridLines="0" topLeftCell="A19" zoomScale="90" zoomScaleNormal="90" workbookViewId="0">
      <selection activeCell="D34" sqref="D34"/>
    </sheetView>
  </sheetViews>
  <sheetFormatPr defaultRowHeight="30" customHeight="1" x14ac:dyDescent="0.3"/>
  <cols>
    <col min="1" max="1" width="46.75" customWidth="1"/>
    <col min="2" max="2" width="19" customWidth="1"/>
    <col min="3" max="3" width="24.375" customWidth="1"/>
    <col min="4" max="4" width="14.5" customWidth="1"/>
    <col min="5" max="8" width="21.625" customWidth="1"/>
    <col min="10" max="10" width="13.25" customWidth="1"/>
  </cols>
  <sheetData>
    <row r="1" spans="1:13" ht="30" customHeight="1" x14ac:dyDescent="0.3">
      <c r="B1" s="42" t="s">
        <v>3</v>
      </c>
      <c r="C1" s="42"/>
      <c r="D1" s="42"/>
      <c r="E1" s="42"/>
      <c r="F1" s="42"/>
      <c r="G1" s="42"/>
      <c r="H1" s="42"/>
    </row>
    <row r="2" spans="1:13" ht="27" customHeight="1" x14ac:dyDescent="0.3">
      <c r="B2" s="43"/>
      <c r="C2" s="43"/>
      <c r="D2" s="43"/>
      <c r="E2" s="43"/>
      <c r="F2" s="43"/>
      <c r="G2" s="43"/>
      <c r="H2" s="43"/>
    </row>
    <row r="3" spans="1:13" ht="20.25" customHeight="1" x14ac:dyDescent="0.3">
      <c r="A3" s="39" t="s">
        <v>9</v>
      </c>
      <c r="B3" s="44" t="s">
        <v>12</v>
      </c>
      <c r="C3" s="46" t="s">
        <v>4</v>
      </c>
      <c r="D3" s="48" t="s">
        <v>5</v>
      </c>
      <c r="E3" s="50" t="s">
        <v>10</v>
      </c>
      <c r="F3" s="50" t="s">
        <v>0</v>
      </c>
      <c r="G3" s="50" t="s">
        <v>1</v>
      </c>
      <c r="H3" s="48" t="s">
        <v>2</v>
      </c>
    </row>
    <row r="4" spans="1:13" s="3" customFormat="1" ht="22.5" customHeight="1" x14ac:dyDescent="0.3">
      <c r="A4" s="39"/>
      <c r="B4" s="45"/>
      <c r="C4" s="47"/>
      <c r="D4" s="49"/>
      <c r="E4" s="51"/>
      <c r="F4" s="51"/>
      <c r="G4" s="51"/>
      <c r="H4" s="49"/>
    </row>
    <row r="5" spans="1:13" ht="30" customHeight="1" x14ac:dyDescent="0.3">
      <c r="A5" s="40"/>
      <c r="B5" s="22">
        <v>44958</v>
      </c>
      <c r="C5" s="5" t="str">
        <f>IF(Schedule13[[#This Row],[Column1]]=0, "", Schedule13[[#This Row],[Column1]])</f>
        <v>Rent</v>
      </c>
      <c r="D5" s="7">
        <f>Schedule13[[#This Row],[Column2]]</f>
        <v>1000</v>
      </c>
      <c r="E5" s="8">
        <v>0</v>
      </c>
      <c r="F5" s="6">
        <v>0</v>
      </c>
      <c r="G5" s="6">
        <f>January!G36</f>
        <v>1350</v>
      </c>
      <c r="H5" s="6">
        <v>0</v>
      </c>
      <c r="J5" s="41"/>
      <c r="K5" s="41"/>
      <c r="L5" s="41"/>
      <c r="M5" s="41"/>
    </row>
    <row r="6" spans="1:13" ht="30" customHeight="1" x14ac:dyDescent="0.3">
      <c r="A6" s="16" t="str">
        <f>IF(January!A6&gt;0, January!A6, "")</f>
        <v/>
      </c>
      <c r="B6" s="22">
        <v>44959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IF(Schedule13[[#This Row],[Column3]]-Schedule13[[#This Row],[Column2]]&gt;0, Schedule13[[#This Row],[Column3]]-Schedule13[[#This Row],[Column2]], H5)</f>
        <v>0</v>
      </c>
      <c r="F6" s="6"/>
      <c r="G6" s="6">
        <f t="shared" ref="G6:G33" si="0" xml:space="preserve"> G5 + F5 - D5</f>
        <v>350</v>
      </c>
      <c r="H6" s="6"/>
    </row>
    <row r="7" spans="1:13" ht="30" customHeight="1" x14ac:dyDescent="0.3">
      <c r="A7" s="17" t="str">
        <f>IF(January!A7&gt;0, January!A7, "")</f>
        <v>internet paid with amex $50</v>
      </c>
      <c r="B7" s="22">
        <v>44960</v>
      </c>
      <c r="C7" s="5" t="str">
        <f>IF(Schedule13[[#This Row],[Column1]]=0, "", Schedule13[[#This Row],[Column1]])</f>
        <v>Bofa</v>
      </c>
      <c r="D7" s="7">
        <f>Schedule13[[#This Row],[Column2]]</f>
        <v>50</v>
      </c>
      <c r="E7" s="8">
        <f>IF(Schedule13[[#This Row],[Column3]]-Schedule13[[#This Row],[Column2]]&gt;0, Schedule13[[#This Row],[Column3]]-Schedule13[[#This Row],[Column2]], H6)</f>
        <v>950</v>
      </c>
      <c r="F7" s="6">
        <f>IF(January!F24&gt;1, January!F24, H5)</f>
        <v>1500</v>
      </c>
      <c r="G7" s="6">
        <f t="shared" si="0"/>
        <v>350</v>
      </c>
      <c r="H7" s="6"/>
    </row>
    <row r="8" spans="1:13" ht="30" customHeight="1" x14ac:dyDescent="0.3">
      <c r="A8" s="18" t="str">
        <f>IF(January!A8&gt;0, January!A8, "")</f>
        <v/>
      </c>
      <c r="B8" s="22">
        <v>44961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IF(Schedule13[[#This Row],[Column3]]-Schedule13[[#This Row],[Column2]]&gt;0, Schedule13[[#This Row],[Column3]]-Schedule13[[#This Row],[Column2]], H7)</f>
        <v>0</v>
      </c>
      <c r="F8" s="6"/>
      <c r="G8" s="6">
        <f t="shared" si="0"/>
        <v>1800</v>
      </c>
      <c r="H8" s="6"/>
      <c r="M8" s="14"/>
    </row>
    <row r="9" spans="1:13" ht="30" customHeight="1" x14ac:dyDescent="0.3">
      <c r="A9" s="17" t="str">
        <f>IF(January!A9&gt;0, January!A9, "")</f>
        <v/>
      </c>
      <c r="B9" s="22">
        <v>44962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IF(Schedule13[[#This Row],[Column3]]-Schedule13[[#This Row],[Column2]]&gt;0, Schedule13[[#This Row],[Column3]]-Schedule13[[#This Row],[Column2]], H8)</f>
        <v>0</v>
      </c>
      <c r="F9" s="6">
        <v>0</v>
      </c>
      <c r="G9" s="6">
        <f t="shared" si="0"/>
        <v>1800</v>
      </c>
      <c r="H9" s="6"/>
      <c r="M9" s="14"/>
    </row>
    <row r="10" spans="1:13" ht="30" customHeight="1" x14ac:dyDescent="0.3">
      <c r="A10" s="17" t="str">
        <f>IF(January!A10&gt;0, January!A10, "")</f>
        <v/>
      </c>
      <c r="B10" s="22">
        <v>44963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IF(Schedule13[[#This Row],[Column3]]-Schedule13[[#This Row],[Column2]]&gt;0, Schedule13[[#This Row],[Column3]]-Schedule13[[#This Row],[Column2]], H9)</f>
        <v>0</v>
      </c>
      <c r="F10" s="6"/>
      <c r="G10" s="6">
        <f t="shared" si="0"/>
        <v>1800</v>
      </c>
      <c r="H10" s="6"/>
    </row>
    <row r="11" spans="1:13" ht="30" customHeight="1" x14ac:dyDescent="0.3">
      <c r="A11" s="17" t="str">
        <f>IF(January!A11&gt;0, January!A11, "")</f>
        <v/>
      </c>
      <c r="B11" s="22">
        <v>44964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IF(Schedule13[[#This Row],[Column3]]-Schedule13[[#This Row],[Column2]]&gt;0, Schedule13[[#This Row],[Column3]]-Schedule13[[#This Row],[Column2]], H10)</f>
        <v>0</v>
      </c>
      <c r="F11" s="6"/>
      <c r="G11" s="6">
        <f t="shared" si="0"/>
        <v>1800</v>
      </c>
      <c r="H11" s="6"/>
    </row>
    <row r="12" spans="1:13" ht="30" customHeight="1" x14ac:dyDescent="0.3">
      <c r="A12" s="17" t="str">
        <f>IF(January!A12&gt;0, January!A12, "")</f>
        <v>Personalized Notes:</v>
      </c>
      <c r="B12" s="22">
        <v>44965</v>
      </c>
      <c r="C12" s="5" t="str">
        <f>IF(Schedule13[[#This Row],[Column1]]=0, "", Schedule13[[#This Row],[Column1]])</f>
        <v>Amex</v>
      </c>
      <c r="D12" s="7">
        <f>Schedule13[[#This Row],[Column2]]</f>
        <v>100</v>
      </c>
      <c r="E12" s="8">
        <f>IF(Schedule13[[#This Row],[Column3]]-Schedule13[[#This Row],[Column2]]&gt;0, Schedule13[[#This Row],[Column3]]-Schedule13[[#This Row],[Column2]], H11)</f>
        <v>4900</v>
      </c>
      <c r="F12" s="6"/>
      <c r="G12" s="6">
        <f t="shared" si="0"/>
        <v>1800</v>
      </c>
      <c r="H12" s="6"/>
    </row>
    <row r="13" spans="1:13" ht="30" customHeight="1" x14ac:dyDescent="0.3">
      <c r="A13" s="17"/>
      <c r="B13" s="22">
        <v>44966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IF(Schedule13[[#This Row],[Column3]]-Schedule13[[#This Row],[Column2]]&gt;0, Schedule13[[#This Row],[Column3]]-Schedule13[[#This Row],[Column2]], H12)</f>
        <v>0</v>
      </c>
      <c r="F13" s="6"/>
      <c r="G13" s="6">
        <f t="shared" si="0"/>
        <v>1700</v>
      </c>
      <c r="H13" s="6"/>
    </row>
    <row r="14" spans="1:13" ht="30" customHeight="1" x14ac:dyDescent="0.3">
      <c r="A14" s="17"/>
      <c r="B14" s="22">
        <v>44967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IF(Schedule13[[#This Row],[Column3]]-Schedule13[[#This Row],[Column2]]&gt;0, Schedule13[[#This Row],[Column3]]-Schedule13[[#This Row],[Column2]], H13)</f>
        <v>0</v>
      </c>
      <c r="F14" s="6">
        <f>IF(January!F31&gt;1, January!F31, H5)</f>
        <v>0</v>
      </c>
      <c r="G14" s="6">
        <f t="shared" si="0"/>
        <v>1700</v>
      </c>
      <c r="H14" s="6"/>
    </row>
    <row r="15" spans="1:13" ht="30" customHeight="1" x14ac:dyDescent="0.3">
      <c r="A15" s="19"/>
      <c r="B15" s="22">
        <v>44968</v>
      </c>
      <c r="C15" s="5" t="str">
        <f>IF(Schedule13[[#This Row],[Column1]]=0, "", Schedule13[[#This Row],[Column1]])</f>
        <v/>
      </c>
      <c r="D15" s="7">
        <f>Schedule13[[#This Row],[Column2]]</f>
        <v>0</v>
      </c>
      <c r="E15" s="8">
        <f>IF(Schedule13[[#This Row],[Column3]]-Schedule13[[#This Row],[Column2]]&gt;0, Schedule13[[#This Row],[Column3]]-Schedule13[[#This Row],[Column2]], H14)</f>
        <v>0</v>
      </c>
      <c r="F15" s="6"/>
      <c r="G15" s="6">
        <f t="shared" si="0"/>
        <v>1700</v>
      </c>
      <c r="H15" s="6"/>
    </row>
    <row r="16" spans="1:13" ht="30" customHeight="1" x14ac:dyDescent="0.3">
      <c r="A16" s="20"/>
      <c r="B16" s="22">
        <v>44969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IF(Schedule13[[#This Row],[Column3]]-Schedule13[[#This Row],[Column2]]&gt;0, Schedule13[[#This Row],[Column3]]-Schedule13[[#This Row],[Column2]], H15)</f>
        <v>0</v>
      </c>
      <c r="F16" s="6"/>
      <c r="G16" s="6">
        <f t="shared" si="0"/>
        <v>1700</v>
      </c>
      <c r="H16" s="6"/>
    </row>
    <row r="17" spans="1:8" ht="30" customHeight="1" x14ac:dyDescent="0.3">
      <c r="A17" s="20"/>
      <c r="B17" s="22">
        <v>44970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IF(Schedule13[[#This Row],[Column3]]-Schedule13[[#This Row],[Column2]]&gt;0, Schedule13[[#This Row],[Column3]]-Schedule13[[#This Row],[Column2]], H16)</f>
        <v>0</v>
      </c>
      <c r="F17" s="6"/>
      <c r="G17" s="6">
        <f t="shared" si="0"/>
        <v>1700</v>
      </c>
      <c r="H17" s="6"/>
    </row>
    <row r="18" spans="1:8" ht="30" customHeight="1" x14ac:dyDescent="0.3">
      <c r="A18" s="20"/>
      <c r="B18" s="22">
        <v>44971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IF(Schedule13[[#This Row],[Column3]]-Schedule13[[#This Row],[Column2]]&gt;0, Schedule13[[#This Row],[Column3]]-Schedule13[[#This Row],[Column2]], H17)</f>
        <v>0</v>
      </c>
      <c r="F18" s="6">
        <v>0</v>
      </c>
      <c r="G18" s="6">
        <f t="shared" si="0"/>
        <v>1700</v>
      </c>
      <c r="H18" s="6"/>
    </row>
    <row r="19" spans="1:8" ht="30" customHeight="1" x14ac:dyDescent="0.3">
      <c r="A19" s="20"/>
      <c r="B19" s="22">
        <v>44972</v>
      </c>
      <c r="C19" s="5" t="str">
        <f>IF(Schedule13[[#This Row],[Column1]]=0, "", Schedule13[[#This Row],[Column1]])</f>
        <v>Car</v>
      </c>
      <c r="D19" s="7">
        <f>Schedule13[[#This Row],[Column2]]</f>
        <v>300</v>
      </c>
      <c r="E19" s="8">
        <f>IF(Schedule13[[#This Row],[Column3]]-Schedule13[[#This Row],[Column2]]&gt;0, Schedule13[[#This Row],[Column3]]-Schedule13[[#This Row],[Column2]], H18)</f>
        <v>14700</v>
      </c>
      <c r="F19" s="6"/>
      <c r="G19" s="6">
        <f t="shared" si="0"/>
        <v>1700</v>
      </c>
      <c r="H19" s="6"/>
    </row>
    <row r="20" spans="1:8" ht="30" customHeight="1" x14ac:dyDescent="0.3">
      <c r="A20" s="20"/>
      <c r="B20" s="22">
        <v>44973</v>
      </c>
      <c r="C20" s="5" t="str">
        <f>IF(Schedule13[[#This Row],[Column1]]=0, "", Schedule13[[#This Row],[Column1]])</f>
        <v>Insurance</v>
      </c>
      <c r="D20" s="7">
        <f>Schedule13[[#This Row],[Column2]]</f>
        <v>200</v>
      </c>
      <c r="E20" s="8">
        <f>IF(Schedule13[[#This Row],[Column3]]-Schedule13[[#This Row],[Column2]]&gt;0, Schedule13[[#This Row],[Column3]]-Schedule13[[#This Row],[Column2]], H19)</f>
        <v>0</v>
      </c>
      <c r="F20" s="6"/>
      <c r="G20" s="6">
        <f t="shared" si="0"/>
        <v>1400</v>
      </c>
      <c r="H20" s="6"/>
    </row>
    <row r="21" spans="1:8" ht="30" customHeight="1" x14ac:dyDescent="0.3">
      <c r="B21" s="22">
        <v>44974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IF(Schedule13[[#This Row],[Column3]]-Schedule13[[#This Row],[Column2]]&gt;0, Schedule13[[#This Row],[Column3]]-Schedule13[[#This Row],[Column2]], H20)</f>
        <v>0</v>
      </c>
      <c r="F21" s="6">
        <f>IF(January!F24&gt;1, January!F24, H5)</f>
        <v>1500</v>
      </c>
      <c r="G21" s="6">
        <f t="shared" si="0"/>
        <v>1200</v>
      </c>
      <c r="H21" s="6"/>
    </row>
    <row r="22" spans="1:8" ht="30" customHeight="1" x14ac:dyDescent="0.3">
      <c r="B22" s="22">
        <v>44975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IF(Schedule13[[#This Row],[Column3]]-Schedule13[[#This Row],[Column2]]&gt;0, Schedule13[[#This Row],[Column3]]-Schedule13[[#This Row],[Column2]], H21)</f>
        <v>0</v>
      </c>
      <c r="F22" s="6"/>
      <c r="G22" s="6">
        <f t="shared" si="0"/>
        <v>2700</v>
      </c>
      <c r="H22" s="6"/>
    </row>
    <row r="23" spans="1:8" ht="30" customHeight="1" x14ac:dyDescent="0.3">
      <c r="B23" s="22">
        <v>44976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IF(Schedule13[[#This Row],[Column3]]-Schedule13[[#This Row],[Column2]]&gt;0, Schedule13[[#This Row],[Column3]]-Schedule13[[#This Row],[Column2]], H22)</f>
        <v>0</v>
      </c>
      <c r="F23" s="6"/>
      <c r="G23" s="6">
        <f t="shared" si="0"/>
        <v>2700</v>
      </c>
      <c r="H23" s="6"/>
    </row>
    <row r="24" spans="1:8" ht="30" customHeight="1" x14ac:dyDescent="0.3">
      <c r="B24" s="22">
        <v>44977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IF(Schedule13[[#This Row],[Column3]]-Schedule13[[#This Row],[Column2]]&gt;0, Schedule13[[#This Row],[Column3]]-Schedule13[[#This Row],[Column2]], H23)</f>
        <v>0</v>
      </c>
      <c r="F24" s="6"/>
      <c r="G24" s="6">
        <f t="shared" si="0"/>
        <v>2700</v>
      </c>
      <c r="H24" s="6"/>
    </row>
    <row r="25" spans="1:8" ht="30" customHeight="1" x14ac:dyDescent="0.3">
      <c r="B25" s="22">
        <v>44978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IF(Schedule13[[#This Row],[Column3]]-Schedule13[[#This Row],[Column2]]&gt;0, Schedule13[[#This Row],[Column3]]-Schedule13[[#This Row],[Column2]], H24)</f>
        <v>0</v>
      </c>
      <c r="F25" s="6"/>
      <c r="G25" s="6">
        <f t="shared" si="0"/>
        <v>2700</v>
      </c>
      <c r="H25" s="6"/>
    </row>
    <row r="26" spans="1:8" ht="30" customHeight="1" x14ac:dyDescent="0.3">
      <c r="B26" s="22">
        <v>44979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IF(Schedule13[[#This Row],[Column3]]-Schedule13[[#This Row],[Column2]]&gt;0, Schedule13[[#This Row],[Column3]]-Schedule13[[#This Row],[Column2]], H25)</f>
        <v>0</v>
      </c>
      <c r="F26" s="6"/>
      <c r="G26" s="6">
        <f t="shared" si="0"/>
        <v>2700</v>
      </c>
      <c r="H26" s="6"/>
    </row>
    <row r="27" spans="1:8" ht="30" customHeight="1" x14ac:dyDescent="0.3">
      <c r="B27" s="22">
        <v>44980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IF(Schedule13[[#This Row],[Column3]]-Schedule13[[#This Row],[Column2]]&gt;0, Schedule13[[#This Row],[Column3]]-Schedule13[[#This Row],[Column2]], H26)</f>
        <v>0</v>
      </c>
      <c r="F27" s="6"/>
      <c r="G27" s="6">
        <f t="shared" si="0"/>
        <v>2700</v>
      </c>
      <c r="H27" s="6"/>
    </row>
    <row r="28" spans="1:8" ht="30" customHeight="1" x14ac:dyDescent="0.3">
      <c r="B28" s="22">
        <v>44981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IF(Schedule13[[#This Row],[Column3]]-Schedule13[[#This Row],[Column2]]&gt;0, Schedule13[[#This Row],[Column3]]-Schedule13[[#This Row],[Column2]], H27)</f>
        <v>0</v>
      </c>
      <c r="F28" s="6">
        <f>IF(January!F31&gt;1, January!F31, H5)</f>
        <v>0</v>
      </c>
      <c r="G28" s="6">
        <f t="shared" si="0"/>
        <v>2700</v>
      </c>
      <c r="H28" s="6"/>
    </row>
    <row r="29" spans="1:8" ht="30" customHeight="1" x14ac:dyDescent="0.3">
      <c r="B29" s="22">
        <v>44982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IF(Schedule13[[#This Row],[Column3]]-Schedule13[[#This Row],[Column2]]&gt;0, Schedule13[[#This Row],[Column3]]-Schedule13[[#This Row],[Column2]], H28)</f>
        <v>0</v>
      </c>
      <c r="F29" s="6"/>
      <c r="G29" s="6">
        <f t="shared" si="0"/>
        <v>2700</v>
      </c>
      <c r="H29" s="6"/>
    </row>
    <row r="30" spans="1:8" ht="30" customHeight="1" x14ac:dyDescent="0.3">
      <c r="B30" s="22">
        <v>44983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IF(Schedule13[[#This Row],[Column3]]-Schedule13[[#This Row],[Column2]]&gt;0, Schedule13[[#This Row],[Column3]]-Schedule13[[#This Row],[Column2]], H29)</f>
        <v>0</v>
      </c>
      <c r="F30" s="6"/>
      <c r="G30" s="6">
        <f t="shared" si="0"/>
        <v>2700</v>
      </c>
      <c r="H30" s="6"/>
    </row>
    <row r="31" spans="1:8" ht="30" customHeight="1" x14ac:dyDescent="0.3">
      <c r="B31" s="22">
        <v>44984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IF(Schedule13[[#This Row],[Column3]]-Schedule13[[#This Row],[Column2]]&gt;0, Schedule13[[#This Row],[Column3]]-Schedule13[[#This Row],[Column2]], H30)</f>
        <v>0</v>
      </c>
      <c r="F31" s="6"/>
      <c r="G31" s="6">
        <f t="shared" si="0"/>
        <v>2700</v>
      </c>
      <c r="H31" s="6"/>
    </row>
    <row r="32" spans="1:8" ht="30" customHeight="1" x14ac:dyDescent="0.3">
      <c r="B32" s="22">
        <v>44985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IF(Schedule13[[#This Row],[Column3]]-Schedule13[[#This Row],[Column2]]&gt;0, Schedule13[[#This Row],[Column3]]-Schedule13[[#This Row],[Column2]], H31)</f>
        <v>0</v>
      </c>
      <c r="F32" s="6"/>
      <c r="G32" s="6">
        <f t="shared" si="0"/>
        <v>2700</v>
      </c>
      <c r="H32" s="6"/>
    </row>
    <row r="33" spans="2:8" ht="30" customHeight="1" x14ac:dyDescent="0.3">
      <c r="B33" s="1" t="s">
        <v>8</v>
      </c>
      <c r="C33" s="11" t="s">
        <v>6</v>
      </c>
      <c r="D33" s="10">
        <f>SUM(D5:D32)</f>
        <v>1650</v>
      </c>
      <c r="E33" s="10">
        <f>SUM(E6:E32)</f>
        <v>20550</v>
      </c>
      <c r="F33" s="6">
        <f>SUM(F5:F32)</f>
        <v>3000</v>
      </c>
      <c r="G33" s="6">
        <f t="shared" si="0"/>
        <v>2700</v>
      </c>
      <c r="H33" s="6">
        <f xml:space="preserve"> F33 - D33</f>
        <v>1350</v>
      </c>
    </row>
  </sheetData>
  <mergeCells count="10">
    <mergeCell ref="A3:A5"/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3 G5:H32">
    <cfRule type="cellIs" dxfId="231" priority="8" operator="lessThan">
      <formula>-0.1</formula>
    </cfRule>
    <cfRule type="cellIs" dxfId="230" priority="9" operator="greaterThan">
      <formula>0.1</formula>
    </cfRule>
  </conditionalFormatting>
  <conditionalFormatting sqref="G33">
    <cfRule type="cellIs" dxfId="229" priority="6" operator="lessThan">
      <formula>-0.1</formula>
    </cfRule>
    <cfRule type="cellIs" dxfId="228" priority="7" operator="greaterThan">
      <formula>0.1</formula>
    </cfRule>
  </conditionalFormatting>
  <conditionalFormatting sqref="H33">
    <cfRule type="cellIs" dxfId="227" priority="2" operator="lessThan">
      <formula>-0.1</formula>
    </cfRule>
    <cfRule type="cellIs" dxfId="226" priority="3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opLeftCell="A22" zoomScale="90" zoomScaleNormal="90" workbookViewId="0">
      <selection activeCell="D37" sqref="D37"/>
    </sheetView>
  </sheetViews>
  <sheetFormatPr defaultRowHeight="30" customHeight="1" x14ac:dyDescent="0.3"/>
  <cols>
    <col min="1" max="1" width="46.75" customWidth="1"/>
    <col min="2" max="2" width="19.25" customWidth="1"/>
    <col min="3" max="3" width="24.375" customWidth="1"/>
    <col min="4" max="4" width="14.5" customWidth="1"/>
    <col min="5" max="8" width="21.625" customWidth="1"/>
    <col min="10" max="10" width="13.25" customWidth="1"/>
  </cols>
  <sheetData>
    <row r="1" spans="1:13" ht="30" customHeight="1" x14ac:dyDescent="0.3">
      <c r="B1" s="42" t="s">
        <v>3</v>
      </c>
      <c r="C1" s="42"/>
      <c r="D1" s="42"/>
      <c r="E1" s="42"/>
      <c r="F1" s="42"/>
      <c r="G1" s="42"/>
      <c r="H1" s="42"/>
    </row>
    <row r="2" spans="1:13" ht="27" customHeight="1" x14ac:dyDescent="0.3">
      <c r="B2" s="43"/>
      <c r="C2" s="43"/>
      <c r="D2" s="43"/>
      <c r="E2" s="43"/>
      <c r="F2" s="43"/>
      <c r="G2" s="43"/>
      <c r="H2" s="43"/>
    </row>
    <row r="3" spans="1:13" ht="20.25" customHeight="1" x14ac:dyDescent="0.3">
      <c r="A3" s="39" t="s">
        <v>9</v>
      </c>
      <c r="B3" s="44" t="s">
        <v>13</v>
      </c>
      <c r="C3" s="46" t="s">
        <v>4</v>
      </c>
      <c r="D3" s="48" t="s">
        <v>5</v>
      </c>
      <c r="E3" s="50" t="s">
        <v>10</v>
      </c>
      <c r="F3" s="50" t="s">
        <v>0</v>
      </c>
      <c r="G3" s="50" t="s">
        <v>1</v>
      </c>
      <c r="H3" s="48" t="s">
        <v>2</v>
      </c>
    </row>
    <row r="4" spans="1:13" s="3" customFormat="1" ht="22.5" customHeight="1" x14ac:dyDescent="0.3">
      <c r="A4" s="39"/>
      <c r="B4" s="45"/>
      <c r="C4" s="47"/>
      <c r="D4" s="49"/>
      <c r="E4" s="51"/>
      <c r="F4" s="51"/>
      <c r="G4" s="51"/>
      <c r="H4" s="49"/>
    </row>
    <row r="5" spans="1:13" ht="30" customHeight="1" x14ac:dyDescent="0.3">
      <c r="A5" s="40"/>
      <c r="B5" s="22">
        <v>44986</v>
      </c>
      <c r="C5" s="5" t="str">
        <f>IF(Schedule13[[#This Row],[Column1]]=0, "", Schedule13[[#This Row],[Column1]])</f>
        <v>Rent</v>
      </c>
      <c r="D5" s="7">
        <f>Schedule13[[#This Row],[Column2]]</f>
        <v>1000</v>
      </c>
      <c r="E5" s="8">
        <v>0</v>
      </c>
      <c r="F5" s="6"/>
      <c r="G5" s="6">
        <f>February!G33</f>
        <v>2700</v>
      </c>
      <c r="H5" s="6">
        <v>0</v>
      </c>
      <c r="J5" s="41"/>
      <c r="K5" s="41"/>
      <c r="L5" s="41"/>
      <c r="M5" s="41"/>
    </row>
    <row r="6" spans="1:13" ht="30" customHeight="1" x14ac:dyDescent="0.3">
      <c r="A6" s="17" t="str">
        <f>IF(January!A6&gt;0, January!A6, "")</f>
        <v/>
      </c>
      <c r="B6" s="22">
        <v>44987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IF(Schedule12[[#This Row],[Column3]]-Schedule12[[#This Row],[Column2]]&gt;0, Schedule12[[#This Row],[Column3]]-Schedule12[[#This Row],[Column2]], H5)</f>
        <v>0</v>
      </c>
      <c r="F6" s="6"/>
      <c r="G6" s="6">
        <f t="shared" ref="G6:G36" si="0" xml:space="preserve"> G5 + F5 - D5</f>
        <v>1700</v>
      </c>
      <c r="H6" s="6"/>
    </row>
    <row r="7" spans="1:13" ht="30" customHeight="1" x14ac:dyDescent="0.3">
      <c r="A7" s="17" t="str">
        <f>IF(January!A7&gt;0, January!A7, "")</f>
        <v>internet paid with amex $50</v>
      </c>
      <c r="B7" s="22">
        <v>44988</v>
      </c>
      <c r="C7" s="5" t="str">
        <f>IF(Schedule13[[#This Row],[Column1]]=0, "", Schedule13[[#This Row],[Column1]])</f>
        <v>Bofa</v>
      </c>
      <c r="D7" s="7">
        <f>Schedule13[[#This Row],[Column2]]</f>
        <v>50</v>
      </c>
      <c r="E7" s="8">
        <f>IF(Schedule12[[#This Row],[Column3]]-Schedule12[[#This Row],[Column2]]&gt;0, Schedule12[[#This Row],[Column3]]-Schedule12[[#This Row],[Column2]], H6)</f>
        <v>900</v>
      </c>
      <c r="F7" s="6">
        <f>IF(February!F21&gt;1, February!F21, H5)</f>
        <v>1500</v>
      </c>
      <c r="G7" s="6">
        <f t="shared" si="0"/>
        <v>1700</v>
      </c>
      <c r="H7" s="6"/>
    </row>
    <row r="8" spans="1:13" ht="30" customHeight="1" x14ac:dyDescent="0.3">
      <c r="A8" s="17" t="str">
        <f>IF(January!A8&gt;0, January!A8, "")</f>
        <v/>
      </c>
      <c r="B8" s="22">
        <v>44989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IF(Schedule12[[#This Row],[Column3]]-Schedule12[[#This Row],[Column2]]&gt;0, Schedule12[[#This Row],[Column3]]-Schedule12[[#This Row],[Column2]], H7)</f>
        <v>0</v>
      </c>
      <c r="F8" s="6"/>
      <c r="G8" s="6">
        <f t="shared" si="0"/>
        <v>3150</v>
      </c>
      <c r="H8" s="6"/>
      <c r="M8" s="14"/>
    </row>
    <row r="9" spans="1:13" ht="30" customHeight="1" x14ac:dyDescent="0.3">
      <c r="A9" s="17" t="str">
        <f>IF(January!A9&gt;0, January!A9, "")</f>
        <v/>
      </c>
      <c r="B9" s="22">
        <v>44990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IF(Schedule12[[#This Row],[Column3]]-Schedule12[[#This Row],[Column2]]&gt;0, Schedule12[[#This Row],[Column3]]-Schedule12[[#This Row],[Column2]], H8)</f>
        <v>0</v>
      </c>
      <c r="F9" s="6"/>
      <c r="G9" s="6">
        <f t="shared" si="0"/>
        <v>3150</v>
      </c>
      <c r="H9" s="6"/>
      <c r="M9" s="14"/>
    </row>
    <row r="10" spans="1:13" ht="30" customHeight="1" x14ac:dyDescent="0.3">
      <c r="A10" s="17" t="str">
        <f>IF(January!A10&gt;0, January!A10, "")</f>
        <v/>
      </c>
      <c r="B10" s="22">
        <v>44991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IF(Schedule12[[#This Row],[Column3]]-Schedule12[[#This Row],[Column2]]&gt;0, Schedule12[[#This Row],[Column3]]-Schedule12[[#This Row],[Column2]], H9)</f>
        <v>0</v>
      </c>
      <c r="F10" s="6"/>
      <c r="G10" s="6">
        <f t="shared" si="0"/>
        <v>3150</v>
      </c>
      <c r="H10" s="6"/>
    </row>
    <row r="11" spans="1:13" ht="30" customHeight="1" x14ac:dyDescent="0.3">
      <c r="A11" s="17" t="str">
        <f>IF(January!A11&gt;0, January!A11, "")</f>
        <v/>
      </c>
      <c r="B11" s="22">
        <v>44992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IF(Schedule12[[#This Row],[Column3]]-Schedule12[[#This Row],[Column2]]&gt;0, Schedule12[[#This Row],[Column3]]-Schedule12[[#This Row],[Column2]], H10)</f>
        <v>0</v>
      </c>
      <c r="F11" s="6"/>
      <c r="G11" s="6">
        <f t="shared" si="0"/>
        <v>3150</v>
      </c>
      <c r="H11" s="6"/>
    </row>
    <row r="12" spans="1:13" ht="30" customHeight="1" x14ac:dyDescent="0.3">
      <c r="A12" s="17" t="str">
        <f>IF(January!A12&gt;0, January!A12, "")</f>
        <v>Personalized Notes:</v>
      </c>
      <c r="B12" s="22">
        <v>44993</v>
      </c>
      <c r="C12" s="5" t="str">
        <f>IF(Schedule13[[#This Row],[Column1]]=0, "", Schedule13[[#This Row],[Column1]])</f>
        <v>Amex</v>
      </c>
      <c r="D12" s="7">
        <f>Schedule13[[#This Row],[Column2]]</f>
        <v>100</v>
      </c>
      <c r="E12" s="8">
        <f>IF(Schedule12[[#This Row],[Column3]]-Schedule12[[#This Row],[Column2]]&gt;0, Schedule12[[#This Row],[Column3]]-Schedule12[[#This Row],[Column2]], H11)</f>
        <v>4800</v>
      </c>
      <c r="F12" s="6"/>
      <c r="G12" s="6">
        <f t="shared" si="0"/>
        <v>3150</v>
      </c>
      <c r="H12" s="6"/>
    </row>
    <row r="13" spans="1:13" ht="30" customHeight="1" x14ac:dyDescent="0.3">
      <c r="A13" s="17"/>
      <c r="B13" s="22">
        <v>44994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IF(Schedule12[[#This Row],[Column3]]-Schedule12[[#This Row],[Column2]]&gt;0, Schedule12[[#This Row],[Column3]]-Schedule12[[#This Row],[Column2]], H12)</f>
        <v>0</v>
      </c>
      <c r="F13" s="6"/>
      <c r="G13" s="6">
        <f t="shared" si="0"/>
        <v>3050</v>
      </c>
      <c r="H13" s="6"/>
    </row>
    <row r="14" spans="1:13" ht="30" customHeight="1" x14ac:dyDescent="0.3">
      <c r="A14" s="17"/>
      <c r="B14" s="22">
        <v>44995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IF(Schedule12[[#This Row],[Column3]]-Schedule12[[#This Row],[Column2]]&gt;0, Schedule12[[#This Row],[Column3]]-Schedule12[[#This Row],[Column2]], H13)</f>
        <v>0</v>
      </c>
      <c r="F14" s="6">
        <f>IF(February!F28&gt;1, February!F28, H5)</f>
        <v>0</v>
      </c>
      <c r="G14" s="6">
        <f t="shared" si="0"/>
        <v>3050</v>
      </c>
      <c r="H14" s="6"/>
    </row>
    <row r="15" spans="1:13" ht="30" customHeight="1" x14ac:dyDescent="0.3">
      <c r="A15" s="17"/>
      <c r="B15" s="22">
        <v>44996</v>
      </c>
      <c r="C15" s="5" t="str">
        <f>IF(Schedule13[[#This Row],[Column1]]=0, "", Schedule13[[#This Row],[Column1]])</f>
        <v/>
      </c>
      <c r="D15" s="7">
        <f>Schedule13[[#This Row],[Column2]]</f>
        <v>0</v>
      </c>
      <c r="E15" s="8">
        <f>IF(Schedule12[[#This Row],[Column3]]-Schedule12[[#This Row],[Column2]]&gt;0, Schedule12[[#This Row],[Column3]]-Schedule12[[#This Row],[Column2]], H14)</f>
        <v>0</v>
      </c>
      <c r="F15" s="6"/>
      <c r="G15" s="6">
        <f t="shared" si="0"/>
        <v>3050</v>
      </c>
      <c r="H15" s="6"/>
    </row>
    <row r="16" spans="1:13" ht="30" customHeight="1" x14ac:dyDescent="0.3">
      <c r="B16" s="22">
        <v>44997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IF(Schedule12[[#This Row],[Column3]]-Schedule12[[#This Row],[Column2]]&gt;0, Schedule12[[#This Row],[Column3]]-Schedule12[[#This Row],[Column2]], H15)</f>
        <v>0</v>
      </c>
      <c r="F16" s="6"/>
      <c r="G16" s="6">
        <f t="shared" si="0"/>
        <v>3050</v>
      </c>
      <c r="H16" s="6"/>
    </row>
    <row r="17" spans="2:8" ht="30" customHeight="1" x14ac:dyDescent="0.3">
      <c r="B17" s="22">
        <v>44998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IF(Schedule12[[#This Row],[Column3]]-Schedule12[[#This Row],[Column2]]&gt;0, Schedule12[[#This Row],[Column3]]-Schedule12[[#This Row],[Column2]], H16)</f>
        <v>0</v>
      </c>
      <c r="F17" s="6"/>
      <c r="G17" s="6">
        <f t="shared" si="0"/>
        <v>3050</v>
      </c>
      <c r="H17" s="6"/>
    </row>
    <row r="18" spans="2:8" ht="30" customHeight="1" x14ac:dyDescent="0.3">
      <c r="B18" s="22">
        <v>44999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IF(Schedule12[[#This Row],[Column3]]-Schedule12[[#This Row],[Column2]]&gt;0, Schedule12[[#This Row],[Column3]]-Schedule12[[#This Row],[Column2]], H17)</f>
        <v>0</v>
      </c>
      <c r="F18" s="6">
        <v>0</v>
      </c>
      <c r="G18" s="6">
        <f t="shared" si="0"/>
        <v>3050</v>
      </c>
      <c r="H18" s="6"/>
    </row>
    <row r="19" spans="2:8" ht="30" customHeight="1" x14ac:dyDescent="0.3">
      <c r="B19" s="22">
        <v>45000</v>
      </c>
      <c r="C19" s="5" t="str">
        <f>IF(Schedule13[[#This Row],[Column1]]=0, "", Schedule13[[#This Row],[Column1]])</f>
        <v>Car</v>
      </c>
      <c r="D19" s="7">
        <f>Schedule13[[#This Row],[Column2]]</f>
        <v>300</v>
      </c>
      <c r="E19" s="8">
        <f>IF(Schedule12[[#This Row],[Column3]]-Schedule12[[#This Row],[Column2]]&gt;0, Schedule12[[#This Row],[Column3]]-Schedule12[[#This Row],[Column2]], H18)</f>
        <v>14400</v>
      </c>
      <c r="F19" s="6"/>
      <c r="G19" s="6">
        <f t="shared" si="0"/>
        <v>3050</v>
      </c>
      <c r="H19" s="6"/>
    </row>
    <row r="20" spans="2:8" ht="30" customHeight="1" x14ac:dyDescent="0.3">
      <c r="B20" s="22">
        <v>45001</v>
      </c>
      <c r="C20" s="5" t="str">
        <f>IF(Schedule13[[#This Row],[Column1]]=0, "", Schedule13[[#This Row],[Column1]])</f>
        <v>Insurance</v>
      </c>
      <c r="D20" s="7">
        <f>Schedule13[[#This Row],[Column2]]</f>
        <v>200</v>
      </c>
      <c r="E20" s="8">
        <f>IF(Schedule12[[#This Row],[Column3]]-Schedule12[[#This Row],[Column2]]&gt;0, Schedule12[[#This Row],[Column3]]-Schedule12[[#This Row],[Column2]], H19)</f>
        <v>0</v>
      </c>
      <c r="F20" s="6"/>
      <c r="G20" s="6">
        <f t="shared" si="0"/>
        <v>2750</v>
      </c>
      <c r="H20" s="6"/>
    </row>
    <row r="21" spans="2:8" ht="30" customHeight="1" x14ac:dyDescent="0.3">
      <c r="B21" s="22">
        <v>45002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IF(Schedule12[[#This Row],[Column3]]-Schedule12[[#This Row],[Column2]]&gt;0, Schedule12[[#This Row],[Column3]]-Schedule12[[#This Row],[Column2]], H20)</f>
        <v>0</v>
      </c>
      <c r="F21" s="6">
        <f>IF(February!F21&gt;1, February!F21, H5)</f>
        <v>1500</v>
      </c>
      <c r="G21" s="6">
        <f t="shared" si="0"/>
        <v>2550</v>
      </c>
      <c r="H21" s="6"/>
    </row>
    <row r="22" spans="2:8" ht="30" customHeight="1" x14ac:dyDescent="0.3">
      <c r="B22" s="22">
        <v>45003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IF(Schedule12[[#This Row],[Column3]]-Schedule12[[#This Row],[Column2]]&gt;0, Schedule12[[#This Row],[Column3]]-Schedule12[[#This Row],[Column2]], H21)</f>
        <v>0</v>
      </c>
      <c r="F22" s="6"/>
      <c r="G22" s="6">
        <f t="shared" si="0"/>
        <v>4050</v>
      </c>
      <c r="H22" s="6"/>
    </row>
    <row r="23" spans="2:8" ht="30" customHeight="1" x14ac:dyDescent="0.3">
      <c r="B23" s="22">
        <v>45004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IF(Schedule12[[#This Row],[Column3]]-Schedule12[[#This Row],[Column2]]&gt;0, Schedule12[[#This Row],[Column3]]-Schedule12[[#This Row],[Column2]], H22)</f>
        <v>0</v>
      </c>
      <c r="F23" s="6"/>
      <c r="G23" s="6">
        <f t="shared" si="0"/>
        <v>4050</v>
      </c>
      <c r="H23" s="6"/>
    </row>
    <row r="24" spans="2:8" ht="30" customHeight="1" x14ac:dyDescent="0.3">
      <c r="B24" s="22">
        <v>45005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IF(Schedule12[[#This Row],[Column3]]-Schedule12[[#This Row],[Column2]]&gt;0, Schedule12[[#This Row],[Column3]]-Schedule12[[#This Row],[Column2]], H23)</f>
        <v>0</v>
      </c>
      <c r="F24" s="6"/>
      <c r="G24" s="6">
        <f t="shared" si="0"/>
        <v>4050</v>
      </c>
      <c r="H24" s="6"/>
    </row>
    <row r="25" spans="2:8" ht="30" customHeight="1" x14ac:dyDescent="0.3">
      <c r="B25" s="22">
        <v>45006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IF(Schedule12[[#This Row],[Column3]]-Schedule12[[#This Row],[Column2]]&gt;0, Schedule12[[#This Row],[Column3]]-Schedule12[[#This Row],[Column2]], H24)</f>
        <v>0</v>
      </c>
      <c r="F25" s="6"/>
      <c r="G25" s="6">
        <f t="shared" si="0"/>
        <v>4050</v>
      </c>
      <c r="H25" s="6"/>
    </row>
    <row r="26" spans="2:8" ht="30" customHeight="1" x14ac:dyDescent="0.3">
      <c r="B26" s="22">
        <v>45007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IF(Schedule12[[#This Row],[Column3]]-Schedule12[[#This Row],[Column2]]&gt;0, Schedule12[[#This Row],[Column3]]-Schedule12[[#This Row],[Column2]], H25)</f>
        <v>0</v>
      </c>
      <c r="F26" s="6"/>
      <c r="G26" s="6">
        <f t="shared" si="0"/>
        <v>4050</v>
      </c>
      <c r="H26" s="6"/>
    </row>
    <row r="27" spans="2:8" ht="30" customHeight="1" x14ac:dyDescent="0.3">
      <c r="B27" s="22">
        <v>45008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IF(Schedule12[[#This Row],[Column3]]-Schedule12[[#This Row],[Column2]]&gt;0, Schedule12[[#This Row],[Column3]]-Schedule12[[#This Row],[Column2]], H26)</f>
        <v>0</v>
      </c>
      <c r="F27" s="6"/>
      <c r="G27" s="6">
        <f t="shared" si="0"/>
        <v>4050</v>
      </c>
      <c r="H27" s="6"/>
    </row>
    <row r="28" spans="2:8" ht="30" customHeight="1" x14ac:dyDescent="0.3">
      <c r="B28" s="22">
        <v>45009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IF(Schedule12[[#This Row],[Column3]]-Schedule12[[#This Row],[Column2]]&gt;0, Schedule12[[#This Row],[Column3]]-Schedule12[[#This Row],[Column2]], H27)</f>
        <v>0</v>
      </c>
      <c r="F28" s="6">
        <f>IF(February!F28&gt;1, February!F28, H5)</f>
        <v>0</v>
      </c>
      <c r="G28" s="6">
        <f t="shared" si="0"/>
        <v>4050</v>
      </c>
      <c r="H28" s="6"/>
    </row>
    <row r="29" spans="2:8" ht="30" customHeight="1" x14ac:dyDescent="0.3">
      <c r="B29" s="22">
        <v>45010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IF(Schedule12[[#This Row],[Column3]]-Schedule12[[#This Row],[Column2]]&gt;0, Schedule12[[#This Row],[Column3]]-Schedule12[[#This Row],[Column2]], H28)</f>
        <v>0</v>
      </c>
      <c r="F29" s="6"/>
      <c r="G29" s="6">
        <f t="shared" si="0"/>
        <v>4050</v>
      </c>
      <c r="H29" s="6"/>
    </row>
    <row r="30" spans="2:8" ht="30" customHeight="1" x14ac:dyDescent="0.3">
      <c r="B30" s="22">
        <v>45011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IF(Schedule12[[#This Row],[Column3]]-Schedule12[[#This Row],[Column2]]&gt;0, Schedule12[[#This Row],[Column3]]-Schedule12[[#This Row],[Column2]], H29)</f>
        <v>0</v>
      </c>
      <c r="F30" s="6"/>
      <c r="G30" s="6">
        <f t="shared" si="0"/>
        <v>4050</v>
      </c>
      <c r="H30" s="6"/>
    </row>
    <row r="31" spans="2:8" ht="30" customHeight="1" x14ac:dyDescent="0.3">
      <c r="B31" s="22">
        <v>45012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IF(Schedule12[[#This Row],[Column3]]-Schedule12[[#This Row],[Column2]]&gt;0, Schedule12[[#This Row],[Column3]]-Schedule12[[#This Row],[Column2]], H30)</f>
        <v>0</v>
      </c>
      <c r="F31" s="6"/>
      <c r="G31" s="6">
        <f t="shared" si="0"/>
        <v>4050</v>
      </c>
      <c r="H31" s="6"/>
    </row>
    <row r="32" spans="2:8" ht="30" customHeight="1" x14ac:dyDescent="0.3">
      <c r="B32" s="22">
        <v>45013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IF(Schedule12[[#This Row],[Column3]]-Schedule12[[#This Row],[Column2]]&gt;0, Schedule12[[#This Row],[Column3]]-Schedule12[[#This Row],[Column2]], H31)</f>
        <v>0</v>
      </c>
      <c r="F32" s="6"/>
      <c r="G32" s="6">
        <f t="shared" si="0"/>
        <v>4050</v>
      </c>
      <c r="H32" s="6"/>
    </row>
    <row r="33" spans="2:8" ht="30" customHeight="1" x14ac:dyDescent="0.3">
      <c r="B33" s="22">
        <v>45014</v>
      </c>
      <c r="C33" s="2"/>
      <c r="D33" s="10">
        <v>0</v>
      </c>
      <c r="E33" s="8">
        <v>0</v>
      </c>
      <c r="F33" s="6"/>
      <c r="G33" s="6">
        <f t="shared" si="0"/>
        <v>4050</v>
      </c>
      <c r="H33" s="6"/>
    </row>
    <row r="34" spans="2:8" ht="30" customHeight="1" x14ac:dyDescent="0.3">
      <c r="B34" s="22">
        <v>45015</v>
      </c>
      <c r="C34" s="2"/>
      <c r="D34" s="10">
        <v>0</v>
      </c>
      <c r="E34" s="8">
        <v>0</v>
      </c>
      <c r="F34" s="6"/>
      <c r="G34" s="21">
        <f xml:space="preserve"> G33 + F33 - D33</f>
        <v>4050</v>
      </c>
      <c r="H34" s="21"/>
    </row>
    <row r="35" spans="2:8" ht="30" customHeight="1" x14ac:dyDescent="0.3">
      <c r="B35" s="22">
        <v>45016</v>
      </c>
      <c r="C35" s="11"/>
      <c r="D35" s="10">
        <v>0</v>
      </c>
      <c r="E35" s="8">
        <v>0</v>
      </c>
      <c r="F35" s="6">
        <f>IF(February!F21&gt;1, February!F21, H5)</f>
        <v>1500</v>
      </c>
      <c r="G35" s="6">
        <f xml:space="preserve"> G33 + F33 - D33</f>
        <v>4050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SUM(D5:D35)</f>
        <v>1650</v>
      </c>
      <c r="E36" s="10">
        <f>SUM(E6:E35)</f>
        <v>20100</v>
      </c>
      <c r="F36" s="6">
        <f>SUM(F5:F35)</f>
        <v>4500</v>
      </c>
      <c r="G36" s="6">
        <f t="shared" si="0"/>
        <v>5550</v>
      </c>
      <c r="H36" s="6">
        <f xml:space="preserve"> F36 - D36</f>
        <v>2850</v>
      </c>
    </row>
  </sheetData>
  <mergeCells count="10">
    <mergeCell ref="A3:A5"/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6 G5:H34">
    <cfRule type="cellIs" dxfId="210" priority="7" operator="lessThan">
      <formula>-0.1</formula>
    </cfRule>
    <cfRule type="cellIs" dxfId="209" priority="8" operator="greaterThan">
      <formula>0.1</formula>
    </cfRule>
  </conditionalFormatting>
  <conditionalFormatting sqref="G35:H35 G36">
    <cfRule type="cellIs" dxfId="208" priority="3" operator="lessThan">
      <formula>-0.1</formula>
    </cfRule>
    <cfRule type="cellIs" dxfId="207" priority="4" operator="greaterThan">
      <formula>0.1</formula>
    </cfRule>
  </conditionalFormatting>
  <conditionalFormatting sqref="H36">
    <cfRule type="cellIs" dxfId="206" priority="1" operator="lessThan">
      <formula>-0.1</formula>
    </cfRule>
    <cfRule type="cellIs" dxfId="205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5"/>
  <sheetViews>
    <sheetView showGridLines="0" topLeftCell="A19" zoomScale="90" zoomScaleNormal="90" workbookViewId="0">
      <selection activeCell="D36" sqref="D36"/>
    </sheetView>
  </sheetViews>
  <sheetFormatPr defaultRowHeight="30" customHeight="1" x14ac:dyDescent="0.3"/>
  <cols>
    <col min="1" max="1" width="46.75" customWidth="1"/>
    <col min="2" max="2" width="19.25" customWidth="1"/>
    <col min="3" max="3" width="24.375" customWidth="1"/>
    <col min="4" max="4" width="14.5" customWidth="1"/>
    <col min="5" max="8" width="21.625" customWidth="1"/>
    <col min="10" max="10" width="13.25" customWidth="1"/>
  </cols>
  <sheetData>
    <row r="1" spans="1:13" ht="30" customHeight="1" x14ac:dyDescent="0.3">
      <c r="B1" s="42" t="s">
        <v>3</v>
      </c>
      <c r="C1" s="42"/>
      <c r="D1" s="42"/>
      <c r="E1" s="42"/>
      <c r="F1" s="42"/>
      <c r="G1" s="42"/>
      <c r="H1" s="42"/>
    </row>
    <row r="2" spans="1:13" ht="27" customHeight="1" x14ac:dyDescent="0.3">
      <c r="B2" s="43"/>
      <c r="C2" s="43"/>
      <c r="D2" s="43"/>
      <c r="E2" s="43"/>
      <c r="F2" s="43"/>
      <c r="G2" s="43"/>
      <c r="H2" s="43"/>
    </row>
    <row r="3" spans="1:13" ht="20.25" customHeight="1" x14ac:dyDescent="0.3">
      <c r="B3" s="44" t="s">
        <v>14</v>
      </c>
      <c r="C3" s="46" t="s">
        <v>4</v>
      </c>
      <c r="D3" s="48" t="s">
        <v>5</v>
      </c>
      <c r="E3" s="50" t="s">
        <v>10</v>
      </c>
      <c r="F3" s="50" t="s">
        <v>0</v>
      </c>
      <c r="G3" s="50" t="s">
        <v>1</v>
      </c>
      <c r="H3" s="48" t="s">
        <v>2</v>
      </c>
    </row>
    <row r="4" spans="1:13" s="3" customFormat="1" ht="22.5" customHeight="1" x14ac:dyDescent="0.3">
      <c r="B4" s="45"/>
      <c r="C4" s="47"/>
      <c r="D4" s="49"/>
      <c r="E4" s="51"/>
      <c r="F4" s="51"/>
      <c r="G4" s="51"/>
      <c r="H4" s="49"/>
    </row>
    <row r="5" spans="1:13" ht="30" customHeight="1" x14ac:dyDescent="0.3">
      <c r="A5" s="15" t="s">
        <v>9</v>
      </c>
      <c r="B5" s="22">
        <v>45017</v>
      </c>
      <c r="C5" s="5" t="str">
        <f>IF(Schedule13[[#This Row],[Column1]]=0, "", Schedule13[[#This Row],[Column1]])</f>
        <v>Rent</v>
      </c>
      <c r="D5" s="7">
        <f>Schedule13[[#This Row],[Column2]]</f>
        <v>1000</v>
      </c>
      <c r="E5" s="8">
        <v>0</v>
      </c>
      <c r="F5" s="6"/>
      <c r="G5" s="6">
        <f>March!G36</f>
        <v>5550</v>
      </c>
      <c r="H5" s="6">
        <v>0</v>
      </c>
      <c r="J5" s="41"/>
      <c r="K5" s="41"/>
      <c r="L5" s="41"/>
      <c r="M5" s="41"/>
    </row>
    <row r="6" spans="1:13" ht="30" customHeight="1" x14ac:dyDescent="0.3">
      <c r="A6" s="16"/>
      <c r="B6" s="22">
        <v>45018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IF(Schedule11[[#This Row],[Column3]]-Schedule11[[#This Row],[Column2]]&gt;0, Schedule11[[#This Row],[Column3]]-Schedule11[[#This Row],[Column2]], H5)</f>
        <v>0</v>
      </c>
      <c r="F6" s="6"/>
      <c r="G6" s="6">
        <f t="shared" ref="G6:G33" si="0" xml:space="preserve"> G5 + F5 - D5</f>
        <v>4550</v>
      </c>
      <c r="H6" s="6"/>
    </row>
    <row r="7" spans="1:13" ht="30" customHeight="1" x14ac:dyDescent="0.3">
      <c r="A7" s="18"/>
      <c r="B7" s="22">
        <v>45019</v>
      </c>
      <c r="C7" s="5" t="str">
        <f>IF(Schedule13[[#This Row],[Column1]]=0, "", Schedule13[[#This Row],[Column1]])</f>
        <v>Bofa</v>
      </c>
      <c r="D7" s="7">
        <f>Schedule13[[#This Row],[Column2]]</f>
        <v>50</v>
      </c>
      <c r="E7" s="8">
        <f>IF(Schedule11[[#This Row],[Column3]]-Schedule11[[#This Row],[Column2]]&gt;0, Schedule11[[#This Row],[Column3]]-Schedule11[[#This Row],[Column2]], H6)</f>
        <v>850</v>
      </c>
      <c r="F7" s="6"/>
      <c r="G7" s="6">
        <f t="shared" si="0"/>
        <v>4550</v>
      </c>
      <c r="H7" s="6"/>
      <c r="M7" s="14"/>
    </row>
    <row r="8" spans="1:13" ht="30" customHeight="1" x14ac:dyDescent="0.3">
      <c r="A8" s="17"/>
      <c r="B8" s="22">
        <v>45020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IF(Schedule11[[#This Row],[Column3]]-Schedule11[[#This Row],[Column2]]&gt;0, Schedule11[[#This Row],[Column3]]-Schedule11[[#This Row],[Column2]], H7)</f>
        <v>0</v>
      </c>
      <c r="F8" s="6"/>
      <c r="G8" s="6">
        <f t="shared" si="0"/>
        <v>4500</v>
      </c>
      <c r="H8" s="6"/>
      <c r="M8" s="14"/>
    </row>
    <row r="9" spans="1:13" ht="30" customHeight="1" x14ac:dyDescent="0.3">
      <c r="A9" s="17"/>
      <c r="B9" s="22">
        <v>45021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IF(Schedule11[[#This Row],[Column3]]-Schedule11[[#This Row],[Column2]]&gt;0, Schedule11[[#This Row],[Column3]]-Schedule11[[#This Row],[Column2]], H8)</f>
        <v>0</v>
      </c>
      <c r="F9" s="6"/>
      <c r="G9" s="6">
        <f t="shared" si="0"/>
        <v>4500</v>
      </c>
      <c r="H9" s="6"/>
    </row>
    <row r="10" spans="1:13" ht="30" customHeight="1" x14ac:dyDescent="0.3">
      <c r="A10" s="17"/>
      <c r="B10" s="22">
        <v>45022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IF(Schedule11[[#This Row],[Column3]]-Schedule11[[#This Row],[Column2]]&gt;0, Schedule11[[#This Row],[Column3]]-Schedule11[[#This Row],[Column2]], H9)</f>
        <v>0</v>
      </c>
      <c r="F10" s="6"/>
      <c r="G10" s="6">
        <f t="shared" si="0"/>
        <v>4500</v>
      </c>
      <c r="H10" s="6"/>
    </row>
    <row r="11" spans="1:13" ht="30" customHeight="1" x14ac:dyDescent="0.3">
      <c r="A11" s="17"/>
      <c r="B11" s="22">
        <v>45023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IF(Schedule11[[#This Row],[Column3]]-Schedule11[[#This Row],[Column2]]&gt;0, Schedule11[[#This Row],[Column3]]-Schedule11[[#This Row],[Column2]], H10)</f>
        <v>0</v>
      </c>
      <c r="F11" s="6">
        <f>IF(March!F28&gt;1, March!F28, H5)</f>
        <v>0</v>
      </c>
      <c r="G11" s="6">
        <f t="shared" si="0"/>
        <v>4500</v>
      </c>
      <c r="H11" s="6"/>
    </row>
    <row r="12" spans="1:13" ht="30" customHeight="1" x14ac:dyDescent="0.3">
      <c r="A12" s="17"/>
      <c r="B12" s="22">
        <v>45024</v>
      </c>
      <c r="C12" s="5" t="str">
        <f>IF(Schedule13[[#This Row],[Column1]]=0, "", Schedule13[[#This Row],[Column1]])</f>
        <v>Amex</v>
      </c>
      <c r="D12" s="7">
        <f>Schedule13[[#This Row],[Column2]]</f>
        <v>100</v>
      </c>
      <c r="E12" s="8">
        <f>IF(Schedule11[[#This Row],[Column3]]-Schedule11[[#This Row],[Column2]]&gt;0, Schedule11[[#This Row],[Column3]]-Schedule11[[#This Row],[Column2]], H11)</f>
        <v>4700</v>
      </c>
      <c r="F12" s="6"/>
      <c r="G12" s="6">
        <f t="shared" si="0"/>
        <v>4500</v>
      </c>
      <c r="H12" s="6"/>
    </row>
    <row r="13" spans="1:13" ht="30" customHeight="1" x14ac:dyDescent="0.3">
      <c r="A13" s="17"/>
      <c r="B13" s="22">
        <v>45025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IF(Schedule11[[#This Row],[Column3]]-Schedule11[[#This Row],[Column2]]&gt;0, Schedule11[[#This Row],[Column3]]-Schedule11[[#This Row],[Column2]], H12)</f>
        <v>0</v>
      </c>
      <c r="F13" s="6"/>
      <c r="G13" s="6">
        <f t="shared" si="0"/>
        <v>4400</v>
      </c>
      <c r="H13" s="6"/>
    </row>
    <row r="14" spans="1:13" ht="30" customHeight="1" x14ac:dyDescent="0.3">
      <c r="A14" s="19"/>
      <c r="B14" s="22">
        <v>45026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IF(Schedule11[[#This Row],[Column3]]-Schedule11[[#This Row],[Column2]]&gt;0, Schedule11[[#This Row],[Column3]]-Schedule11[[#This Row],[Column2]], H13)</f>
        <v>0</v>
      </c>
      <c r="F14" s="6"/>
      <c r="G14" s="6">
        <f t="shared" si="0"/>
        <v>4400</v>
      </c>
      <c r="H14" s="6"/>
    </row>
    <row r="15" spans="1:13" ht="30" customHeight="1" x14ac:dyDescent="0.3">
      <c r="A15" s="20"/>
      <c r="B15" s="22">
        <v>45027</v>
      </c>
      <c r="C15" s="5" t="str">
        <f>IF(Schedule13[[#This Row],[Column1]]=0, "", Schedule13[[#This Row],[Column1]])</f>
        <v/>
      </c>
      <c r="D15" s="7">
        <f>Schedule13[[#This Row],[Column2]]</f>
        <v>0</v>
      </c>
      <c r="E15" s="8">
        <f>IF(Schedule11[[#This Row],[Column3]]-Schedule11[[#This Row],[Column2]]&gt;0, Schedule11[[#This Row],[Column3]]-Schedule11[[#This Row],[Column2]], H14)</f>
        <v>0</v>
      </c>
      <c r="F15" s="6"/>
      <c r="G15" s="6">
        <f t="shared" si="0"/>
        <v>4400</v>
      </c>
      <c r="H15" s="6"/>
    </row>
    <row r="16" spans="1:13" ht="30" customHeight="1" x14ac:dyDescent="0.3">
      <c r="B16" s="22">
        <v>45028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IF(Schedule11[[#This Row],[Column3]]-Schedule11[[#This Row],[Column2]]&gt;0, Schedule11[[#This Row],[Column3]]-Schedule11[[#This Row],[Column2]], H15)</f>
        <v>0</v>
      </c>
      <c r="F16" s="6"/>
      <c r="G16" s="6">
        <f t="shared" si="0"/>
        <v>4400</v>
      </c>
      <c r="H16" s="6"/>
    </row>
    <row r="17" spans="2:8" ht="30" customHeight="1" x14ac:dyDescent="0.3">
      <c r="B17" s="22">
        <v>45029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IF(Schedule11[[#This Row],[Column3]]-Schedule11[[#This Row],[Column2]]&gt;0, Schedule11[[#This Row],[Column3]]-Schedule11[[#This Row],[Column2]], H16)</f>
        <v>0</v>
      </c>
      <c r="F17" s="6"/>
      <c r="G17" s="6">
        <f t="shared" si="0"/>
        <v>4400</v>
      </c>
      <c r="H17" s="6"/>
    </row>
    <row r="18" spans="2:8" ht="30" customHeight="1" x14ac:dyDescent="0.3">
      <c r="B18" s="22">
        <v>45030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IF(Schedule11[[#This Row],[Column3]]-Schedule11[[#This Row],[Column2]]&gt;0, Schedule11[[#This Row],[Column3]]-Schedule11[[#This Row],[Column2]], H17)</f>
        <v>0</v>
      </c>
      <c r="F18" s="6">
        <f>IF(March!F35&gt;1, March!F35, H5)</f>
        <v>1500</v>
      </c>
      <c r="G18" s="6">
        <f t="shared" si="0"/>
        <v>4400</v>
      </c>
      <c r="H18" s="6"/>
    </row>
    <row r="19" spans="2:8" ht="30" customHeight="1" x14ac:dyDescent="0.3">
      <c r="B19" s="22">
        <v>45031</v>
      </c>
      <c r="C19" s="5" t="str">
        <f>IF(Schedule13[[#This Row],[Column1]]=0, "", Schedule13[[#This Row],[Column1]])</f>
        <v>Car</v>
      </c>
      <c r="D19" s="7">
        <f>Schedule13[[#This Row],[Column2]]</f>
        <v>300</v>
      </c>
      <c r="E19" s="8">
        <f>IF(Schedule11[[#This Row],[Column3]]-Schedule11[[#This Row],[Column2]]&gt;0, Schedule11[[#This Row],[Column3]]-Schedule11[[#This Row],[Column2]], H18)</f>
        <v>14100</v>
      </c>
      <c r="F19" s="6">
        <v>0</v>
      </c>
      <c r="G19" s="6">
        <f t="shared" si="0"/>
        <v>5900</v>
      </c>
      <c r="H19" s="6"/>
    </row>
    <row r="20" spans="2:8" ht="30" customHeight="1" x14ac:dyDescent="0.3">
      <c r="B20" s="22">
        <v>45032</v>
      </c>
      <c r="C20" s="5" t="str">
        <f>IF(Schedule13[[#This Row],[Column1]]=0, "", Schedule13[[#This Row],[Column1]])</f>
        <v>Insurance</v>
      </c>
      <c r="D20" s="7">
        <f>Schedule13[[#This Row],[Column2]]</f>
        <v>200</v>
      </c>
      <c r="E20" s="8">
        <f>IF(Schedule11[[#This Row],[Column3]]-Schedule11[[#This Row],[Column2]]&gt;0, Schedule11[[#This Row],[Column3]]-Schedule11[[#This Row],[Column2]], H19)</f>
        <v>0</v>
      </c>
      <c r="F20" s="6"/>
      <c r="G20" s="6">
        <f t="shared" si="0"/>
        <v>5600</v>
      </c>
      <c r="H20" s="6"/>
    </row>
    <row r="21" spans="2:8" ht="30" customHeight="1" x14ac:dyDescent="0.3">
      <c r="B21" s="22">
        <v>45033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IF(Schedule11[[#This Row],[Column3]]-Schedule11[[#This Row],[Column2]]&gt;0, Schedule11[[#This Row],[Column3]]-Schedule11[[#This Row],[Column2]], H20)</f>
        <v>0</v>
      </c>
      <c r="F21" s="6"/>
      <c r="G21" s="6">
        <f t="shared" si="0"/>
        <v>5400</v>
      </c>
      <c r="H21" s="6"/>
    </row>
    <row r="22" spans="2:8" ht="30" customHeight="1" x14ac:dyDescent="0.3">
      <c r="B22" s="22">
        <v>45034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IF(Schedule11[[#This Row],[Column3]]-Schedule11[[#This Row],[Column2]]&gt;0, Schedule11[[#This Row],[Column3]]-Schedule11[[#This Row],[Column2]], H21)</f>
        <v>0</v>
      </c>
      <c r="F22" s="6"/>
      <c r="G22" s="6">
        <f t="shared" si="0"/>
        <v>5400</v>
      </c>
      <c r="H22" s="6"/>
    </row>
    <row r="23" spans="2:8" ht="30" customHeight="1" x14ac:dyDescent="0.3">
      <c r="B23" s="22">
        <v>45035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IF(Schedule11[[#This Row],[Column3]]-Schedule11[[#This Row],[Column2]]&gt;0, Schedule11[[#This Row],[Column3]]-Schedule11[[#This Row],[Column2]], H22)</f>
        <v>0</v>
      </c>
      <c r="F23" s="6"/>
      <c r="G23" s="6">
        <f t="shared" si="0"/>
        <v>5400</v>
      </c>
      <c r="H23" s="6"/>
    </row>
    <row r="24" spans="2:8" ht="30" customHeight="1" x14ac:dyDescent="0.3">
      <c r="B24" s="22">
        <v>45036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IF(Schedule11[[#This Row],[Column3]]-Schedule11[[#This Row],[Column2]]&gt;0, Schedule11[[#This Row],[Column3]]-Schedule11[[#This Row],[Column2]], H23)</f>
        <v>0</v>
      </c>
      <c r="F24" s="6"/>
      <c r="G24" s="6">
        <f t="shared" si="0"/>
        <v>5400</v>
      </c>
      <c r="H24" s="6"/>
    </row>
    <row r="25" spans="2:8" ht="30" customHeight="1" x14ac:dyDescent="0.3">
      <c r="B25" s="22">
        <v>45037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IF(Schedule11[[#This Row],[Column3]]-Schedule11[[#This Row],[Column2]]&gt;0, Schedule11[[#This Row],[Column3]]-Schedule11[[#This Row],[Column2]], H24)</f>
        <v>0</v>
      </c>
      <c r="F25" s="6">
        <f>IF(March!F28&gt;1, March!F28, H5)</f>
        <v>0</v>
      </c>
      <c r="G25" s="6">
        <f t="shared" si="0"/>
        <v>5400</v>
      </c>
      <c r="H25" s="6"/>
    </row>
    <row r="26" spans="2:8" ht="30" customHeight="1" x14ac:dyDescent="0.3">
      <c r="B26" s="22">
        <v>45038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IF(Schedule11[[#This Row],[Column3]]-Schedule11[[#This Row],[Column2]]&gt;0, Schedule11[[#This Row],[Column3]]-Schedule11[[#This Row],[Column2]], H25)</f>
        <v>0</v>
      </c>
      <c r="F26" s="6"/>
      <c r="G26" s="6">
        <f t="shared" si="0"/>
        <v>5400</v>
      </c>
      <c r="H26" s="6"/>
    </row>
    <row r="27" spans="2:8" ht="30" customHeight="1" x14ac:dyDescent="0.3">
      <c r="B27" s="22">
        <v>45039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IF(Schedule11[[#This Row],[Column3]]-Schedule11[[#This Row],[Column2]]&gt;0, Schedule11[[#This Row],[Column3]]-Schedule11[[#This Row],[Column2]], H26)</f>
        <v>0</v>
      </c>
      <c r="F27" s="6"/>
      <c r="G27" s="6">
        <f t="shared" si="0"/>
        <v>5400</v>
      </c>
      <c r="H27" s="6"/>
    </row>
    <row r="28" spans="2:8" ht="30" customHeight="1" x14ac:dyDescent="0.3">
      <c r="B28" s="22">
        <v>45040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IF(Schedule11[[#This Row],[Column3]]-Schedule11[[#This Row],[Column2]]&gt;0, Schedule11[[#This Row],[Column3]]-Schedule11[[#This Row],[Column2]], H27)</f>
        <v>0</v>
      </c>
      <c r="F28" s="6"/>
      <c r="G28" s="6">
        <f t="shared" si="0"/>
        <v>5400</v>
      </c>
      <c r="H28" s="6"/>
    </row>
    <row r="29" spans="2:8" ht="30" customHeight="1" x14ac:dyDescent="0.3">
      <c r="B29" s="22">
        <v>45041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IF(Schedule11[[#This Row],[Column3]]-Schedule11[[#This Row],[Column2]]&gt;0, Schedule11[[#This Row],[Column3]]-Schedule11[[#This Row],[Column2]], H28)</f>
        <v>0</v>
      </c>
      <c r="F29" s="6"/>
      <c r="G29" s="6">
        <f t="shared" si="0"/>
        <v>5400</v>
      </c>
      <c r="H29" s="6"/>
    </row>
    <row r="30" spans="2:8" ht="30" customHeight="1" x14ac:dyDescent="0.3">
      <c r="B30" s="22">
        <v>45042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IF(Schedule11[[#This Row],[Column3]]-Schedule11[[#This Row],[Column2]]&gt;0, Schedule11[[#This Row],[Column3]]-Schedule11[[#This Row],[Column2]], H29)</f>
        <v>0</v>
      </c>
      <c r="F30" s="6"/>
      <c r="G30" s="6">
        <f t="shared" si="0"/>
        <v>5400</v>
      </c>
      <c r="H30" s="6"/>
    </row>
    <row r="31" spans="2:8" ht="30" customHeight="1" x14ac:dyDescent="0.3">
      <c r="B31" s="22">
        <v>45043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IF(Schedule11[[#This Row],[Column3]]-Schedule11[[#This Row],[Column2]]&gt;0, Schedule11[[#This Row],[Column3]]-Schedule11[[#This Row],[Column2]], H30)</f>
        <v>0</v>
      </c>
      <c r="F31" s="6"/>
      <c r="G31" s="6">
        <f t="shared" si="0"/>
        <v>5400</v>
      </c>
      <c r="H31" s="6"/>
    </row>
    <row r="32" spans="2:8" ht="30" customHeight="1" x14ac:dyDescent="0.3">
      <c r="B32" s="22">
        <v>45044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IF(Schedule11[[#This Row],[Column3]]-Schedule11[[#This Row],[Column2]]&gt;0, Schedule11[[#This Row],[Column3]]-Schedule11[[#This Row],[Column2]], H31)</f>
        <v>0</v>
      </c>
      <c r="F32" s="6">
        <f>IF(March!F35&gt;1, March!F35, H5)</f>
        <v>1500</v>
      </c>
      <c r="G32" s="6">
        <f t="shared" si="0"/>
        <v>5400</v>
      </c>
      <c r="H32" s="6"/>
    </row>
    <row r="33" spans="2:8" ht="30" customHeight="1" x14ac:dyDescent="0.3">
      <c r="B33" s="22">
        <v>45045</v>
      </c>
      <c r="C33" s="2"/>
      <c r="D33" s="10">
        <v>0</v>
      </c>
      <c r="E33" s="10">
        <v>0</v>
      </c>
      <c r="F33" s="6"/>
      <c r="G33" s="6">
        <f t="shared" si="0"/>
        <v>6900</v>
      </c>
      <c r="H33" s="6"/>
    </row>
    <row r="34" spans="2:8" ht="30" customHeight="1" x14ac:dyDescent="0.3">
      <c r="B34" s="22">
        <v>45046</v>
      </c>
      <c r="C34" s="2"/>
      <c r="D34" s="10">
        <v>0</v>
      </c>
      <c r="E34" s="10">
        <v>0</v>
      </c>
      <c r="F34" s="6"/>
      <c r="G34" s="21">
        <f xml:space="preserve"> G33 + F33 - D33</f>
        <v>6900</v>
      </c>
      <c r="H34" s="21"/>
    </row>
    <row r="35" spans="2:8" ht="30" customHeight="1" x14ac:dyDescent="0.3">
      <c r="B35" s="1" t="s">
        <v>8</v>
      </c>
      <c r="C35" s="11" t="s">
        <v>6</v>
      </c>
      <c r="D35" s="10">
        <f>SUM(D5:D34)</f>
        <v>1650</v>
      </c>
      <c r="E35" s="10">
        <f>SUM(E6:E34)</f>
        <v>19650</v>
      </c>
      <c r="F35" s="6">
        <f>SUM(F5:F34)</f>
        <v>3000</v>
      </c>
      <c r="G35" s="21">
        <f xml:space="preserve"> G34 + F34 - D34</f>
        <v>6900</v>
      </c>
      <c r="H35" s="6">
        <f xml:space="preserve"> F35 - D35</f>
        <v>1350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5 G5:H34">
    <cfRule type="cellIs" dxfId="189" priority="7" operator="lessThan">
      <formula>-0.1</formula>
    </cfRule>
    <cfRule type="cellIs" dxfId="188" priority="8" operator="greaterThan">
      <formula>0.1</formula>
    </cfRule>
  </conditionalFormatting>
  <conditionalFormatting sqref="G35">
    <cfRule type="cellIs" dxfId="187" priority="5" operator="lessThan">
      <formula>-0.1</formula>
    </cfRule>
    <cfRule type="cellIs" dxfId="186" priority="6" operator="greaterThan">
      <formula>0.1</formula>
    </cfRule>
  </conditionalFormatting>
  <conditionalFormatting sqref="H35">
    <cfRule type="cellIs" dxfId="185" priority="1" operator="lessThan">
      <formula>-0.1</formula>
    </cfRule>
    <cfRule type="cellIs" dxfId="184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opLeftCell="A22" zoomScale="90" zoomScaleNormal="90" workbookViewId="0">
      <selection activeCell="D37" sqref="D37"/>
    </sheetView>
  </sheetViews>
  <sheetFormatPr defaultRowHeight="30" customHeight="1" x14ac:dyDescent="0.3"/>
  <cols>
    <col min="1" max="1" width="46.75" customWidth="1"/>
    <col min="2" max="2" width="19.25" customWidth="1"/>
    <col min="3" max="3" width="24.375" customWidth="1"/>
    <col min="4" max="4" width="14.5" customWidth="1"/>
    <col min="5" max="8" width="21.625" customWidth="1"/>
    <col min="10" max="10" width="13.25" customWidth="1"/>
  </cols>
  <sheetData>
    <row r="1" spans="1:13" ht="30" customHeight="1" x14ac:dyDescent="0.3">
      <c r="B1" s="42" t="s">
        <v>3</v>
      </c>
      <c r="C1" s="42"/>
      <c r="D1" s="42"/>
      <c r="E1" s="42"/>
      <c r="F1" s="42"/>
      <c r="G1" s="42"/>
      <c r="H1" s="42"/>
    </row>
    <row r="2" spans="1:13" ht="27" customHeight="1" x14ac:dyDescent="0.3">
      <c r="B2" s="43"/>
      <c r="C2" s="43"/>
      <c r="D2" s="43"/>
      <c r="E2" s="43"/>
      <c r="F2" s="43"/>
      <c r="G2" s="43"/>
      <c r="H2" s="43"/>
    </row>
    <row r="3" spans="1:13" ht="20.25" customHeight="1" x14ac:dyDescent="0.3">
      <c r="B3" s="44" t="s">
        <v>15</v>
      </c>
      <c r="C3" s="46" t="s">
        <v>4</v>
      </c>
      <c r="D3" s="48" t="s">
        <v>5</v>
      </c>
      <c r="E3" s="50" t="s">
        <v>10</v>
      </c>
      <c r="F3" s="50" t="s">
        <v>0</v>
      </c>
      <c r="G3" s="50" t="s">
        <v>1</v>
      </c>
      <c r="H3" s="48" t="s">
        <v>2</v>
      </c>
    </row>
    <row r="4" spans="1:13" s="3" customFormat="1" ht="22.5" customHeight="1" x14ac:dyDescent="0.3">
      <c r="B4" s="45"/>
      <c r="C4" s="47"/>
      <c r="D4" s="49"/>
      <c r="E4" s="51"/>
      <c r="F4" s="51"/>
      <c r="G4" s="51"/>
      <c r="H4" s="49"/>
    </row>
    <row r="5" spans="1:13" ht="30" customHeight="1" x14ac:dyDescent="0.3">
      <c r="A5" s="15" t="s">
        <v>9</v>
      </c>
      <c r="B5" s="22">
        <v>45047</v>
      </c>
      <c r="C5" s="5" t="str">
        <f>IF(Schedule13[[#This Row],[Column1]]=0, "", Schedule13[[#This Row],[Column1]])</f>
        <v>Rent</v>
      </c>
      <c r="D5" s="7">
        <f>Schedule13[[#This Row],[Column2]]</f>
        <v>1000</v>
      </c>
      <c r="E5" s="8">
        <v>0</v>
      </c>
      <c r="F5" s="6"/>
      <c r="G5" s="6">
        <f>April!G35</f>
        <v>6900</v>
      </c>
      <c r="H5" s="6">
        <v>0</v>
      </c>
      <c r="J5" s="41"/>
      <c r="K5" s="41"/>
      <c r="L5" s="41"/>
      <c r="M5" s="41"/>
    </row>
    <row r="6" spans="1:13" ht="30" customHeight="1" x14ac:dyDescent="0.3">
      <c r="A6" s="16"/>
      <c r="B6" s="22">
        <v>45048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IF(Schedule10[[#This Row],[Column3]]-Schedule10[[#This Row],[Column2]]&gt;0, Schedule10[[#This Row],[Column3]]-Schedule10[[#This Row],[Column2]], H5)</f>
        <v>0</v>
      </c>
      <c r="F6" s="6"/>
      <c r="G6" s="6">
        <f t="shared" ref="G6:G36" si="0" xml:space="preserve"> G5 + F5 - D5</f>
        <v>5900</v>
      </c>
      <c r="H6" s="6"/>
    </row>
    <row r="7" spans="1:13" ht="30" customHeight="1" x14ac:dyDescent="0.3">
      <c r="A7" s="18"/>
      <c r="B7" s="22">
        <v>45049</v>
      </c>
      <c r="C7" s="5" t="str">
        <f>IF(Schedule13[[#This Row],[Column1]]=0, "", Schedule13[[#This Row],[Column1]])</f>
        <v>Bofa</v>
      </c>
      <c r="D7" s="7">
        <f>Schedule13[[#This Row],[Column2]]</f>
        <v>50</v>
      </c>
      <c r="E7" s="8">
        <f>IF(Schedule10[[#This Row],[Column3]]-Schedule10[[#This Row],[Column2]]&gt;0, Schedule10[[#This Row],[Column3]]-Schedule10[[#This Row],[Column2]], H6)</f>
        <v>800</v>
      </c>
      <c r="F7" s="6"/>
      <c r="G7" s="6">
        <f t="shared" si="0"/>
        <v>5900</v>
      </c>
      <c r="H7" s="6"/>
      <c r="M7" s="14"/>
    </row>
    <row r="8" spans="1:13" ht="30" customHeight="1" x14ac:dyDescent="0.3">
      <c r="A8" s="17"/>
      <c r="B8" s="22">
        <v>45050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IF(Schedule10[[#This Row],[Column3]]-Schedule10[[#This Row],[Column2]]&gt;0, Schedule10[[#This Row],[Column3]]-Schedule10[[#This Row],[Column2]], H7)</f>
        <v>0</v>
      </c>
      <c r="F8" s="6"/>
      <c r="G8" s="6">
        <f t="shared" si="0"/>
        <v>5850</v>
      </c>
      <c r="H8" s="6"/>
      <c r="M8" s="14"/>
    </row>
    <row r="9" spans="1:13" ht="30" customHeight="1" x14ac:dyDescent="0.3">
      <c r="A9" s="17"/>
      <c r="B9" s="22">
        <v>45051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IF(Schedule10[[#This Row],[Column3]]-Schedule10[[#This Row],[Column2]]&gt;0, Schedule10[[#This Row],[Column3]]-Schedule10[[#This Row],[Column2]], H8)</f>
        <v>0</v>
      </c>
      <c r="F9" s="6">
        <f>IF(April!F25&gt;1, April!F25, H5)</f>
        <v>0</v>
      </c>
      <c r="G9" s="6">
        <f t="shared" si="0"/>
        <v>5850</v>
      </c>
      <c r="H9" s="6"/>
    </row>
    <row r="10" spans="1:13" ht="30" customHeight="1" x14ac:dyDescent="0.3">
      <c r="A10" s="17"/>
      <c r="B10" s="22">
        <v>45052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IF(Schedule10[[#This Row],[Column3]]-Schedule10[[#This Row],[Column2]]&gt;0, Schedule10[[#This Row],[Column3]]-Schedule10[[#This Row],[Column2]], H9)</f>
        <v>0</v>
      </c>
      <c r="F10" s="6"/>
      <c r="G10" s="6">
        <f t="shared" si="0"/>
        <v>5850</v>
      </c>
      <c r="H10" s="6"/>
    </row>
    <row r="11" spans="1:13" ht="30" customHeight="1" x14ac:dyDescent="0.3">
      <c r="A11" s="17"/>
      <c r="B11" s="22">
        <v>45053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IF(Schedule10[[#This Row],[Column3]]-Schedule10[[#This Row],[Column2]]&gt;0, Schedule10[[#This Row],[Column3]]-Schedule10[[#This Row],[Column2]], H10)</f>
        <v>0</v>
      </c>
      <c r="F11" s="6"/>
      <c r="G11" s="6">
        <f t="shared" si="0"/>
        <v>5850</v>
      </c>
      <c r="H11" s="6"/>
    </row>
    <row r="12" spans="1:13" ht="30" customHeight="1" x14ac:dyDescent="0.3">
      <c r="A12" s="17"/>
      <c r="B12" s="22">
        <v>45054</v>
      </c>
      <c r="C12" s="5" t="str">
        <f>IF(Schedule13[[#This Row],[Column1]]=0, "", Schedule13[[#This Row],[Column1]])</f>
        <v>Amex</v>
      </c>
      <c r="D12" s="7">
        <f>Schedule13[[#This Row],[Column2]]</f>
        <v>100</v>
      </c>
      <c r="E12" s="8">
        <f>IF(Schedule10[[#This Row],[Column3]]-Schedule10[[#This Row],[Column2]]&gt;0, Schedule10[[#This Row],[Column3]]-Schedule10[[#This Row],[Column2]], H11)</f>
        <v>4600</v>
      </c>
      <c r="F12" s="6"/>
      <c r="G12" s="6">
        <f t="shared" si="0"/>
        <v>5850</v>
      </c>
      <c r="H12" s="6"/>
    </row>
    <row r="13" spans="1:13" ht="30" customHeight="1" x14ac:dyDescent="0.3">
      <c r="A13" s="17"/>
      <c r="B13" s="22">
        <v>45055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IF(Schedule10[[#This Row],[Column3]]-Schedule10[[#This Row],[Column2]]&gt;0, Schedule10[[#This Row],[Column3]]-Schedule10[[#This Row],[Column2]], H12)</f>
        <v>0</v>
      </c>
      <c r="F13" s="6"/>
      <c r="G13" s="6">
        <f t="shared" si="0"/>
        <v>5750</v>
      </c>
      <c r="H13" s="6"/>
    </row>
    <row r="14" spans="1:13" ht="30" customHeight="1" x14ac:dyDescent="0.3">
      <c r="A14" s="19"/>
      <c r="B14" s="22">
        <v>45056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IF(Schedule10[[#This Row],[Column3]]-Schedule10[[#This Row],[Column2]]&gt;0, Schedule10[[#This Row],[Column3]]-Schedule10[[#This Row],[Column2]], H13)</f>
        <v>0</v>
      </c>
      <c r="F14" s="6"/>
      <c r="G14" s="6">
        <f t="shared" si="0"/>
        <v>5750</v>
      </c>
      <c r="H14" s="6"/>
    </row>
    <row r="15" spans="1:13" ht="30" customHeight="1" x14ac:dyDescent="0.3">
      <c r="A15" s="20"/>
      <c r="B15" s="22">
        <v>45057</v>
      </c>
      <c r="C15" s="5" t="str">
        <f>IF(Schedule13[[#This Row],[Column1]]=0, "", Schedule13[[#This Row],[Column1]])</f>
        <v/>
      </c>
      <c r="D15" s="7">
        <f>Schedule13[[#This Row],[Column2]]</f>
        <v>0</v>
      </c>
      <c r="E15" s="8">
        <f>IF(Schedule10[[#This Row],[Column3]]-Schedule10[[#This Row],[Column2]]&gt;0, Schedule10[[#This Row],[Column3]]-Schedule10[[#This Row],[Column2]], H14)</f>
        <v>0</v>
      </c>
      <c r="F15" s="6"/>
      <c r="G15" s="6">
        <f t="shared" si="0"/>
        <v>5750</v>
      </c>
      <c r="H15" s="6"/>
    </row>
    <row r="16" spans="1:13" ht="30" customHeight="1" x14ac:dyDescent="0.3">
      <c r="B16" s="22">
        <v>45058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IF(Schedule10[[#This Row],[Column3]]-Schedule10[[#This Row],[Column2]]&gt;0, Schedule10[[#This Row],[Column3]]-Schedule10[[#This Row],[Column2]], H15)</f>
        <v>0</v>
      </c>
      <c r="F16" s="6">
        <f>IF(April!F32&gt;1, April!F32, H5)</f>
        <v>1500</v>
      </c>
      <c r="G16" s="6">
        <f t="shared" si="0"/>
        <v>5750</v>
      </c>
      <c r="H16" s="6"/>
    </row>
    <row r="17" spans="2:8" ht="30" customHeight="1" x14ac:dyDescent="0.3">
      <c r="B17" s="22">
        <v>45059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IF(Schedule10[[#This Row],[Column3]]-Schedule10[[#This Row],[Column2]]&gt;0, Schedule10[[#This Row],[Column3]]-Schedule10[[#This Row],[Column2]], H16)</f>
        <v>0</v>
      </c>
      <c r="F17" s="6"/>
      <c r="G17" s="6">
        <f t="shared" si="0"/>
        <v>7250</v>
      </c>
      <c r="H17" s="6"/>
    </row>
    <row r="18" spans="2:8" ht="30" customHeight="1" x14ac:dyDescent="0.3">
      <c r="B18" s="22">
        <v>45060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IF(Schedule10[[#This Row],[Column3]]-Schedule10[[#This Row],[Column2]]&gt;0, Schedule10[[#This Row],[Column3]]-Schedule10[[#This Row],[Column2]], H17)</f>
        <v>0</v>
      </c>
      <c r="F18" s="6">
        <v>0</v>
      </c>
      <c r="G18" s="6">
        <f t="shared" si="0"/>
        <v>7250</v>
      </c>
      <c r="H18" s="6"/>
    </row>
    <row r="19" spans="2:8" ht="30" customHeight="1" x14ac:dyDescent="0.3">
      <c r="B19" s="22">
        <v>45061</v>
      </c>
      <c r="C19" s="5" t="str">
        <f>IF(Schedule13[[#This Row],[Column1]]=0, "", Schedule13[[#This Row],[Column1]])</f>
        <v>Car</v>
      </c>
      <c r="D19" s="7">
        <f>Schedule13[[#This Row],[Column2]]</f>
        <v>300</v>
      </c>
      <c r="E19" s="8">
        <f>IF(Schedule10[[#This Row],[Column3]]-Schedule10[[#This Row],[Column2]]&gt;0, Schedule10[[#This Row],[Column3]]-Schedule10[[#This Row],[Column2]], H18)</f>
        <v>13800</v>
      </c>
      <c r="F19" s="6"/>
      <c r="G19" s="6">
        <f t="shared" si="0"/>
        <v>7250</v>
      </c>
      <c r="H19" s="6"/>
    </row>
    <row r="20" spans="2:8" ht="30" customHeight="1" x14ac:dyDescent="0.3">
      <c r="B20" s="22">
        <v>45062</v>
      </c>
      <c r="C20" s="5" t="str">
        <f>IF(Schedule13[[#This Row],[Column1]]=0, "", Schedule13[[#This Row],[Column1]])</f>
        <v>Insurance</v>
      </c>
      <c r="D20" s="7">
        <f>Schedule13[[#This Row],[Column2]]</f>
        <v>200</v>
      </c>
      <c r="E20" s="8">
        <f>IF(Schedule10[[#This Row],[Column3]]-Schedule10[[#This Row],[Column2]]&gt;0, Schedule10[[#This Row],[Column3]]-Schedule10[[#This Row],[Column2]], H19)</f>
        <v>0</v>
      </c>
      <c r="F20" s="6"/>
      <c r="G20" s="6">
        <f t="shared" si="0"/>
        <v>6950</v>
      </c>
      <c r="H20" s="6"/>
    </row>
    <row r="21" spans="2:8" ht="30" customHeight="1" x14ac:dyDescent="0.3">
      <c r="B21" s="22">
        <v>45063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IF(Schedule10[[#This Row],[Column3]]-Schedule10[[#This Row],[Column2]]&gt;0, Schedule10[[#This Row],[Column3]]-Schedule10[[#This Row],[Column2]], H20)</f>
        <v>0</v>
      </c>
      <c r="F21" s="6"/>
      <c r="G21" s="6">
        <f t="shared" si="0"/>
        <v>6750</v>
      </c>
      <c r="H21" s="6"/>
    </row>
    <row r="22" spans="2:8" ht="30" customHeight="1" x14ac:dyDescent="0.3">
      <c r="B22" s="22">
        <v>45064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IF(Schedule10[[#This Row],[Column3]]-Schedule10[[#This Row],[Column2]]&gt;0, Schedule10[[#This Row],[Column3]]-Schedule10[[#This Row],[Column2]], H21)</f>
        <v>0</v>
      </c>
      <c r="F22" s="6"/>
      <c r="G22" s="6">
        <f t="shared" si="0"/>
        <v>6750</v>
      </c>
      <c r="H22" s="6"/>
    </row>
    <row r="23" spans="2:8" ht="30" customHeight="1" x14ac:dyDescent="0.3">
      <c r="B23" s="22">
        <v>45065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IF(Schedule10[[#This Row],[Column3]]-Schedule10[[#This Row],[Column2]]&gt;0, Schedule10[[#This Row],[Column3]]-Schedule10[[#This Row],[Column2]], H22)</f>
        <v>0</v>
      </c>
      <c r="F23" s="6">
        <f>IF(April!F25&gt;1, April!F25, H5)</f>
        <v>0</v>
      </c>
      <c r="G23" s="6">
        <f t="shared" si="0"/>
        <v>6750</v>
      </c>
      <c r="H23" s="6"/>
    </row>
    <row r="24" spans="2:8" ht="30" customHeight="1" x14ac:dyDescent="0.3">
      <c r="B24" s="22">
        <v>45066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IF(Schedule10[[#This Row],[Column3]]-Schedule10[[#This Row],[Column2]]&gt;0, Schedule10[[#This Row],[Column3]]-Schedule10[[#This Row],[Column2]], H23)</f>
        <v>0</v>
      </c>
      <c r="F24" s="6"/>
      <c r="G24" s="6">
        <f t="shared" si="0"/>
        <v>6750</v>
      </c>
      <c r="H24" s="6"/>
    </row>
    <row r="25" spans="2:8" ht="30" customHeight="1" x14ac:dyDescent="0.3">
      <c r="B25" s="22">
        <v>45067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IF(Schedule10[[#This Row],[Column3]]-Schedule10[[#This Row],[Column2]]&gt;0, Schedule10[[#This Row],[Column3]]-Schedule10[[#This Row],[Column2]], H24)</f>
        <v>0</v>
      </c>
      <c r="F25" s="6"/>
      <c r="G25" s="6">
        <f t="shared" si="0"/>
        <v>6750</v>
      </c>
      <c r="H25" s="6"/>
    </row>
    <row r="26" spans="2:8" ht="30" customHeight="1" x14ac:dyDescent="0.3">
      <c r="B26" s="22">
        <v>45068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IF(Schedule10[[#This Row],[Column3]]-Schedule10[[#This Row],[Column2]]&gt;0, Schedule10[[#This Row],[Column3]]-Schedule10[[#This Row],[Column2]], H25)</f>
        <v>0</v>
      </c>
      <c r="F26" s="6"/>
      <c r="G26" s="6">
        <f t="shared" si="0"/>
        <v>6750</v>
      </c>
      <c r="H26" s="6"/>
    </row>
    <row r="27" spans="2:8" ht="30" customHeight="1" x14ac:dyDescent="0.3">
      <c r="B27" s="22">
        <v>45069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IF(Schedule10[[#This Row],[Column3]]-Schedule10[[#This Row],[Column2]]&gt;0, Schedule10[[#This Row],[Column3]]-Schedule10[[#This Row],[Column2]], H26)</f>
        <v>0</v>
      </c>
      <c r="F27" s="6"/>
      <c r="G27" s="6">
        <f t="shared" si="0"/>
        <v>6750</v>
      </c>
      <c r="H27" s="6"/>
    </row>
    <row r="28" spans="2:8" ht="30" customHeight="1" x14ac:dyDescent="0.3">
      <c r="B28" s="22">
        <v>45070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IF(Schedule10[[#This Row],[Column3]]-Schedule10[[#This Row],[Column2]]&gt;0, Schedule10[[#This Row],[Column3]]-Schedule10[[#This Row],[Column2]], H27)</f>
        <v>0</v>
      </c>
      <c r="F28" s="6"/>
      <c r="G28" s="6">
        <f t="shared" si="0"/>
        <v>6750</v>
      </c>
      <c r="H28" s="6"/>
    </row>
    <row r="29" spans="2:8" ht="30" customHeight="1" x14ac:dyDescent="0.3">
      <c r="B29" s="22">
        <v>45071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IF(Schedule10[[#This Row],[Column3]]-Schedule10[[#This Row],[Column2]]&gt;0, Schedule10[[#This Row],[Column3]]-Schedule10[[#This Row],[Column2]], H28)</f>
        <v>0</v>
      </c>
      <c r="F29" s="6"/>
      <c r="G29" s="6">
        <f t="shared" si="0"/>
        <v>6750</v>
      </c>
      <c r="H29" s="6"/>
    </row>
    <row r="30" spans="2:8" ht="30" customHeight="1" x14ac:dyDescent="0.3">
      <c r="B30" s="22">
        <v>45072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IF(Schedule10[[#This Row],[Column3]]-Schedule10[[#This Row],[Column2]]&gt;0, Schedule10[[#This Row],[Column3]]-Schedule10[[#This Row],[Column2]], H29)</f>
        <v>0</v>
      </c>
      <c r="F30" s="6">
        <f>IF(April!F32&gt;1, April!F32, H5)</f>
        <v>1500</v>
      </c>
      <c r="G30" s="6">
        <f t="shared" si="0"/>
        <v>6750</v>
      </c>
      <c r="H30" s="6"/>
    </row>
    <row r="31" spans="2:8" ht="30" customHeight="1" x14ac:dyDescent="0.3">
      <c r="B31" s="22">
        <v>45073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IF(Schedule10[[#This Row],[Column3]]-Schedule10[[#This Row],[Column2]]&gt;0, Schedule10[[#This Row],[Column3]]-Schedule10[[#This Row],[Column2]], H30)</f>
        <v>0</v>
      </c>
      <c r="F31" s="6"/>
      <c r="G31" s="6">
        <f t="shared" si="0"/>
        <v>8250</v>
      </c>
      <c r="H31" s="6"/>
    </row>
    <row r="32" spans="2:8" ht="30" customHeight="1" x14ac:dyDescent="0.3">
      <c r="B32" s="22">
        <v>45074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IF(Schedule10[[#This Row],[Column3]]-Schedule10[[#This Row],[Column2]]&gt;0, Schedule10[[#This Row],[Column3]]-Schedule10[[#This Row],[Column2]], H31)</f>
        <v>0</v>
      </c>
      <c r="F32" s="6"/>
      <c r="G32" s="6">
        <f t="shared" si="0"/>
        <v>8250</v>
      </c>
      <c r="H32" s="6"/>
    </row>
    <row r="33" spans="2:8" ht="30" customHeight="1" x14ac:dyDescent="0.3">
      <c r="B33" s="22">
        <v>45075</v>
      </c>
      <c r="C33" s="5"/>
      <c r="D33" s="10">
        <v>0</v>
      </c>
      <c r="E33" s="10">
        <v>0</v>
      </c>
      <c r="F33" s="6"/>
      <c r="G33" s="6">
        <f t="shared" si="0"/>
        <v>8250</v>
      </c>
      <c r="H33" s="6"/>
    </row>
    <row r="34" spans="2:8" ht="30" customHeight="1" x14ac:dyDescent="0.3">
      <c r="B34" s="22">
        <v>45076</v>
      </c>
      <c r="C34" s="2"/>
      <c r="D34" s="10">
        <v>0</v>
      </c>
      <c r="E34" s="10">
        <v>0</v>
      </c>
      <c r="F34" s="6"/>
      <c r="G34" s="21">
        <f xml:space="preserve"> G33 + F33 - D33</f>
        <v>8250</v>
      </c>
      <c r="H34" s="21"/>
    </row>
    <row r="35" spans="2:8" ht="30" customHeight="1" x14ac:dyDescent="0.3">
      <c r="B35" s="22">
        <v>45077</v>
      </c>
      <c r="C35" s="11"/>
      <c r="D35" s="10">
        <v>0</v>
      </c>
      <c r="E35" s="10">
        <v>0</v>
      </c>
      <c r="F35" s="6"/>
      <c r="G35" s="6">
        <f xml:space="preserve"> G33 + F33 - D33</f>
        <v>8250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SUM(D5:D32)</f>
        <v>1650</v>
      </c>
      <c r="E36" s="10">
        <f>SUM(E6:E35)</f>
        <v>19200</v>
      </c>
      <c r="F36" s="6">
        <f>SUM(F5:F35)</f>
        <v>3000</v>
      </c>
      <c r="G36" s="6">
        <f t="shared" si="0"/>
        <v>8250</v>
      </c>
      <c r="H36" s="6">
        <f xml:space="preserve"> F36 - D36</f>
        <v>1350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6 G5:H34">
    <cfRule type="cellIs" dxfId="168" priority="7" operator="lessThan">
      <formula>-0.1</formula>
    </cfRule>
    <cfRule type="cellIs" dxfId="167" priority="8" operator="greaterThan">
      <formula>0.1</formula>
    </cfRule>
  </conditionalFormatting>
  <conditionalFormatting sqref="G35:H35 G36">
    <cfRule type="cellIs" dxfId="166" priority="3" operator="lessThan">
      <formula>-0.1</formula>
    </cfRule>
    <cfRule type="cellIs" dxfId="165" priority="4" operator="greaterThan">
      <formula>0.1</formula>
    </cfRule>
  </conditionalFormatting>
  <conditionalFormatting sqref="H36">
    <cfRule type="cellIs" dxfId="164" priority="1" operator="lessThan">
      <formula>-0.1</formula>
    </cfRule>
    <cfRule type="cellIs" dxfId="163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43"/>
  <sheetViews>
    <sheetView showGridLines="0" topLeftCell="A25" zoomScale="90" zoomScaleNormal="90" workbookViewId="0">
      <selection activeCell="D36" sqref="D36"/>
    </sheetView>
  </sheetViews>
  <sheetFormatPr defaultRowHeight="30" customHeight="1" x14ac:dyDescent="0.3"/>
  <cols>
    <col min="1" max="1" width="46.75" customWidth="1"/>
    <col min="2" max="2" width="19.25" customWidth="1"/>
    <col min="3" max="3" width="24.375" customWidth="1"/>
    <col min="4" max="4" width="14.5" customWidth="1"/>
    <col min="5" max="8" width="21.625" customWidth="1"/>
    <col min="10" max="10" width="13.25" customWidth="1"/>
  </cols>
  <sheetData>
    <row r="1" spans="1:13" ht="30" customHeight="1" x14ac:dyDescent="0.3">
      <c r="B1" s="42" t="s">
        <v>3</v>
      </c>
      <c r="C1" s="42"/>
      <c r="D1" s="42"/>
      <c r="E1" s="42"/>
      <c r="F1" s="42"/>
      <c r="G1" s="42"/>
      <c r="H1" s="42"/>
    </row>
    <row r="2" spans="1:13" ht="27" customHeight="1" x14ac:dyDescent="0.3">
      <c r="B2" s="43"/>
      <c r="C2" s="43"/>
      <c r="D2" s="43"/>
      <c r="E2" s="43"/>
      <c r="F2" s="43"/>
      <c r="G2" s="43"/>
      <c r="H2" s="43"/>
    </row>
    <row r="3" spans="1:13" ht="20.25" customHeight="1" x14ac:dyDescent="0.3">
      <c r="B3" s="44" t="s">
        <v>7</v>
      </c>
      <c r="C3" s="46" t="s">
        <v>4</v>
      </c>
      <c r="D3" s="48" t="s">
        <v>5</v>
      </c>
      <c r="E3" s="50" t="s">
        <v>10</v>
      </c>
      <c r="F3" s="50" t="s">
        <v>0</v>
      </c>
      <c r="G3" s="50" t="s">
        <v>1</v>
      </c>
      <c r="H3" s="48" t="s">
        <v>2</v>
      </c>
    </row>
    <row r="4" spans="1:13" s="3" customFormat="1" ht="22.5" customHeight="1" x14ac:dyDescent="0.3">
      <c r="B4" s="45"/>
      <c r="C4" s="47"/>
      <c r="D4" s="49"/>
      <c r="E4" s="51"/>
      <c r="F4" s="51"/>
      <c r="G4" s="51"/>
      <c r="H4" s="49"/>
    </row>
    <row r="5" spans="1:13" ht="30" customHeight="1" x14ac:dyDescent="0.3">
      <c r="A5" s="15" t="s">
        <v>9</v>
      </c>
      <c r="B5" s="22">
        <v>45078</v>
      </c>
      <c r="C5" s="5" t="str">
        <f>IF(Schedule13[[#This Row],[Column1]]=0, "", Schedule13[[#This Row],[Column1]])</f>
        <v>Rent</v>
      </c>
      <c r="D5" s="7">
        <f>Schedule13[[#This Row],[Column2]]</f>
        <v>1000</v>
      </c>
      <c r="E5" s="8">
        <v>0</v>
      </c>
      <c r="F5" s="6"/>
      <c r="G5" s="6">
        <f>May!G36</f>
        <v>8250</v>
      </c>
      <c r="H5" s="6">
        <v>0</v>
      </c>
      <c r="J5" s="41"/>
      <c r="K5" s="41"/>
      <c r="L5" s="41"/>
      <c r="M5" s="41"/>
    </row>
    <row r="6" spans="1:13" ht="30" customHeight="1" x14ac:dyDescent="0.3">
      <c r="A6" s="16"/>
      <c r="B6" s="22">
        <v>45079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IF(Schedule9[[#This Row],[Column3]]-Schedule9[[#This Row],[Column2]]&gt;0, Schedule9[[#This Row],[Column3]]-Schedule9[[#This Row],[Column2]], H5)</f>
        <v>0</v>
      </c>
      <c r="F6" s="6">
        <f>IF(May!F23&gt;1, May!F23, H5)</f>
        <v>0</v>
      </c>
      <c r="G6" s="6">
        <f t="shared" ref="G6:G33" si="0" xml:space="preserve"> G5 + F5 - D5</f>
        <v>7250</v>
      </c>
      <c r="H6" s="6"/>
    </row>
    <row r="7" spans="1:13" ht="30" customHeight="1" x14ac:dyDescent="0.3">
      <c r="A7" s="18"/>
      <c r="B7" s="22">
        <v>45080</v>
      </c>
      <c r="C7" s="5" t="str">
        <f>IF(Schedule13[[#This Row],[Column1]]=0, "", Schedule13[[#This Row],[Column1]])</f>
        <v>Bofa</v>
      </c>
      <c r="D7" s="7">
        <f>Schedule13[[#This Row],[Column2]]</f>
        <v>50</v>
      </c>
      <c r="E7" s="8">
        <f>IF(Schedule9[[#This Row],[Column3]]-Schedule9[[#This Row],[Column2]]&gt;0, Schedule9[[#This Row],[Column3]]-Schedule9[[#This Row],[Column2]], H6)</f>
        <v>750</v>
      </c>
      <c r="F7" s="6"/>
      <c r="G7" s="6">
        <f t="shared" si="0"/>
        <v>7250</v>
      </c>
      <c r="H7" s="6"/>
      <c r="M7" s="14"/>
    </row>
    <row r="8" spans="1:13" ht="30" customHeight="1" x14ac:dyDescent="0.3">
      <c r="A8" s="17"/>
      <c r="B8" s="22">
        <v>45081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IF(Schedule9[[#This Row],[Column3]]-Schedule9[[#This Row],[Column2]]&gt;0, Schedule9[[#This Row],[Column3]]-Schedule9[[#This Row],[Column2]], H7)</f>
        <v>0</v>
      </c>
      <c r="F8" s="6"/>
      <c r="G8" s="6">
        <f t="shared" si="0"/>
        <v>7200</v>
      </c>
      <c r="H8" s="6"/>
      <c r="M8" s="14"/>
    </row>
    <row r="9" spans="1:13" ht="30" customHeight="1" x14ac:dyDescent="0.3">
      <c r="A9" s="17"/>
      <c r="B9" s="22">
        <v>45082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IF(Schedule9[[#This Row],[Column3]]-Schedule9[[#This Row],[Column2]]&gt;0, Schedule9[[#This Row],[Column3]]-Schedule9[[#This Row],[Column2]], H8)</f>
        <v>0</v>
      </c>
      <c r="F9" s="6"/>
      <c r="G9" s="6">
        <f t="shared" si="0"/>
        <v>7200</v>
      </c>
      <c r="H9" s="6"/>
    </row>
    <row r="10" spans="1:13" ht="30" customHeight="1" x14ac:dyDescent="0.3">
      <c r="A10" s="17"/>
      <c r="B10" s="22">
        <v>45083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IF(Schedule9[[#This Row],[Column3]]-Schedule9[[#This Row],[Column2]]&gt;0, Schedule9[[#This Row],[Column3]]-Schedule9[[#This Row],[Column2]], H9)</f>
        <v>0</v>
      </c>
      <c r="F10" s="6"/>
      <c r="G10" s="6">
        <f t="shared" si="0"/>
        <v>7200</v>
      </c>
      <c r="H10" s="6"/>
    </row>
    <row r="11" spans="1:13" ht="30" customHeight="1" x14ac:dyDescent="0.3">
      <c r="A11" s="17"/>
      <c r="B11" s="22">
        <v>45084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IF(Schedule9[[#This Row],[Column3]]-Schedule9[[#This Row],[Column2]]&gt;0, Schedule9[[#This Row],[Column3]]-Schedule9[[#This Row],[Column2]], H10)</f>
        <v>0</v>
      </c>
      <c r="F11" s="6"/>
      <c r="G11" s="6">
        <f t="shared" si="0"/>
        <v>7200</v>
      </c>
      <c r="H11" s="6"/>
    </row>
    <row r="12" spans="1:13" ht="30" customHeight="1" x14ac:dyDescent="0.3">
      <c r="A12" s="17"/>
      <c r="B12" s="22">
        <v>45085</v>
      </c>
      <c r="C12" s="5" t="str">
        <f>IF(Schedule13[[#This Row],[Column1]]=0, "", Schedule13[[#This Row],[Column1]])</f>
        <v>Amex</v>
      </c>
      <c r="D12" s="7">
        <f>Schedule13[[#This Row],[Column2]]</f>
        <v>100</v>
      </c>
      <c r="E12" s="8">
        <f>IF(Schedule9[[#This Row],[Column3]]-Schedule9[[#This Row],[Column2]]&gt;0, Schedule9[[#This Row],[Column3]]-Schedule9[[#This Row],[Column2]], H11)</f>
        <v>4500</v>
      </c>
      <c r="F12" s="6"/>
      <c r="G12" s="6">
        <f t="shared" si="0"/>
        <v>7200</v>
      </c>
      <c r="H12" s="6"/>
    </row>
    <row r="13" spans="1:13" ht="30" customHeight="1" x14ac:dyDescent="0.3">
      <c r="A13" s="17"/>
      <c r="B13" s="22">
        <v>45086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IF(Schedule9[[#This Row],[Column3]]-Schedule9[[#This Row],[Column2]]&gt;0, Schedule9[[#This Row],[Column3]]-Schedule9[[#This Row],[Column2]], H12)</f>
        <v>0</v>
      </c>
      <c r="F13" s="6">
        <f>IF(May!F30&gt;1, May!F30, H5)</f>
        <v>1500</v>
      </c>
      <c r="G13" s="6">
        <f t="shared" si="0"/>
        <v>7100</v>
      </c>
      <c r="H13" s="6"/>
    </row>
    <row r="14" spans="1:13" ht="30" customHeight="1" x14ac:dyDescent="0.3">
      <c r="A14" s="19"/>
      <c r="B14" s="22">
        <v>45087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IF(Schedule9[[#This Row],[Column3]]-Schedule9[[#This Row],[Column2]]&gt;0, Schedule9[[#This Row],[Column3]]-Schedule9[[#This Row],[Column2]], H13)</f>
        <v>0</v>
      </c>
      <c r="F14" s="6"/>
      <c r="G14" s="6">
        <f t="shared" si="0"/>
        <v>8600</v>
      </c>
      <c r="H14" s="6"/>
    </row>
    <row r="15" spans="1:13" ht="30" customHeight="1" x14ac:dyDescent="0.3">
      <c r="A15" s="20"/>
      <c r="B15" s="22">
        <v>45088</v>
      </c>
      <c r="C15" s="5" t="str">
        <f>IF(Schedule13[[#This Row],[Column1]]=0, "", Schedule13[[#This Row],[Column1]])</f>
        <v/>
      </c>
      <c r="D15" s="7">
        <v>0</v>
      </c>
      <c r="E15" s="8">
        <f>IF(Schedule9[[#This Row],[Column3]]-Schedule9[[#This Row],[Column2]]&gt;0, Schedule9[[#This Row],[Column3]]-Schedule9[[#This Row],[Column2]], H14)</f>
        <v>0</v>
      </c>
      <c r="F15" s="6"/>
      <c r="G15" s="6">
        <f t="shared" si="0"/>
        <v>8600</v>
      </c>
      <c r="H15" s="6"/>
    </row>
    <row r="16" spans="1:13" ht="30" customHeight="1" x14ac:dyDescent="0.3">
      <c r="B16" s="22">
        <v>45089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IF(Schedule9[[#This Row],[Column3]]-Schedule9[[#This Row],[Column2]]&gt;0, Schedule9[[#This Row],[Column3]]-Schedule9[[#This Row],[Column2]], H15)</f>
        <v>0</v>
      </c>
      <c r="F16" s="6"/>
      <c r="G16" s="6">
        <f t="shared" si="0"/>
        <v>8600</v>
      </c>
      <c r="H16" s="6"/>
    </row>
    <row r="17" spans="2:8" ht="30" customHeight="1" x14ac:dyDescent="0.3">
      <c r="B17" s="22">
        <v>45090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IF(Schedule9[[#This Row],[Column3]]-Schedule9[[#This Row],[Column2]]&gt;0, Schedule9[[#This Row],[Column3]]-Schedule9[[#This Row],[Column2]], H16)</f>
        <v>0</v>
      </c>
      <c r="F17" s="6"/>
      <c r="G17" s="6">
        <f t="shared" si="0"/>
        <v>8600</v>
      </c>
      <c r="H17" s="6"/>
    </row>
    <row r="18" spans="2:8" ht="30" customHeight="1" x14ac:dyDescent="0.3">
      <c r="B18" s="22">
        <v>45091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IF(Schedule9[[#This Row],[Column3]]-Schedule9[[#This Row],[Column2]]&gt;0, Schedule9[[#This Row],[Column3]]-Schedule9[[#This Row],[Column2]], H17)</f>
        <v>0</v>
      </c>
      <c r="F18" s="6">
        <v>0</v>
      </c>
      <c r="G18" s="6">
        <f t="shared" si="0"/>
        <v>8600</v>
      </c>
      <c r="H18" s="6"/>
    </row>
    <row r="19" spans="2:8" ht="30" customHeight="1" x14ac:dyDescent="0.3">
      <c r="B19" s="22">
        <v>45092</v>
      </c>
      <c r="C19" s="5" t="str">
        <f>IF(Schedule13[[#This Row],[Column1]]=0, "", Schedule13[[#This Row],[Column1]])</f>
        <v>Car</v>
      </c>
      <c r="D19" s="7">
        <f>Schedule13[[#This Row],[Column2]]</f>
        <v>300</v>
      </c>
      <c r="E19" s="8">
        <f>IF(Schedule9[[#This Row],[Column3]]-Schedule9[[#This Row],[Column2]]&gt;0, Schedule9[[#This Row],[Column3]]-Schedule9[[#This Row],[Column2]], H18)</f>
        <v>13500</v>
      </c>
      <c r="F19" s="6"/>
      <c r="G19" s="6">
        <f t="shared" si="0"/>
        <v>8600</v>
      </c>
      <c r="H19" s="6"/>
    </row>
    <row r="20" spans="2:8" ht="30" customHeight="1" x14ac:dyDescent="0.3">
      <c r="B20" s="22">
        <v>45093</v>
      </c>
      <c r="C20" s="5" t="str">
        <f>IF(Schedule13[[#This Row],[Column1]]=0, "", Schedule13[[#This Row],[Column1]])</f>
        <v>Insurance</v>
      </c>
      <c r="D20" s="7">
        <f>Schedule13[[#This Row],[Column2]]</f>
        <v>200</v>
      </c>
      <c r="E20" s="8">
        <f>IF(Schedule9[[#This Row],[Column3]]-Schedule9[[#This Row],[Column2]]&gt;0, Schedule9[[#This Row],[Column3]]-Schedule9[[#This Row],[Column2]], H19)</f>
        <v>0</v>
      </c>
      <c r="F20" s="6">
        <f>IF(May!F23&gt;1, May!F23, H5)</f>
        <v>0</v>
      </c>
      <c r="G20" s="6">
        <f t="shared" si="0"/>
        <v>8300</v>
      </c>
      <c r="H20" s="6"/>
    </row>
    <row r="21" spans="2:8" ht="30" customHeight="1" x14ac:dyDescent="0.3">
      <c r="B21" s="22">
        <v>45094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IF(Schedule9[[#This Row],[Column3]]-Schedule9[[#This Row],[Column2]]&gt;0, Schedule9[[#This Row],[Column3]]-Schedule9[[#This Row],[Column2]], H20)</f>
        <v>0</v>
      </c>
      <c r="F21" s="6"/>
      <c r="G21" s="6">
        <f t="shared" si="0"/>
        <v>8100</v>
      </c>
      <c r="H21" s="6"/>
    </row>
    <row r="22" spans="2:8" ht="30" customHeight="1" x14ac:dyDescent="0.3">
      <c r="B22" s="22">
        <v>45095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IF(Schedule9[[#This Row],[Column3]]-Schedule9[[#This Row],[Column2]]&gt;0, Schedule9[[#This Row],[Column3]]-Schedule9[[#This Row],[Column2]], H21)</f>
        <v>0</v>
      </c>
      <c r="F22" s="6"/>
      <c r="G22" s="6">
        <f t="shared" si="0"/>
        <v>8100</v>
      </c>
      <c r="H22" s="6"/>
    </row>
    <row r="23" spans="2:8" ht="30" customHeight="1" x14ac:dyDescent="0.3">
      <c r="B23" s="22">
        <v>45096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IF(Schedule9[[#This Row],[Column3]]-Schedule9[[#This Row],[Column2]]&gt;0, Schedule9[[#This Row],[Column3]]-Schedule9[[#This Row],[Column2]], H22)</f>
        <v>0</v>
      </c>
      <c r="F23" s="6"/>
      <c r="G23" s="6">
        <f t="shared" si="0"/>
        <v>8100</v>
      </c>
      <c r="H23" s="6"/>
    </row>
    <row r="24" spans="2:8" ht="30" customHeight="1" x14ac:dyDescent="0.3">
      <c r="B24" s="22">
        <v>45097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IF(Schedule9[[#This Row],[Column3]]-Schedule9[[#This Row],[Column2]]&gt;0, Schedule9[[#This Row],[Column3]]-Schedule9[[#This Row],[Column2]], H23)</f>
        <v>0</v>
      </c>
      <c r="F24" s="6"/>
      <c r="G24" s="6">
        <f t="shared" si="0"/>
        <v>8100</v>
      </c>
      <c r="H24" s="6"/>
    </row>
    <row r="25" spans="2:8" ht="30" customHeight="1" x14ac:dyDescent="0.3">
      <c r="B25" s="22">
        <v>45098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IF(Schedule9[[#This Row],[Column3]]-Schedule9[[#This Row],[Column2]]&gt;0, Schedule9[[#This Row],[Column3]]-Schedule9[[#This Row],[Column2]], H24)</f>
        <v>0</v>
      </c>
      <c r="F25" s="6"/>
      <c r="G25" s="6">
        <f t="shared" si="0"/>
        <v>8100</v>
      </c>
      <c r="H25" s="6"/>
    </row>
    <row r="26" spans="2:8" ht="30" customHeight="1" x14ac:dyDescent="0.3">
      <c r="B26" s="22">
        <v>45099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IF(Schedule9[[#This Row],[Column3]]-Schedule9[[#This Row],[Column2]]&gt;0, Schedule9[[#This Row],[Column3]]-Schedule9[[#This Row],[Column2]], H25)</f>
        <v>0</v>
      </c>
      <c r="F26" s="6"/>
      <c r="G26" s="6">
        <f t="shared" si="0"/>
        <v>8100</v>
      </c>
      <c r="H26" s="6"/>
    </row>
    <row r="27" spans="2:8" ht="30" customHeight="1" x14ac:dyDescent="0.3">
      <c r="B27" s="22">
        <v>45100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IF(Schedule9[[#This Row],[Column3]]-Schedule9[[#This Row],[Column2]]&gt;0, Schedule9[[#This Row],[Column3]]-Schedule9[[#This Row],[Column2]], H26)</f>
        <v>0</v>
      </c>
      <c r="F27" s="6">
        <f>IF(May!F30&gt;1, May!F30, H5)</f>
        <v>1500</v>
      </c>
      <c r="G27" s="6">
        <f t="shared" si="0"/>
        <v>8100</v>
      </c>
      <c r="H27" s="6"/>
    </row>
    <row r="28" spans="2:8" ht="30" customHeight="1" x14ac:dyDescent="0.3">
      <c r="B28" s="22">
        <v>45101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IF(Schedule9[[#This Row],[Column3]]-Schedule9[[#This Row],[Column2]]&gt;0, Schedule9[[#This Row],[Column3]]-Schedule9[[#This Row],[Column2]], H27)</f>
        <v>0</v>
      </c>
      <c r="F28" s="6"/>
      <c r="G28" s="6">
        <f t="shared" si="0"/>
        <v>9600</v>
      </c>
      <c r="H28" s="6"/>
    </row>
    <row r="29" spans="2:8" ht="30" customHeight="1" x14ac:dyDescent="0.3">
      <c r="B29" s="22">
        <v>45102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IF(Schedule9[[#This Row],[Column3]]-Schedule9[[#This Row],[Column2]]&gt;0, Schedule9[[#This Row],[Column3]]-Schedule9[[#This Row],[Column2]], H28)</f>
        <v>0</v>
      </c>
      <c r="F29" s="6"/>
      <c r="G29" s="6">
        <f t="shared" si="0"/>
        <v>9600</v>
      </c>
      <c r="H29" s="6"/>
    </row>
    <row r="30" spans="2:8" ht="30" customHeight="1" x14ac:dyDescent="0.3">
      <c r="B30" s="22">
        <v>45103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IF(Schedule9[[#This Row],[Column3]]-Schedule9[[#This Row],[Column2]]&gt;0, Schedule9[[#This Row],[Column3]]-Schedule9[[#This Row],[Column2]], H29)</f>
        <v>0</v>
      </c>
      <c r="F30" s="6"/>
      <c r="G30" s="6">
        <f t="shared" si="0"/>
        <v>9600</v>
      </c>
      <c r="H30" s="6"/>
    </row>
    <row r="31" spans="2:8" ht="30" customHeight="1" x14ac:dyDescent="0.3">
      <c r="B31" s="22">
        <v>45104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IF(Schedule9[[#This Row],[Column3]]-Schedule9[[#This Row],[Column2]]&gt;0, Schedule9[[#This Row],[Column3]]-Schedule9[[#This Row],[Column2]], H30)</f>
        <v>0</v>
      </c>
      <c r="F31" s="6"/>
      <c r="G31" s="6">
        <f t="shared" si="0"/>
        <v>9600</v>
      </c>
      <c r="H31" s="6"/>
    </row>
    <row r="32" spans="2:8" ht="30" customHeight="1" x14ac:dyDescent="0.3">
      <c r="B32" s="22">
        <v>45105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IF(Schedule9[[#This Row],[Column3]]-Schedule9[[#This Row],[Column2]]&gt;0, Schedule9[[#This Row],[Column3]]-Schedule9[[#This Row],[Column2]], H31)</f>
        <v>0</v>
      </c>
      <c r="F32" s="6"/>
      <c r="G32" s="6">
        <f t="shared" si="0"/>
        <v>9600</v>
      </c>
      <c r="H32" s="6"/>
    </row>
    <row r="33" spans="1:8" ht="30" customHeight="1" x14ac:dyDescent="0.3">
      <c r="B33" s="22">
        <v>45106</v>
      </c>
      <c r="C33" s="2"/>
      <c r="D33" s="10">
        <v>0</v>
      </c>
      <c r="E33" s="10">
        <v>0</v>
      </c>
      <c r="F33" s="6"/>
      <c r="G33" s="6">
        <f t="shared" si="0"/>
        <v>9600</v>
      </c>
      <c r="H33" s="6"/>
    </row>
    <row r="34" spans="1:8" ht="30" customHeight="1" x14ac:dyDescent="0.3">
      <c r="B34" s="22">
        <v>45107</v>
      </c>
      <c r="C34" s="2"/>
      <c r="D34" s="10">
        <v>0</v>
      </c>
      <c r="E34" s="10">
        <v>0</v>
      </c>
      <c r="F34" s="6">
        <f>IF(May!F23&gt;1, May!F23, H5)</f>
        <v>0</v>
      </c>
      <c r="G34" s="21">
        <f xml:space="preserve"> G33 + F33 - D33</f>
        <v>9600</v>
      </c>
      <c r="H34" s="21"/>
    </row>
    <row r="35" spans="1:8" ht="30" customHeight="1" x14ac:dyDescent="0.3">
      <c r="B35" s="1" t="s">
        <v>8</v>
      </c>
      <c r="C35" s="11" t="s">
        <v>6</v>
      </c>
      <c r="D35" s="10">
        <f>SUM(D5:D32)</f>
        <v>1650</v>
      </c>
      <c r="E35" s="10">
        <f>SUM(E5:E34)</f>
        <v>18750</v>
      </c>
      <c r="F35" s="6">
        <f>SUM(F5:F34)</f>
        <v>3000</v>
      </c>
      <c r="G35" s="21">
        <f xml:space="preserve"> G34 + F34 - D34</f>
        <v>9600</v>
      </c>
      <c r="H35" s="6">
        <f xml:space="preserve"> F35 - D35</f>
        <v>1350</v>
      </c>
    </row>
    <row r="43" spans="1:8" ht="30" customHeight="1" x14ac:dyDescent="0.3">
      <c r="A43" t="s">
        <v>16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5 G5:H34">
    <cfRule type="cellIs" dxfId="147" priority="7" operator="lessThan">
      <formula>-0.1</formula>
    </cfRule>
    <cfRule type="cellIs" dxfId="146" priority="8" operator="greaterThan">
      <formula>0.1</formula>
    </cfRule>
  </conditionalFormatting>
  <conditionalFormatting sqref="G35">
    <cfRule type="cellIs" dxfId="145" priority="5" operator="lessThan">
      <formula>-0.1</formula>
    </cfRule>
    <cfRule type="cellIs" dxfId="144" priority="6" operator="greaterThan">
      <formula>0.1</formula>
    </cfRule>
  </conditionalFormatting>
  <conditionalFormatting sqref="H35">
    <cfRule type="cellIs" dxfId="143" priority="1" operator="lessThan">
      <formula>-0.1</formula>
    </cfRule>
    <cfRule type="cellIs" dxfId="142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opLeftCell="A22" zoomScale="90" zoomScaleNormal="90" workbookViewId="0">
      <selection activeCell="D37" sqref="D37"/>
    </sheetView>
  </sheetViews>
  <sheetFormatPr defaultRowHeight="30" customHeight="1" x14ac:dyDescent="0.3"/>
  <cols>
    <col min="1" max="1" width="46.75" customWidth="1"/>
    <col min="2" max="2" width="19.25" customWidth="1"/>
    <col min="3" max="3" width="24.375" customWidth="1"/>
    <col min="4" max="4" width="14.5" customWidth="1"/>
    <col min="5" max="8" width="21.625" customWidth="1"/>
    <col min="10" max="10" width="13.25" customWidth="1"/>
  </cols>
  <sheetData>
    <row r="1" spans="1:13" ht="30" customHeight="1" x14ac:dyDescent="0.3">
      <c r="B1" s="42" t="s">
        <v>3</v>
      </c>
      <c r="C1" s="42"/>
      <c r="D1" s="42"/>
      <c r="E1" s="42"/>
      <c r="F1" s="42"/>
      <c r="G1" s="42"/>
      <c r="H1" s="42"/>
    </row>
    <row r="2" spans="1:13" ht="27" customHeight="1" x14ac:dyDescent="0.3">
      <c r="B2" s="43"/>
      <c r="C2" s="43"/>
      <c r="D2" s="43"/>
      <c r="E2" s="43"/>
      <c r="F2" s="43"/>
      <c r="G2" s="43"/>
      <c r="H2" s="43"/>
    </row>
    <row r="3" spans="1:13" ht="20.25" customHeight="1" x14ac:dyDescent="0.3">
      <c r="B3" s="44" t="s">
        <v>17</v>
      </c>
      <c r="C3" s="46" t="s">
        <v>4</v>
      </c>
      <c r="D3" s="48" t="s">
        <v>5</v>
      </c>
      <c r="E3" s="50" t="s">
        <v>10</v>
      </c>
      <c r="F3" s="50" t="s">
        <v>0</v>
      </c>
      <c r="G3" s="50" t="s">
        <v>1</v>
      </c>
      <c r="H3" s="48" t="s">
        <v>2</v>
      </c>
    </row>
    <row r="4" spans="1:13" s="3" customFormat="1" ht="22.5" customHeight="1" x14ac:dyDescent="0.3">
      <c r="B4" s="45"/>
      <c r="C4" s="47"/>
      <c r="D4" s="49"/>
      <c r="E4" s="51"/>
      <c r="F4" s="51"/>
      <c r="G4" s="51"/>
      <c r="H4" s="49"/>
    </row>
    <row r="5" spans="1:13" ht="30" customHeight="1" x14ac:dyDescent="0.3">
      <c r="A5" s="15" t="s">
        <v>9</v>
      </c>
      <c r="B5" s="22">
        <v>45108</v>
      </c>
      <c r="C5" s="5" t="str">
        <f>IF(Schedule13[[#This Row],[Column1]]=0, "", Schedule13[[#This Row],[Column1]])</f>
        <v>Rent</v>
      </c>
      <c r="D5" s="7">
        <f>Schedule13[[#This Row],[Column2]]</f>
        <v>1000</v>
      </c>
      <c r="E5" s="8">
        <v>0</v>
      </c>
      <c r="F5" s="6"/>
      <c r="G5" s="6">
        <f>June!G35</f>
        <v>9600</v>
      </c>
      <c r="H5" s="6">
        <v>0</v>
      </c>
      <c r="J5" s="41"/>
      <c r="K5" s="41"/>
      <c r="L5" s="41"/>
      <c r="M5" s="41"/>
    </row>
    <row r="6" spans="1:13" ht="30" customHeight="1" x14ac:dyDescent="0.3">
      <c r="A6" s="16"/>
      <c r="B6" s="22">
        <v>45109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IF(Schedule8[[#This Row],[Column3]]-Schedule8[[#This Row],[Column2]]&gt;0, Schedule8[[#This Row],[Column3]]-Schedule8[[#This Row],[Column2]], H5)</f>
        <v>0</v>
      </c>
      <c r="F6" s="6"/>
      <c r="G6" s="6">
        <f t="shared" ref="G6:G36" si="0" xml:space="preserve"> G5 + F5 - D5</f>
        <v>8600</v>
      </c>
      <c r="H6" s="6"/>
    </row>
    <row r="7" spans="1:13" ht="30" customHeight="1" x14ac:dyDescent="0.3">
      <c r="A7" s="18"/>
      <c r="B7" s="22">
        <v>45110</v>
      </c>
      <c r="C7" s="5" t="str">
        <f>IF(Schedule13[[#This Row],[Column1]]=0, "", Schedule13[[#This Row],[Column1]])</f>
        <v>Bofa</v>
      </c>
      <c r="D7" s="7">
        <f>Schedule13[[#This Row],[Column2]]</f>
        <v>50</v>
      </c>
      <c r="E7" s="8">
        <f>IF(Schedule8[[#This Row],[Column3]]-Schedule8[[#This Row],[Column2]]&gt;0, Schedule8[[#This Row],[Column3]]-Schedule8[[#This Row],[Column2]], H6)</f>
        <v>700</v>
      </c>
      <c r="F7" s="6"/>
      <c r="G7" s="6">
        <f t="shared" si="0"/>
        <v>8600</v>
      </c>
      <c r="H7" s="6"/>
      <c r="M7" s="14"/>
    </row>
    <row r="8" spans="1:13" ht="30" customHeight="1" x14ac:dyDescent="0.3">
      <c r="A8" s="17"/>
      <c r="B8" s="22">
        <v>45111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IF(Schedule8[[#This Row],[Column3]]-Schedule8[[#This Row],[Column2]]&gt;0, Schedule8[[#This Row],[Column3]]-Schedule8[[#This Row],[Column2]], H7)</f>
        <v>0</v>
      </c>
      <c r="F8" s="6"/>
      <c r="G8" s="6">
        <f t="shared" si="0"/>
        <v>8550</v>
      </c>
      <c r="H8" s="6"/>
      <c r="M8" s="14"/>
    </row>
    <row r="9" spans="1:13" ht="30" customHeight="1" x14ac:dyDescent="0.3">
      <c r="A9" s="17"/>
      <c r="B9" s="22">
        <v>45112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IF(Schedule8[[#This Row],[Column3]]-Schedule8[[#This Row],[Column2]]&gt;0, Schedule8[[#This Row],[Column3]]-Schedule8[[#This Row],[Column2]], H8)</f>
        <v>0</v>
      </c>
      <c r="F9" s="6"/>
      <c r="G9" s="6">
        <f t="shared" si="0"/>
        <v>8550</v>
      </c>
      <c r="H9" s="6"/>
    </row>
    <row r="10" spans="1:13" ht="30" customHeight="1" x14ac:dyDescent="0.3">
      <c r="A10" s="17"/>
      <c r="B10" s="22">
        <v>45113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IF(Schedule8[[#This Row],[Column3]]-Schedule8[[#This Row],[Column2]]&gt;0, Schedule8[[#This Row],[Column3]]-Schedule8[[#This Row],[Column2]], H9)</f>
        <v>0</v>
      </c>
      <c r="F10" s="6"/>
      <c r="G10" s="6">
        <f t="shared" si="0"/>
        <v>8550</v>
      </c>
      <c r="H10" s="6"/>
    </row>
    <row r="11" spans="1:13" ht="30" customHeight="1" x14ac:dyDescent="0.3">
      <c r="A11" s="17"/>
      <c r="B11" s="22">
        <v>45114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IF(Schedule8[[#This Row],[Column3]]-Schedule8[[#This Row],[Column2]]&gt;0, Schedule8[[#This Row],[Column3]]-Schedule8[[#This Row],[Column2]], H10)</f>
        <v>0</v>
      </c>
      <c r="F11" s="6">
        <f>IF(June!F27&gt;1, June!F27, H5)</f>
        <v>1500</v>
      </c>
      <c r="G11" s="6">
        <f t="shared" si="0"/>
        <v>8550</v>
      </c>
      <c r="H11" s="6"/>
    </row>
    <row r="12" spans="1:13" ht="30" customHeight="1" x14ac:dyDescent="0.3">
      <c r="A12" s="17"/>
      <c r="B12" s="22">
        <v>45115</v>
      </c>
      <c r="C12" s="5" t="str">
        <f>IF(Schedule13[[#This Row],[Column1]]=0, "", Schedule13[[#This Row],[Column1]])</f>
        <v>Amex</v>
      </c>
      <c r="D12" s="7">
        <f>Schedule13[[#This Row],[Column2]]</f>
        <v>100</v>
      </c>
      <c r="E12" s="8">
        <f>IF(Schedule8[[#This Row],[Column3]]-Schedule8[[#This Row],[Column2]]&gt;0, Schedule8[[#This Row],[Column3]]-Schedule8[[#This Row],[Column2]], H11)</f>
        <v>4400</v>
      </c>
      <c r="F12" s="6"/>
      <c r="G12" s="6">
        <f t="shared" si="0"/>
        <v>10050</v>
      </c>
      <c r="H12" s="6"/>
    </row>
    <row r="13" spans="1:13" ht="30" customHeight="1" x14ac:dyDescent="0.3">
      <c r="A13" s="17"/>
      <c r="B13" s="22">
        <v>45116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IF(Schedule8[[#This Row],[Column3]]-Schedule8[[#This Row],[Column2]]&gt;0, Schedule8[[#This Row],[Column3]]-Schedule8[[#This Row],[Column2]], H12)</f>
        <v>0</v>
      </c>
      <c r="F13" s="6"/>
      <c r="G13" s="6">
        <f t="shared" si="0"/>
        <v>9950</v>
      </c>
      <c r="H13" s="6"/>
    </row>
    <row r="14" spans="1:13" ht="30" customHeight="1" x14ac:dyDescent="0.3">
      <c r="A14" s="19"/>
      <c r="B14" s="22">
        <v>45117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IF(Schedule8[[#This Row],[Column3]]-Schedule8[[#This Row],[Column2]]&gt;0, Schedule8[[#This Row],[Column3]]-Schedule8[[#This Row],[Column2]], H13)</f>
        <v>0</v>
      </c>
      <c r="F14" s="6"/>
      <c r="G14" s="6">
        <f t="shared" si="0"/>
        <v>9950</v>
      </c>
      <c r="H14" s="6"/>
    </row>
    <row r="15" spans="1:13" ht="30" customHeight="1" x14ac:dyDescent="0.3">
      <c r="A15" s="20"/>
      <c r="B15" s="22">
        <v>45118</v>
      </c>
      <c r="C15" s="5" t="str">
        <f>IF(Schedule13[[#This Row],[Column1]]=0, "", Schedule13[[#This Row],[Column1]])</f>
        <v/>
      </c>
      <c r="D15" s="7">
        <v>0</v>
      </c>
      <c r="E15" s="8">
        <f>IF(Schedule8[[#This Row],[Column3]]-Schedule8[[#This Row],[Column2]]&gt;0, Schedule8[[#This Row],[Column3]]-Schedule8[[#This Row],[Column2]], H14)</f>
        <v>0</v>
      </c>
      <c r="F15" s="6"/>
      <c r="G15" s="6">
        <f t="shared" si="0"/>
        <v>9950</v>
      </c>
      <c r="H15" s="6"/>
    </row>
    <row r="16" spans="1:13" ht="30" customHeight="1" x14ac:dyDescent="0.3">
      <c r="B16" s="22">
        <v>45119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IF(Schedule8[[#This Row],[Column3]]-Schedule8[[#This Row],[Column2]]&gt;0, Schedule8[[#This Row],[Column3]]-Schedule8[[#This Row],[Column2]], H15)</f>
        <v>0</v>
      </c>
      <c r="F16" s="6"/>
      <c r="G16" s="6">
        <f t="shared" si="0"/>
        <v>9950</v>
      </c>
      <c r="H16" s="6"/>
    </row>
    <row r="17" spans="2:8" ht="30" customHeight="1" x14ac:dyDescent="0.3">
      <c r="B17" s="22">
        <v>45120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IF(Schedule8[[#This Row],[Column3]]-Schedule8[[#This Row],[Column2]]&gt;0, Schedule8[[#This Row],[Column3]]-Schedule8[[#This Row],[Column2]], H16)</f>
        <v>0</v>
      </c>
      <c r="F17" s="6"/>
      <c r="G17" s="6">
        <f t="shared" si="0"/>
        <v>9950</v>
      </c>
      <c r="H17" s="6"/>
    </row>
    <row r="18" spans="2:8" ht="30" customHeight="1" x14ac:dyDescent="0.3">
      <c r="B18" s="22">
        <v>45121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IF(Schedule8[[#This Row],[Column3]]-Schedule8[[#This Row],[Column2]]&gt;0, Schedule8[[#This Row],[Column3]]-Schedule8[[#This Row],[Column2]], H17)</f>
        <v>0</v>
      </c>
      <c r="F18" s="6">
        <f>IF(June!F34&gt;1, June!F34, H5)</f>
        <v>0</v>
      </c>
      <c r="G18" s="6">
        <f t="shared" si="0"/>
        <v>9950</v>
      </c>
      <c r="H18" s="6"/>
    </row>
    <row r="19" spans="2:8" ht="30" customHeight="1" x14ac:dyDescent="0.3">
      <c r="B19" s="22">
        <v>45122</v>
      </c>
      <c r="C19" s="5" t="str">
        <f>IF(Schedule13[[#This Row],[Column1]]=0, "", Schedule13[[#This Row],[Column1]])</f>
        <v>Car</v>
      </c>
      <c r="D19" s="7">
        <f>Schedule13[[#This Row],[Column2]]</f>
        <v>300</v>
      </c>
      <c r="E19" s="8">
        <f>IF(Schedule8[[#This Row],[Column3]]-Schedule8[[#This Row],[Column2]]&gt;0, Schedule8[[#This Row],[Column3]]-Schedule8[[#This Row],[Column2]], H18)</f>
        <v>13200</v>
      </c>
      <c r="F19" s="6"/>
      <c r="G19" s="6">
        <f t="shared" si="0"/>
        <v>9950</v>
      </c>
      <c r="H19" s="6"/>
    </row>
    <row r="20" spans="2:8" ht="30" customHeight="1" x14ac:dyDescent="0.3">
      <c r="B20" s="22">
        <v>45123</v>
      </c>
      <c r="C20" s="5" t="str">
        <f>IF(Schedule13[[#This Row],[Column1]]=0, "", Schedule13[[#This Row],[Column1]])</f>
        <v>Insurance</v>
      </c>
      <c r="D20" s="7">
        <f>Schedule13[[#This Row],[Column2]]</f>
        <v>200</v>
      </c>
      <c r="E20" s="8">
        <f>IF(Schedule8[[#This Row],[Column3]]-Schedule8[[#This Row],[Column2]]&gt;0, Schedule8[[#This Row],[Column3]]-Schedule8[[#This Row],[Column2]], H19)</f>
        <v>0</v>
      </c>
      <c r="F20" s="6"/>
      <c r="G20" s="6">
        <f t="shared" si="0"/>
        <v>9650</v>
      </c>
      <c r="H20" s="6"/>
    </row>
    <row r="21" spans="2:8" ht="30" customHeight="1" x14ac:dyDescent="0.3">
      <c r="B21" s="22">
        <v>45124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IF(Schedule8[[#This Row],[Column3]]-Schedule8[[#This Row],[Column2]]&gt;0, Schedule8[[#This Row],[Column3]]-Schedule8[[#This Row],[Column2]], H20)</f>
        <v>0</v>
      </c>
      <c r="F21" s="6"/>
      <c r="G21" s="6">
        <f t="shared" si="0"/>
        <v>9450</v>
      </c>
      <c r="H21" s="6"/>
    </row>
    <row r="22" spans="2:8" ht="30" customHeight="1" x14ac:dyDescent="0.3">
      <c r="B22" s="22">
        <v>45125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IF(Schedule8[[#This Row],[Column3]]-Schedule8[[#This Row],[Column2]]&gt;0, Schedule8[[#This Row],[Column3]]-Schedule8[[#This Row],[Column2]], H21)</f>
        <v>0</v>
      </c>
      <c r="F22" s="6"/>
      <c r="G22" s="6">
        <f t="shared" si="0"/>
        <v>9450</v>
      </c>
      <c r="H22" s="6"/>
    </row>
    <row r="23" spans="2:8" ht="30" customHeight="1" x14ac:dyDescent="0.3">
      <c r="B23" s="22">
        <v>45126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IF(Schedule8[[#This Row],[Column3]]-Schedule8[[#This Row],[Column2]]&gt;0, Schedule8[[#This Row],[Column3]]-Schedule8[[#This Row],[Column2]], H22)</f>
        <v>0</v>
      </c>
      <c r="F23" s="6"/>
      <c r="G23" s="6">
        <f t="shared" si="0"/>
        <v>9450</v>
      </c>
      <c r="H23" s="6"/>
    </row>
    <row r="24" spans="2:8" ht="30" customHeight="1" x14ac:dyDescent="0.3">
      <c r="B24" s="22">
        <v>45127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IF(Schedule8[[#This Row],[Column3]]-Schedule8[[#This Row],[Column2]]&gt;0, Schedule8[[#This Row],[Column3]]-Schedule8[[#This Row],[Column2]], H23)</f>
        <v>0</v>
      </c>
      <c r="F24" s="6"/>
      <c r="G24" s="6">
        <f t="shared" si="0"/>
        <v>9450</v>
      </c>
      <c r="H24" s="6"/>
    </row>
    <row r="25" spans="2:8" ht="30" customHeight="1" x14ac:dyDescent="0.3">
      <c r="B25" s="22">
        <v>45128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IF(Schedule8[[#This Row],[Column3]]-Schedule8[[#This Row],[Column2]]&gt;0, Schedule8[[#This Row],[Column3]]-Schedule8[[#This Row],[Column2]], H24)</f>
        <v>0</v>
      </c>
      <c r="F25" s="6">
        <f>IF(June!F27&gt;1, June!F27, H5)</f>
        <v>1500</v>
      </c>
      <c r="G25" s="6">
        <f t="shared" si="0"/>
        <v>9450</v>
      </c>
      <c r="H25" s="6"/>
    </row>
    <row r="26" spans="2:8" ht="30" customHeight="1" x14ac:dyDescent="0.3">
      <c r="B26" s="22">
        <v>45129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IF(Schedule8[[#This Row],[Column3]]-Schedule8[[#This Row],[Column2]]&gt;0, Schedule8[[#This Row],[Column3]]-Schedule8[[#This Row],[Column2]], H25)</f>
        <v>0</v>
      </c>
      <c r="F26" s="6"/>
      <c r="G26" s="6">
        <f t="shared" si="0"/>
        <v>10950</v>
      </c>
      <c r="H26" s="6"/>
    </row>
    <row r="27" spans="2:8" ht="30" customHeight="1" x14ac:dyDescent="0.3">
      <c r="B27" s="22">
        <v>45130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IF(Schedule8[[#This Row],[Column3]]-Schedule8[[#This Row],[Column2]]&gt;0, Schedule8[[#This Row],[Column3]]-Schedule8[[#This Row],[Column2]], H26)</f>
        <v>0</v>
      </c>
      <c r="F27" s="6"/>
      <c r="G27" s="6">
        <f t="shared" si="0"/>
        <v>10950</v>
      </c>
      <c r="H27" s="6"/>
    </row>
    <row r="28" spans="2:8" ht="30" customHeight="1" x14ac:dyDescent="0.3">
      <c r="B28" s="22">
        <v>45131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IF(Schedule8[[#This Row],[Column3]]-Schedule8[[#This Row],[Column2]]&gt;0, Schedule8[[#This Row],[Column3]]-Schedule8[[#This Row],[Column2]], H27)</f>
        <v>0</v>
      </c>
      <c r="F28" s="6"/>
      <c r="G28" s="6">
        <f t="shared" si="0"/>
        <v>10950</v>
      </c>
      <c r="H28" s="6"/>
    </row>
    <row r="29" spans="2:8" ht="30" customHeight="1" x14ac:dyDescent="0.3">
      <c r="B29" s="22">
        <v>45132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IF(Schedule8[[#This Row],[Column3]]-Schedule8[[#This Row],[Column2]]&gt;0, Schedule8[[#This Row],[Column3]]-Schedule8[[#This Row],[Column2]], H28)</f>
        <v>0</v>
      </c>
      <c r="F29" s="6"/>
      <c r="G29" s="6">
        <f t="shared" si="0"/>
        <v>10950</v>
      </c>
      <c r="H29" s="6"/>
    </row>
    <row r="30" spans="2:8" ht="30" customHeight="1" x14ac:dyDescent="0.3">
      <c r="B30" s="22">
        <v>45133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IF(Schedule8[[#This Row],[Column3]]-Schedule8[[#This Row],[Column2]]&gt;0, Schedule8[[#This Row],[Column3]]-Schedule8[[#This Row],[Column2]], H29)</f>
        <v>0</v>
      </c>
      <c r="F30" s="6"/>
      <c r="G30" s="6">
        <f t="shared" si="0"/>
        <v>10950</v>
      </c>
      <c r="H30" s="6"/>
    </row>
    <row r="31" spans="2:8" ht="30" customHeight="1" x14ac:dyDescent="0.3">
      <c r="B31" s="22">
        <v>45134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IF(Schedule8[[#This Row],[Column3]]-Schedule8[[#This Row],[Column2]]&gt;0, Schedule8[[#This Row],[Column3]]-Schedule8[[#This Row],[Column2]], H30)</f>
        <v>0</v>
      </c>
      <c r="F31" s="6"/>
      <c r="G31" s="6">
        <f t="shared" si="0"/>
        <v>10950</v>
      </c>
      <c r="H31" s="6"/>
    </row>
    <row r="32" spans="2:8" ht="30" customHeight="1" x14ac:dyDescent="0.3">
      <c r="B32" s="22">
        <v>45135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IF(Schedule8[[#This Row],[Column3]]-Schedule8[[#This Row],[Column2]]&gt;0, Schedule8[[#This Row],[Column3]]-Schedule8[[#This Row],[Column2]], H31)</f>
        <v>0</v>
      </c>
      <c r="F32" s="6">
        <f>IF(June!F34&gt;1, June!F34, H5)</f>
        <v>0</v>
      </c>
      <c r="G32" s="6">
        <f t="shared" si="0"/>
        <v>10950</v>
      </c>
      <c r="H32" s="6"/>
    </row>
    <row r="33" spans="2:8" ht="30" customHeight="1" x14ac:dyDescent="0.3">
      <c r="B33" s="22">
        <v>45136</v>
      </c>
      <c r="C33" s="2"/>
      <c r="D33" s="10">
        <v>0</v>
      </c>
      <c r="E33" s="10">
        <v>0</v>
      </c>
      <c r="F33" s="6"/>
      <c r="G33" s="6">
        <f t="shared" si="0"/>
        <v>10950</v>
      </c>
      <c r="H33" s="6"/>
    </row>
    <row r="34" spans="2:8" ht="30" customHeight="1" x14ac:dyDescent="0.3">
      <c r="B34" s="22">
        <v>45137</v>
      </c>
      <c r="C34" s="2"/>
      <c r="D34" s="10">
        <v>0</v>
      </c>
      <c r="E34" s="10">
        <v>0</v>
      </c>
      <c r="F34" s="6"/>
      <c r="G34" s="21">
        <f xml:space="preserve"> G33 + F33 - D33</f>
        <v>10950</v>
      </c>
      <c r="H34" s="21"/>
    </row>
    <row r="35" spans="2:8" ht="30" customHeight="1" x14ac:dyDescent="0.3">
      <c r="B35" s="22">
        <v>45138</v>
      </c>
      <c r="C35" s="11"/>
      <c r="D35" s="10">
        <v>0</v>
      </c>
      <c r="E35" s="10">
        <v>0</v>
      </c>
      <c r="F35" s="6"/>
      <c r="G35" s="6">
        <f xml:space="preserve"> G33 + F33 - D33</f>
        <v>10950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SUM(D5:D32)</f>
        <v>1650</v>
      </c>
      <c r="E36" s="10">
        <f>SUM(E5:E35)</f>
        <v>18300</v>
      </c>
      <c r="F36" s="6">
        <f>SUM(F5:F35)</f>
        <v>3000</v>
      </c>
      <c r="G36" s="6">
        <f t="shared" si="0"/>
        <v>10950</v>
      </c>
      <c r="H36" s="6">
        <f xml:space="preserve"> F36 - D36</f>
        <v>1350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6 G5:H34">
    <cfRule type="cellIs" dxfId="126" priority="7" operator="lessThan">
      <formula>-0.1</formula>
    </cfRule>
    <cfRule type="cellIs" dxfId="125" priority="8" operator="greaterThan">
      <formula>0.1</formula>
    </cfRule>
  </conditionalFormatting>
  <conditionalFormatting sqref="G35:H35 G36">
    <cfRule type="cellIs" dxfId="124" priority="3" operator="lessThan">
      <formula>-0.1</formula>
    </cfRule>
    <cfRule type="cellIs" dxfId="123" priority="4" operator="greaterThan">
      <formula>0.1</formula>
    </cfRule>
  </conditionalFormatting>
  <conditionalFormatting sqref="H36">
    <cfRule type="cellIs" dxfId="122" priority="1" operator="lessThan">
      <formula>-0.1</formula>
    </cfRule>
    <cfRule type="cellIs" dxfId="121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opLeftCell="A18" zoomScale="90" zoomScaleNormal="90" workbookViewId="0">
      <selection activeCell="D37" sqref="D37"/>
    </sheetView>
  </sheetViews>
  <sheetFormatPr defaultRowHeight="30" customHeight="1" x14ac:dyDescent="0.3"/>
  <cols>
    <col min="1" max="1" width="46.75" customWidth="1"/>
    <col min="2" max="2" width="19.25" customWidth="1"/>
    <col min="3" max="3" width="24.375" customWidth="1"/>
    <col min="4" max="4" width="14.5" customWidth="1"/>
    <col min="5" max="8" width="21.625" customWidth="1"/>
    <col min="10" max="10" width="13.25" customWidth="1"/>
  </cols>
  <sheetData>
    <row r="1" spans="1:13" ht="30" customHeight="1" x14ac:dyDescent="0.3">
      <c r="B1" s="42" t="s">
        <v>3</v>
      </c>
      <c r="C1" s="42"/>
      <c r="D1" s="42"/>
      <c r="E1" s="42"/>
      <c r="F1" s="42"/>
      <c r="G1" s="42"/>
      <c r="H1" s="42"/>
    </row>
    <row r="2" spans="1:13" ht="27" customHeight="1" x14ac:dyDescent="0.3">
      <c r="B2" s="43"/>
      <c r="C2" s="43"/>
      <c r="D2" s="43"/>
      <c r="E2" s="43"/>
      <c r="F2" s="43"/>
      <c r="G2" s="43"/>
      <c r="H2" s="43"/>
    </row>
    <row r="3" spans="1:13" ht="20.25" customHeight="1" x14ac:dyDescent="0.3">
      <c r="B3" s="44" t="s">
        <v>18</v>
      </c>
      <c r="C3" s="46" t="s">
        <v>4</v>
      </c>
      <c r="D3" s="48" t="s">
        <v>5</v>
      </c>
      <c r="E3" s="50" t="s">
        <v>10</v>
      </c>
      <c r="F3" s="50" t="s">
        <v>0</v>
      </c>
      <c r="G3" s="50" t="s">
        <v>1</v>
      </c>
      <c r="H3" s="48" t="s">
        <v>2</v>
      </c>
    </row>
    <row r="4" spans="1:13" s="3" customFormat="1" ht="22.5" customHeight="1" x14ac:dyDescent="0.3">
      <c r="B4" s="45"/>
      <c r="C4" s="47"/>
      <c r="D4" s="49"/>
      <c r="E4" s="51"/>
      <c r="F4" s="51"/>
      <c r="G4" s="51"/>
      <c r="H4" s="49"/>
    </row>
    <row r="5" spans="1:13" ht="30" customHeight="1" x14ac:dyDescent="0.3">
      <c r="A5" s="15" t="s">
        <v>9</v>
      </c>
      <c r="B5" s="22">
        <v>45139</v>
      </c>
      <c r="C5" s="5" t="str">
        <f>IF(Schedule13[[#This Row],[Column1]]=0, "", Schedule13[[#This Row],[Column1]])</f>
        <v>Rent</v>
      </c>
      <c r="D5" s="7">
        <f>Schedule13[[#This Row],[Column2]]</f>
        <v>1000</v>
      </c>
      <c r="E5" s="8">
        <v>0</v>
      </c>
      <c r="F5" s="6"/>
      <c r="G5" s="6">
        <f>July!G36</f>
        <v>10950</v>
      </c>
      <c r="H5" s="6">
        <v>0</v>
      </c>
      <c r="J5" s="41"/>
      <c r="K5" s="41"/>
      <c r="L5" s="41"/>
      <c r="M5" s="41"/>
    </row>
    <row r="6" spans="1:13" ht="30" customHeight="1" x14ac:dyDescent="0.3">
      <c r="A6" s="30">
        <f>SUM(D5:D10, D17:D23,D12:D16, D25:D32)</f>
        <v>1650</v>
      </c>
      <c r="B6" s="22">
        <v>45140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IF(Schedule6[[#This Row],[Column3]]-Schedule6[[#This Row],[Column2]]&gt;0, Schedule6[[#This Row],[Column3]]-Schedule6[[#This Row],[Column2]], H5)</f>
        <v>0</v>
      </c>
      <c r="F6" s="6"/>
      <c r="G6" s="6">
        <f t="shared" ref="G6:G36" si="0" xml:space="preserve"> G5 + F5 - D5</f>
        <v>9950</v>
      </c>
      <c r="H6" s="6"/>
    </row>
    <row r="7" spans="1:13" ht="30" customHeight="1" x14ac:dyDescent="0.3">
      <c r="A7" s="18"/>
      <c r="B7" s="22">
        <v>45141</v>
      </c>
      <c r="C7" s="5" t="str">
        <f>IF(Schedule13[[#This Row],[Column1]]=0, "", Schedule13[[#This Row],[Column1]])</f>
        <v>Bofa</v>
      </c>
      <c r="D7" s="7">
        <f>Schedule13[[#This Row],[Column2]]</f>
        <v>50</v>
      </c>
      <c r="E7" s="8">
        <f>IF(Schedule6[[#This Row],[Column3]]-Schedule6[[#This Row],[Column2]]&gt;0, Schedule6[[#This Row],[Column3]]-Schedule6[[#This Row],[Column2]], H6)</f>
        <v>650</v>
      </c>
      <c r="F7" s="6"/>
      <c r="G7" s="6">
        <f t="shared" si="0"/>
        <v>9950</v>
      </c>
      <c r="H7" s="6"/>
      <c r="M7" s="14"/>
    </row>
    <row r="8" spans="1:13" ht="30" customHeight="1" x14ac:dyDescent="0.3">
      <c r="A8" s="17"/>
      <c r="B8" s="22">
        <v>45142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IF(Schedule6[[#This Row],[Column3]]-Schedule6[[#This Row],[Column2]]&gt;0, Schedule6[[#This Row],[Column3]]-Schedule6[[#This Row],[Column2]], H7)</f>
        <v>0</v>
      </c>
      <c r="F8" s="6">
        <f>IF(July!F25&gt;1, July!F25, H5)</f>
        <v>1500</v>
      </c>
      <c r="G8" s="6">
        <f t="shared" si="0"/>
        <v>9900</v>
      </c>
      <c r="H8" s="6"/>
      <c r="M8" s="14"/>
    </row>
    <row r="9" spans="1:13" ht="30" customHeight="1" x14ac:dyDescent="0.3">
      <c r="A9" s="17"/>
      <c r="B9" s="22">
        <v>45143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IF(Schedule6[[#This Row],[Column3]]-Schedule6[[#This Row],[Column2]]&gt;0, Schedule6[[#This Row],[Column3]]-Schedule6[[#This Row],[Column2]], H8)</f>
        <v>0</v>
      </c>
      <c r="F9" s="6"/>
      <c r="G9" s="6">
        <f t="shared" si="0"/>
        <v>11400</v>
      </c>
      <c r="H9" s="6"/>
    </row>
    <row r="10" spans="1:13" ht="30" customHeight="1" x14ac:dyDescent="0.3">
      <c r="A10" s="17"/>
      <c r="B10" s="22">
        <v>45144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IF(Schedule6[[#This Row],[Column3]]-Schedule6[[#This Row],[Column2]]&gt;0, Schedule6[[#This Row],[Column3]]-Schedule6[[#This Row],[Column2]], H9)</f>
        <v>0</v>
      </c>
      <c r="F10" s="6"/>
      <c r="G10" s="6">
        <f t="shared" si="0"/>
        <v>11400</v>
      </c>
      <c r="H10" s="6"/>
    </row>
    <row r="11" spans="1:13" ht="30" customHeight="1" x14ac:dyDescent="0.3">
      <c r="A11" s="17"/>
      <c r="B11" s="22">
        <v>45145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IF(Schedule6[[#This Row],[Column3]]-Schedule6[[#This Row],[Column2]]&gt;0, Schedule6[[#This Row],[Column3]]-Schedule6[[#This Row],[Column2]], H10)</f>
        <v>0</v>
      </c>
      <c r="F11" s="6"/>
      <c r="G11" s="6">
        <f t="shared" si="0"/>
        <v>11400</v>
      </c>
      <c r="H11" s="6"/>
    </row>
    <row r="12" spans="1:13" ht="30" customHeight="1" x14ac:dyDescent="0.3">
      <c r="A12" s="17"/>
      <c r="B12" s="22">
        <v>45146</v>
      </c>
      <c r="C12" s="5" t="str">
        <f>IF(Schedule13[[#This Row],[Column1]]=0, "", Schedule13[[#This Row],[Column1]])</f>
        <v>Amex</v>
      </c>
      <c r="D12" s="7">
        <f>Schedule13[[#This Row],[Column2]]</f>
        <v>100</v>
      </c>
      <c r="E12" s="8">
        <f>IF(Schedule6[[#This Row],[Column3]]-Schedule6[[#This Row],[Column2]]&gt;0, Schedule6[[#This Row],[Column3]]-Schedule6[[#This Row],[Column2]], H11)</f>
        <v>4300</v>
      </c>
      <c r="F12" s="6"/>
      <c r="G12" s="6">
        <f t="shared" si="0"/>
        <v>11400</v>
      </c>
      <c r="H12" s="6"/>
    </row>
    <row r="13" spans="1:13" ht="30" customHeight="1" x14ac:dyDescent="0.3">
      <c r="A13" s="17"/>
      <c r="B13" s="22">
        <v>45147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IF(Schedule6[[#This Row],[Column3]]-Schedule6[[#This Row],[Column2]]&gt;0, Schedule6[[#This Row],[Column3]]-Schedule6[[#This Row],[Column2]], H12)</f>
        <v>0</v>
      </c>
      <c r="F13" s="6"/>
      <c r="G13" s="6">
        <f t="shared" si="0"/>
        <v>11300</v>
      </c>
      <c r="H13" s="6"/>
    </row>
    <row r="14" spans="1:13" ht="30" customHeight="1" x14ac:dyDescent="0.3">
      <c r="A14" s="19"/>
      <c r="B14" s="22">
        <v>45148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IF(Schedule6[[#This Row],[Column3]]-Schedule6[[#This Row],[Column2]]&gt;0, Schedule6[[#This Row],[Column3]]-Schedule6[[#This Row],[Column2]], H13)</f>
        <v>0</v>
      </c>
      <c r="F14" s="6"/>
      <c r="G14" s="6">
        <f t="shared" si="0"/>
        <v>11300</v>
      </c>
      <c r="H14" s="6"/>
    </row>
    <row r="15" spans="1:13" ht="30" customHeight="1" x14ac:dyDescent="0.3">
      <c r="A15" s="20"/>
      <c r="B15" s="22">
        <v>45149</v>
      </c>
      <c r="C15" s="5" t="str">
        <f>IF(Schedule13[[#This Row],[Column1]]=0, "", Schedule13[[#This Row],[Column1]])</f>
        <v/>
      </c>
      <c r="D15" s="7">
        <v>0</v>
      </c>
      <c r="E15" s="8">
        <f>IF(Schedule6[[#This Row],[Column3]]-Schedule6[[#This Row],[Column2]]&gt;0, Schedule6[[#This Row],[Column3]]-Schedule6[[#This Row],[Column2]], H14)</f>
        <v>0</v>
      </c>
      <c r="F15" s="6">
        <f>IF(July!F32&gt;1, July!F32, H5)</f>
        <v>0</v>
      </c>
      <c r="G15" s="6">
        <f t="shared" si="0"/>
        <v>11300</v>
      </c>
      <c r="H15" s="6"/>
    </row>
    <row r="16" spans="1:13" ht="30" customHeight="1" x14ac:dyDescent="0.3">
      <c r="B16" s="22">
        <v>45150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IF(Schedule6[[#This Row],[Column3]]-Schedule6[[#This Row],[Column2]]&gt;0, Schedule6[[#This Row],[Column3]]-Schedule6[[#This Row],[Column2]], H15)</f>
        <v>0</v>
      </c>
      <c r="F16" s="6"/>
      <c r="G16" s="6">
        <f t="shared" si="0"/>
        <v>11300</v>
      </c>
      <c r="H16" s="6"/>
    </row>
    <row r="17" spans="2:8" ht="30" customHeight="1" x14ac:dyDescent="0.3">
      <c r="B17" s="22">
        <v>45151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IF(Schedule6[[#This Row],[Column3]]-Schedule6[[#This Row],[Column2]]&gt;0, Schedule6[[#This Row],[Column3]]-Schedule6[[#This Row],[Column2]], H16)</f>
        <v>0</v>
      </c>
      <c r="F17" s="6"/>
      <c r="G17" s="6">
        <f t="shared" si="0"/>
        <v>11300</v>
      </c>
      <c r="H17" s="6"/>
    </row>
    <row r="18" spans="2:8" ht="30" customHeight="1" x14ac:dyDescent="0.3">
      <c r="B18" s="22">
        <v>45152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IF(Schedule6[[#This Row],[Column3]]-Schedule6[[#This Row],[Column2]]&gt;0, Schedule6[[#This Row],[Column3]]-Schedule6[[#This Row],[Column2]], H17)</f>
        <v>0</v>
      </c>
      <c r="F18" s="6"/>
      <c r="G18" s="6">
        <f t="shared" si="0"/>
        <v>11300</v>
      </c>
      <c r="H18" s="6"/>
    </row>
    <row r="19" spans="2:8" ht="30" customHeight="1" x14ac:dyDescent="0.3">
      <c r="B19" s="22">
        <v>45153</v>
      </c>
      <c r="C19" s="5" t="str">
        <f>IF(Schedule13[[#This Row],[Column1]]=0, "", Schedule13[[#This Row],[Column1]])</f>
        <v>Car</v>
      </c>
      <c r="D19" s="7">
        <f>Schedule13[[#This Row],[Column2]]</f>
        <v>300</v>
      </c>
      <c r="E19" s="8">
        <f>IF(Schedule6[[#This Row],[Column3]]-Schedule6[[#This Row],[Column2]]&gt;0, Schedule6[[#This Row],[Column3]]-Schedule6[[#This Row],[Column2]], H18)</f>
        <v>12900</v>
      </c>
      <c r="F19" s="6"/>
      <c r="G19" s="6">
        <f t="shared" si="0"/>
        <v>11300</v>
      </c>
      <c r="H19" s="6"/>
    </row>
    <row r="20" spans="2:8" ht="30" customHeight="1" x14ac:dyDescent="0.3">
      <c r="B20" s="22">
        <v>45154</v>
      </c>
      <c r="C20" s="5" t="str">
        <f>IF(Schedule13[[#This Row],[Column1]]=0, "", Schedule13[[#This Row],[Column1]])</f>
        <v>Insurance</v>
      </c>
      <c r="D20" s="7">
        <f>Schedule13[[#This Row],[Column2]]</f>
        <v>200</v>
      </c>
      <c r="E20" s="8">
        <f>IF(Schedule6[[#This Row],[Column3]]-Schedule6[[#This Row],[Column2]]&gt;0, Schedule6[[#This Row],[Column3]]-Schedule6[[#This Row],[Column2]], H19)</f>
        <v>0</v>
      </c>
      <c r="F20" s="6"/>
      <c r="G20" s="6">
        <f t="shared" si="0"/>
        <v>11000</v>
      </c>
      <c r="H20" s="6"/>
    </row>
    <row r="21" spans="2:8" ht="30" customHeight="1" x14ac:dyDescent="0.3">
      <c r="B21" s="22">
        <v>45155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IF(Schedule6[[#This Row],[Column3]]-Schedule6[[#This Row],[Column2]]&gt;0, Schedule6[[#This Row],[Column3]]-Schedule6[[#This Row],[Column2]], H20)</f>
        <v>0</v>
      </c>
      <c r="F21" s="6"/>
      <c r="G21" s="6">
        <f t="shared" si="0"/>
        <v>10800</v>
      </c>
      <c r="H21" s="6"/>
    </row>
    <row r="22" spans="2:8" ht="30" customHeight="1" x14ac:dyDescent="0.3">
      <c r="B22" s="22">
        <v>45156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IF(Schedule6[[#This Row],[Column3]]-Schedule6[[#This Row],[Column2]]&gt;0, Schedule6[[#This Row],[Column3]]-Schedule6[[#This Row],[Column2]], H21)</f>
        <v>0</v>
      </c>
      <c r="F22" s="6">
        <f>IF(July!F25&gt;1, July!F25, H5)</f>
        <v>1500</v>
      </c>
      <c r="G22" s="6">
        <f t="shared" si="0"/>
        <v>10800</v>
      </c>
      <c r="H22" s="6"/>
    </row>
    <row r="23" spans="2:8" ht="30" customHeight="1" x14ac:dyDescent="0.3">
      <c r="B23" s="22">
        <v>45157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IF(Schedule6[[#This Row],[Column3]]-Schedule6[[#This Row],[Column2]]&gt;0, Schedule6[[#This Row],[Column3]]-Schedule6[[#This Row],[Column2]], H22)</f>
        <v>0</v>
      </c>
      <c r="F23" s="6"/>
      <c r="G23" s="6">
        <f t="shared" si="0"/>
        <v>12300</v>
      </c>
      <c r="H23" s="6"/>
    </row>
    <row r="24" spans="2:8" ht="30" customHeight="1" x14ac:dyDescent="0.3">
      <c r="B24" s="22">
        <v>45158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IF(Schedule6[[#This Row],[Column3]]-Schedule6[[#This Row],[Column2]]&gt;0, Schedule6[[#This Row],[Column3]]-Schedule6[[#This Row],[Column2]], H23)</f>
        <v>0</v>
      </c>
      <c r="F24" s="6"/>
      <c r="G24" s="6">
        <f t="shared" si="0"/>
        <v>12300</v>
      </c>
      <c r="H24" s="6"/>
    </row>
    <row r="25" spans="2:8" ht="30" customHeight="1" x14ac:dyDescent="0.3">
      <c r="B25" s="22">
        <v>45159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IF(Schedule6[[#This Row],[Column3]]-Schedule6[[#This Row],[Column2]]&gt;0, Schedule6[[#This Row],[Column3]]-Schedule6[[#This Row],[Column2]], H24)</f>
        <v>0</v>
      </c>
      <c r="F25" s="6"/>
      <c r="G25" s="6">
        <f t="shared" si="0"/>
        <v>12300</v>
      </c>
      <c r="H25" s="6"/>
    </row>
    <row r="26" spans="2:8" ht="30" customHeight="1" x14ac:dyDescent="0.3">
      <c r="B26" s="22">
        <v>45160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IF(Schedule6[[#This Row],[Column3]]-Schedule6[[#This Row],[Column2]]&gt;0, Schedule6[[#This Row],[Column3]]-Schedule6[[#This Row],[Column2]], H25)</f>
        <v>0</v>
      </c>
      <c r="F26" s="6"/>
      <c r="G26" s="6">
        <f t="shared" si="0"/>
        <v>12300</v>
      </c>
      <c r="H26" s="6"/>
    </row>
    <row r="27" spans="2:8" ht="30" customHeight="1" x14ac:dyDescent="0.3">
      <c r="B27" s="22">
        <v>45161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IF(Schedule6[[#This Row],[Column3]]-Schedule6[[#This Row],[Column2]]&gt;0, Schedule6[[#This Row],[Column3]]-Schedule6[[#This Row],[Column2]], H26)</f>
        <v>0</v>
      </c>
      <c r="F27" s="6"/>
      <c r="G27" s="6">
        <f t="shared" si="0"/>
        <v>12300</v>
      </c>
      <c r="H27" s="6"/>
    </row>
    <row r="28" spans="2:8" ht="30" customHeight="1" x14ac:dyDescent="0.3">
      <c r="B28" s="22">
        <v>45162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IF(Schedule6[[#This Row],[Column3]]-Schedule6[[#This Row],[Column2]]&gt;0, Schedule6[[#This Row],[Column3]]-Schedule6[[#This Row],[Column2]], H27)</f>
        <v>0</v>
      </c>
      <c r="F28" s="6"/>
      <c r="G28" s="6">
        <f t="shared" si="0"/>
        <v>12300</v>
      </c>
      <c r="H28" s="6"/>
    </row>
    <row r="29" spans="2:8" ht="30" customHeight="1" x14ac:dyDescent="0.3">
      <c r="B29" s="22">
        <v>45163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IF(Schedule6[[#This Row],[Column3]]-Schedule6[[#This Row],[Column2]]&gt;0, Schedule6[[#This Row],[Column3]]-Schedule6[[#This Row],[Column2]], H28)</f>
        <v>0</v>
      </c>
      <c r="F29" s="6">
        <f>IF(July!F32&gt;1, July!F32, H5)</f>
        <v>0</v>
      </c>
      <c r="G29" s="6">
        <f t="shared" si="0"/>
        <v>12300</v>
      </c>
      <c r="H29" s="6"/>
    </row>
    <row r="30" spans="2:8" ht="30" customHeight="1" x14ac:dyDescent="0.3">
      <c r="B30" s="22">
        <v>45164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IF(Schedule6[[#This Row],[Column3]]-Schedule6[[#This Row],[Column2]]&gt;0, Schedule6[[#This Row],[Column3]]-Schedule6[[#This Row],[Column2]], H29)</f>
        <v>0</v>
      </c>
      <c r="F30" s="6"/>
      <c r="G30" s="6">
        <f t="shared" si="0"/>
        <v>12300</v>
      </c>
      <c r="H30" s="6"/>
    </row>
    <row r="31" spans="2:8" ht="30" customHeight="1" x14ac:dyDescent="0.3">
      <c r="B31" s="22">
        <v>45165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IF(Schedule6[[#This Row],[Column3]]-Schedule6[[#This Row],[Column2]]&gt;0, Schedule6[[#This Row],[Column3]]-Schedule6[[#This Row],[Column2]], H30)</f>
        <v>0</v>
      </c>
      <c r="F31" s="6"/>
      <c r="G31" s="6">
        <f t="shared" si="0"/>
        <v>12300</v>
      </c>
      <c r="H31" s="6"/>
    </row>
    <row r="32" spans="2:8" ht="30" customHeight="1" x14ac:dyDescent="0.3">
      <c r="B32" s="22">
        <v>45166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IF(Schedule6[[#This Row],[Column3]]-Schedule6[[#This Row],[Column2]]&gt;0, Schedule6[[#This Row],[Column3]]-Schedule6[[#This Row],[Column2]], H31)</f>
        <v>0</v>
      </c>
      <c r="F32" s="6"/>
      <c r="G32" s="6">
        <f t="shared" si="0"/>
        <v>12300</v>
      </c>
      <c r="H32" s="6"/>
    </row>
    <row r="33" spans="2:8" ht="30" customHeight="1" x14ac:dyDescent="0.3">
      <c r="B33" s="22">
        <v>45167</v>
      </c>
      <c r="C33" s="2"/>
      <c r="D33" s="10">
        <v>0</v>
      </c>
      <c r="E33" s="10">
        <v>0</v>
      </c>
      <c r="F33" s="6"/>
      <c r="G33" s="6">
        <f t="shared" si="0"/>
        <v>12300</v>
      </c>
      <c r="H33" s="6"/>
    </row>
    <row r="34" spans="2:8" ht="30" customHeight="1" x14ac:dyDescent="0.3">
      <c r="B34" s="22">
        <v>45168</v>
      </c>
      <c r="C34" s="2"/>
      <c r="D34" s="10">
        <v>0</v>
      </c>
      <c r="E34" s="10">
        <v>0</v>
      </c>
      <c r="F34" s="6"/>
      <c r="G34" s="21">
        <f xml:space="preserve"> G33 + F33 - D33</f>
        <v>12300</v>
      </c>
      <c r="H34" s="21"/>
    </row>
    <row r="35" spans="2:8" ht="30" customHeight="1" x14ac:dyDescent="0.3">
      <c r="B35" s="22">
        <v>45169</v>
      </c>
      <c r="C35" s="11"/>
      <c r="D35" s="10">
        <v>0</v>
      </c>
      <c r="E35" s="10">
        <v>0</v>
      </c>
      <c r="F35" s="6"/>
      <c r="G35" s="6">
        <f xml:space="preserve"> G33 + F33 - D33</f>
        <v>12300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SUM(D5:D32)</f>
        <v>1650</v>
      </c>
      <c r="E36" s="10">
        <f>SUM(E6:E35)</f>
        <v>17850</v>
      </c>
      <c r="F36" s="6">
        <f>SUM(F5:F35)</f>
        <v>3000</v>
      </c>
      <c r="G36" s="6">
        <f t="shared" si="0"/>
        <v>12300</v>
      </c>
      <c r="H36" s="6">
        <f xml:space="preserve"> F36 - D36</f>
        <v>1350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6 G5:H34">
    <cfRule type="cellIs" dxfId="105" priority="7" operator="lessThan">
      <formula>-0.1</formula>
    </cfRule>
    <cfRule type="cellIs" dxfId="104" priority="8" operator="greaterThan">
      <formula>0.1</formula>
    </cfRule>
  </conditionalFormatting>
  <conditionalFormatting sqref="G35:H35 G36">
    <cfRule type="cellIs" dxfId="103" priority="3" operator="lessThan">
      <formula>-0.1</formula>
    </cfRule>
    <cfRule type="cellIs" dxfId="102" priority="4" operator="greaterThan">
      <formula>0.1</formula>
    </cfRule>
  </conditionalFormatting>
  <conditionalFormatting sqref="H36">
    <cfRule type="cellIs" dxfId="101" priority="1" operator="lessThan">
      <formula>-0.1</formula>
    </cfRule>
    <cfRule type="cellIs" dxfId="100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5"/>
  <sheetViews>
    <sheetView showGridLines="0" topLeftCell="A17" zoomScale="90" zoomScaleNormal="90" workbookViewId="0">
      <selection activeCell="D36" sqref="D36"/>
    </sheetView>
  </sheetViews>
  <sheetFormatPr defaultRowHeight="30" customHeight="1" x14ac:dyDescent="0.3"/>
  <cols>
    <col min="1" max="1" width="46.75" customWidth="1"/>
    <col min="2" max="2" width="19.25" customWidth="1"/>
    <col min="3" max="3" width="24.375" customWidth="1"/>
    <col min="4" max="4" width="14.5" customWidth="1"/>
    <col min="5" max="8" width="21.625" customWidth="1"/>
    <col min="10" max="10" width="13.25" customWidth="1"/>
  </cols>
  <sheetData>
    <row r="1" spans="1:13" ht="30" customHeight="1" x14ac:dyDescent="0.3">
      <c r="B1" s="42" t="s">
        <v>3</v>
      </c>
      <c r="C1" s="42"/>
      <c r="D1" s="42"/>
      <c r="E1" s="42"/>
      <c r="F1" s="42"/>
      <c r="G1" s="42"/>
      <c r="H1" s="42"/>
    </row>
    <row r="2" spans="1:13" ht="27" customHeight="1" x14ac:dyDescent="0.3">
      <c r="B2" s="43"/>
      <c r="C2" s="43"/>
      <c r="D2" s="43"/>
      <c r="E2" s="43"/>
      <c r="F2" s="43"/>
      <c r="G2" s="43"/>
      <c r="H2" s="43"/>
    </row>
    <row r="3" spans="1:13" ht="20.25" customHeight="1" x14ac:dyDescent="0.3">
      <c r="B3" s="44" t="s">
        <v>19</v>
      </c>
      <c r="C3" s="46" t="s">
        <v>4</v>
      </c>
      <c r="D3" s="48" t="s">
        <v>5</v>
      </c>
      <c r="E3" s="50" t="s">
        <v>10</v>
      </c>
      <c r="F3" s="50" t="s">
        <v>0</v>
      </c>
      <c r="G3" s="50" t="s">
        <v>1</v>
      </c>
      <c r="H3" s="48" t="s">
        <v>2</v>
      </c>
    </row>
    <row r="4" spans="1:13" s="3" customFormat="1" ht="22.5" customHeight="1" x14ac:dyDescent="0.3">
      <c r="B4" s="45"/>
      <c r="C4" s="47"/>
      <c r="D4" s="49"/>
      <c r="E4" s="51"/>
      <c r="F4" s="51"/>
      <c r="G4" s="51"/>
      <c r="H4" s="49"/>
    </row>
    <row r="5" spans="1:13" ht="30" customHeight="1" x14ac:dyDescent="0.3">
      <c r="A5" s="15" t="s">
        <v>9</v>
      </c>
      <c r="B5" s="22">
        <v>45170</v>
      </c>
      <c r="C5" s="5" t="str">
        <f>IF(Schedule13[[#This Row],[Column1]]=0, "", Schedule13[[#This Row],[Column1]])</f>
        <v>Rent</v>
      </c>
      <c r="D5" s="7">
        <f>Schedule13[[#This Row],[Column2]]</f>
        <v>1000</v>
      </c>
      <c r="E5" s="8">
        <v>0</v>
      </c>
      <c r="F5" s="6">
        <f>IF(August!F22&gt;1, August!F22, H5)</f>
        <v>1500</v>
      </c>
      <c r="G5" s="6">
        <f>August!G36</f>
        <v>12300</v>
      </c>
      <c r="H5" s="6">
        <v>0</v>
      </c>
      <c r="J5" s="41"/>
      <c r="K5" s="41"/>
      <c r="L5" s="41"/>
      <c r="M5" s="41"/>
    </row>
    <row r="6" spans="1:13" ht="30" customHeight="1" x14ac:dyDescent="0.3">
      <c r="A6" s="16"/>
      <c r="B6" s="22">
        <v>45171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IF(Schedule5[[#This Row],[Column3]]-Schedule5[[#This Row],[Column2]]&gt;0, Schedule5[[#This Row],[Column3]]-Schedule5[[#This Row],[Column2]], H5)</f>
        <v>0</v>
      </c>
      <c r="F6" s="6"/>
      <c r="G6" s="6">
        <f t="shared" ref="G6:G33" si="0" xml:space="preserve"> G5 + F5 - D5</f>
        <v>12800</v>
      </c>
      <c r="H6" s="6"/>
    </row>
    <row r="7" spans="1:13" ht="30" customHeight="1" x14ac:dyDescent="0.3">
      <c r="A7" s="18"/>
      <c r="B7" s="22">
        <v>45172</v>
      </c>
      <c r="C7" s="5" t="str">
        <f>IF(Schedule13[[#This Row],[Column1]]=0, "", Schedule13[[#This Row],[Column1]])</f>
        <v>Bofa</v>
      </c>
      <c r="D7" s="7">
        <f>Schedule13[[#This Row],[Column2]]</f>
        <v>50</v>
      </c>
      <c r="E7" s="8">
        <f>IF(Schedule5[[#This Row],[Column3]]-Schedule5[[#This Row],[Column2]]&gt;0, Schedule5[[#This Row],[Column3]]-Schedule5[[#This Row],[Column2]], H6)</f>
        <v>600</v>
      </c>
      <c r="F7" s="6"/>
      <c r="G7" s="6">
        <f t="shared" si="0"/>
        <v>12800</v>
      </c>
      <c r="H7" s="6"/>
      <c r="M7" s="14"/>
    </row>
    <row r="8" spans="1:13" ht="30" customHeight="1" x14ac:dyDescent="0.3">
      <c r="A8" s="17"/>
      <c r="B8" s="22">
        <v>45173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IF(Schedule5[[#This Row],[Column3]]-Schedule5[[#This Row],[Column2]]&gt;0, Schedule5[[#This Row],[Column3]]-Schedule5[[#This Row],[Column2]], H7)</f>
        <v>0</v>
      </c>
      <c r="F8" s="6"/>
      <c r="G8" s="6">
        <f t="shared" si="0"/>
        <v>12750</v>
      </c>
      <c r="H8" s="6"/>
      <c r="M8" s="14"/>
    </row>
    <row r="9" spans="1:13" ht="30" customHeight="1" x14ac:dyDescent="0.3">
      <c r="A9" s="17"/>
      <c r="B9" s="22">
        <v>45174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IF(Schedule5[[#This Row],[Column3]]-Schedule5[[#This Row],[Column2]]&gt;0, Schedule5[[#This Row],[Column3]]-Schedule5[[#This Row],[Column2]], H8)</f>
        <v>0</v>
      </c>
      <c r="F9" s="6"/>
      <c r="G9" s="6">
        <f t="shared" si="0"/>
        <v>12750</v>
      </c>
      <c r="H9" s="6"/>
    </row>
    <row r="10" spans="1:13" ht="30" customHeight="1" x14ac:dyDescent="0.3">
      <c r="A10" s="17"/>
      <c r="B10" s="22">
        <v>45175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IF(Schedule5[[#This Row],[Column3]]-Schedule5[[#This Row],[Column2]]&gt;0, Schedule5[[#This Row],[Column3]]-Schedule5[[#This Row],[Column2]], H9)</f>
        <v>0</v>
      </c>
      <c r="F10" s="6"/>
      <c r="G10" s="6">
        <f t="shared" si="0"/>
        <v>12750</v>
      </c>
      <c r="H10" s="6"/>
    </row>
    <row r="11" spans="1:13" ht="30" customHeight="1" x14ac:dyDescent="0.3">
      <c r="A11" s="17"/>
      <c r="B11" s="22">
        <v>45176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IF(Schedule5[[#This Row],[Column3]]-Schedule5[[#This Row],[Column2]]&gt;0, Schedule5[[#This Row],[Column3]]-Schedule5[[#This Row],[Column2]], H10)</f>
        <v>0</v>
      </c>
      <c r="F11" s="6"/>
      <c r="G11" s="6">
        <f t="shared" si="0"/>
        <v>12750</v>
      </c>
      <c r="H11" s="6"/>
    </row>
    <row r="12" spans="1:13" ht="30" customHeight="1" x14ac:dyDescent="0.3">
      <c r="A12" s="17"/>
      <c r="B12" s="22">
        <v>45177</v>
      </c>
      <c r="C12" s="5" t="str">
        <f>IF(Schedule13[[#This Row],[Column1]]=0, "", Schedule13[[#This Row],[Column1]])</f>
        <v>Amex</v>
      </c>
      <c r="D12" s="7">
        <f>Schedule13[[#This Row],[Column2]]</f>
        <v>100</v>
      </c>
      <c r="E12" s="8">
        <f>IF(Schedule5[[#This Row],[Column3]]-Schedule5[[#This Row],[Column2]]&gt;0, Schedule5[[#This Row],[Column3]]-Schedule5[[#This Row],[Column2]], H11)</f>
        <v>4200</v>
      </c>
      <c r="F12" s="6">
        <f>IF(August!F29&gt;1, August!F29, H5)</f>
        <v>0</v>
      </c>
      <c r="G12" s="6">
        <f t="shared" si="0"/>
        <v>12750</v>
      </c>
      <c r="H12" s="6"/>
    </row>
    <row r="13" spans="1:13" ht="30" customHeight="1" x14ac:dyDescent="0.3">
      <c r="A13" s="17"/>
      <c r="B13" s="22">
        <v>45178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IF(Schedule5[[#This Row],[Column3]]-Schedule5[[#This Row],[Column2]]&gt;0, Schedule5[[#This Row],[Column3]]-Schedule5[[#This Row],[Column2]], H12)</f>
        <v>0</v>
      </c>
      <c r="F13" s="6"/>
      <c r="G13" s="6">
        <f t="shared" si="0"/>
        <v>12650</v>
      </c>
      <c r="H13" s="6"/>
    </row>
    <row r="14" spans="1:13" ht="30" customHeight="1" x14ac:dyDescent="0.3">
      <c r="A14" s="19"/>
      <c r="B14" s="22">
        <v>45179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IF(Schedule5[[#This Row],[Column3]]-Schedule5[[#This Row],[Column2]]&gt;0, Schedule5[[#This Row],[Column3]]-Schedule5[[#This Row],[Column2]], H13)</f>
        <v>0</v>
      </c>
      <c r="F14" s="6"/>
      <c r="G14" s="6">
        <f t="shared" si="0"/>
        <v>12650</v>
      </c>
      <c r="H14" s="6"/>
    </row>
    <row r="15" spans="1:13" ht="30" customHeight="1" x14ac:dyDescent="0.3">
      <c r="A15" s="20"/>
      <c r="B15" s="22">
        <v>45180</v>
      </c>
      <c r="C15" s="5" t="str">
        <f>IF(Schedule13[[#This Row],[Column1]]=0, "", Schedule13[[#This Row],[Column1]])</f>
        <v/>
      </c>
      <c r="D15" s="7">
        <v>0</v>
      </c>
      <c r="E15" s="8">
        <f>IF(Schedule5[[#This Row],[Column3]]-Schedule5[[#This Row],[Column2]]&gt;0, Schedule5[[#This Row],[Column3]]-Schedule5[[#This Row],[Column2]], H14)</f>
        <v>0</v>
      </c>
      <c r="F15" s="6"/>
      <c r="G15" s="6">
        <f t="shared" si="0"/>
        <v>12650</v>
      </c>
      <c r="H15" s="6"/>
    </row>
    <row r="16" spans="1:13" ht="30" customHeight="1" x14ac:dyDescent="0.3">
      <c r="B16" s="22">
        <v>45181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IF(Schedule5[[#This Row],[Column3]]-Schedule5[[#This Row],[Column2]]&gt;0, Schedule5[[#This Row],[Column3]]-Schedule5[[#This Row],[Column2]], H15)</f>
        <v>0</v>
      </c>
      <c r="F16" s="6"/>
      <c r="G16" s="6">
        <f t="shared" si="0"/>
        <v>12650</v>
      </c>
      <c r="H16" s="6"/>
    </row>
    <row r="17" spans="2:8" ht="30" customHeight="1" x14ac:dyDescent="0.3">
      <c r="B17" s="22">
        <v>45182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IF(Schedule5[[#This Row],[Column3]]-Schedule5[[#This Row],[Column2]]&gt;0, Schedule5[[#This Row],[Column3]]-Schedule5[[#This Row],[Column2]], H16)</f>
        <v>0</v>
      </c>
      <c r="F17" s="6"/>
      <c r="G17" s="6">
        <f t="shared" si="0"/>
        <v>12650</v>
      </c>
      <c r="H17" s="6"/>
    </row>
    <row r="18" spans="2:8" ht="30" customHeight="1" x14ac:dyDescent="0.3">
      <c r="B18" s="22">
        <v>45183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IF(Schedule5[[#This Row],[Column3]]-Schedule5[[#This Row],[Column2]]&gt;0, Schedule5[[#This Row],[Column3]]-Schedule5[[#This Row],[Column2]], H17)</f>
        <v>0</v>
      </c>
      <c r="F18" s="6"/>
      <c r="G18" s="6">
        <f t="shared" si="0"/>
        <v>12650</v>
      </c>
      <c r="H18" s="6"/>
    </row>
    <row r="19" spans="2:8" ht="30" customHeight="1" x14ac:dyDescent="0.3">
      <c r="B19" s="22">
        <v>45184</v>
      </c>
      <c r="C19" s="5" t="str">
        <f>IF(Schedule13[[#This Row],[Column1]]=0, "", Schedule13[[#This Row],[Column1]])</f>
        <v>Car</v>
      </c>
      <c r="D19" s="7">
        <f>Schedule13[[#This Row],[Column2]]</f>
        <v>300</v>
      </c>
      <c r="E19" s="8">
        <f>IF(Schedule5[[#This Row],[Column3]]-Schedule5[[#This Row],[Column2]]&gt;0, Schedule5[[#This Row],[Column3]]-Schedule5[[#This Row],[Column2]], H18)</f>
        <v>12600</v>
      </c>
      <c r="F19" s="6">
        <f>IF(August!F22&gt;1, August!F22, H5)</f>
        <v>1500</v>
      </c>
      <c r="G19" s="6">
        <f t="shared" si="0"/>
        <v>12650</v>
      </c>
      <c r="H19" s="6"/>
    </row>
    <row r="20" spans="2:8" ht="30" customHeight="1" x14ac:dyDescent="0.3">
      <c r="B20" s="22">
        <v>45185</v>
      </c>
      <c r="C20" s="5" t="str">
        <f>IF(Schedule13[[#This Row],[Column1]]=0, "", Schedule13[[#This Row],[Column1]])</f>
        <v>Insurance</v>
      </c>
      <c r="D20" s="7">
        <f>Schedule13[[#This Row],[Column2]]</f>
        <v>200</v>
      </c>
      <c r="E20" s="8">
        <f>IF(Schedule5[[#This Row],[Column3]]-Schedule5[[#This Row],[Column2]]&gt;0, Schedule5[[#This Row],[Column3]]-Schedule5[[#This Row],[Column2]], H19)</f>
        <v>0</v>
      </c>
      <c r="F20" s="6"/>
      <c r="G20" s="6">
        <f t="shared" si="0"/>
        <v>13850</v>
      </c>
      <c r="H20" s="6"/>
    </row>
    <row r="21" spans="2:8" ht="30" customHeight="1" x14ac:dyDescent="0.3">
      <c r="B21" s="22">
        <v>45186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IF(Schedule5[[#This Row],[Column3]]-Schedule5[[#This Row],[Column2]]&gt;0, Schedule5[[#This Row],[Column3]]-Schedule5[[#This Row],[Column2]], H20)</f>
        <v>0</v>
      </c>
      <c r="F21" s="6"/>
      <c r="G21" s="6">
        <f t="shared" si="0"/>
        <v>13650</v>
      </c>
      <c r="H21" s="6"/>
    </row>
    <row r="22" spans="2:8" ht="30" customHeight="1" x14ac:dyDescent="0.3">
      <c r="B22" s="22">
        <v>45187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IF(Schedule5[[#This Row],[Column3]]-Schedule5[[#This Row],[Column2]]&gt;0, Schedule5[[#This Row],[Column3]]-Schedule5[[#This Row],[Column2]], H21)</f>
        <v>0</v>
      </c>
      <c r="F22" s="6"/>
      <c r="G22" s="6">
        <f t="shared" si="0"/>
        <v>13650</v>
      </c>
      <c r="H22" s="6"/>
    </row>
    <row r="23" spans="2:8" ht="30" customHeight="1" x14ac:dyDescent="0.3">
      <c r="B23" s="22">
        <v>45188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IF(Schedule5[[#This Row],[Column3]]-Schedule5[[#This Row],[Column2]]&gt;0, Schedule5[[#This Row],[Column3]]-Schedule5[[#This Row],[Column2]], H22)</f>
        <v>0</v>
      </c>
      <c r="F23" s="6"/>
      <c r="G23" s="6">
        <f t="shared" si="0"/>
        <v>13650</v>
      </c>
      <c r="H23" s="6"/>
    </row>
    <row r="24" spans="2:8" ht="30" customHeight="1" x14ac:dyDescent="0.3">
      <c r="B24" s="22">
        <v>45189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IF(Schedule5[[#This Row],[Column3]]-Schedule5[[#This Row],[Column2]]&gt;0, Schedule5[[#This Row],[Column3]]-Schedule5[[#This Row],[Column2]], H23)</f>
        <v>0</v>
      </c>
      <c r="F24" s="6"/>
      <c r="G24" s="6">
        <f t="shared" si="0"/>
        <v>13650</v>
      </c>
      <c r="H24" s="6"/>
    </row>
    <row r="25" spans="2:8" ht="30" customHeight="1" x14ac:dyDescent="0.3">
      <c r="B25" s="22">
        <v>45190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IF(Schedule5[[#This Row],[Column3]]-Schedule5[[#This Row],[Column2]]&gt;0, Schedule5[[#This Row],[Column3]]-Schedule5[[#This Row],[Column2]], H24)</f>
        <v>0</v>
      </c>
      <c r="F25" s="6"/>
      <c r="G25" s="6">
        <f t="shared" si="0"/>
        <v>13650</v>
      </c>
      <c r="H25" s="6"/>
    </row>
    <row r="26" spans="2:8" ht="30" customHeight="1" x14ac:dyDescent="0.3">
      <c r="B26" s="22">
        <v>45191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IF(Schedule5[[#This Row],[Column3]]-Schedule5[[#This Row],[Column2]]&gt;0, Schedule5[[#This Row],[Column3]]-Schedule5[[#This Row],[Column2]], H25)</f>
        <v>0</v>
      </c>
      <c r="F26" s="6">
        <f>IF(August!F29&gt;1, August!F29, H5)</f>
        <v>0</v>
      </c>
      <c r="G26" s="6">
        <f t="shared" si="0"/>
        <v>13650</v>
      </c>
      <c r="H26" s="6"/>
    </row>
    <row r="27" spans="2:8" ht="30" customHeight="1" x14ac:dyDescent="0.3">
      <c r="B27" s="22">
        <v>45192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IF(Schedule5[[#This Row],[Column3]]-Schedule5[[#This Row],[Column2]]&gt;0, Schedule5[[#This Row],[Column3]]-Schedule5[[#This Row],[Column2]], H26)</f>
        <v>0</v>
      </c>
      <c r="F27" s="6"/>
      <c r="G27" s="6">
        <f t="shared" si="0"/>
        <v>13650</v>
      </c>
      <c r="H27" s="6"/>
    </row>
    <row r="28" spans="2:8" ht="30" customHeight="1" x14ac:dyDescent="0.3">
      <c r="B28" s="22">
        <v>45193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IF(Schedule5[[#This Row],[Column3]]-Schedule5[[#This Row],[Column2]]&gt;0, Schedule5[[#This Row],[Column3]]-Schedule5[[#This Row],[Column2]], H27)</f>
        <v>0</v>
      </c>
      <c r="F28" s="6"/>
      <c r="G28" s="6">
        <f t="shared" si="0"/>
        <v>13650</v>
      </c>
      <c r="H28" s="6"/>
    </row>
    <row r="29" spans="2:8" ht="30" customHeight="1" x14ac:dyDescent="0.3">
      <c r="B29" s="22">
        <v>45194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IF(Schedule5[[#This Row],[Column3]]-Schedule5[[#This Row],[Column2]]&gt;0, Schedule5[[#This Row],[Column3]]-Schedule5[[#This Row],[Column2]], H28)</f>
        <v>0</v>
      </c>
      <c r="F29" s="6"/>
      <c r="G29" s="6">
        <f t="shared" si="0"/>
        <v>13650</v>
      </c>
      <c r="H29" s="6"/>
    </row>
    <row r="30" spans="2:8" ht="30" customHeight="1" x14ac:dyDescent="0.3">
      <c r="B30" s="22">
        <v>45195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IF(Schedule5[[#This Row],[Column3]]-Schedule5[[#This Row],[Column2]]&gt;0, Schedule5[[#This Row],[Column3]]-Schedule5[[#This Row],[Column2]], H29)</f>
        <v>0</v>
      </c>
      <c r="F30" s="6"/>
      <c r="G30" s="6">
        <f t="shared" si="0"/>
        <v>13650</v>
      </c>
      <c r="H30" s="6"/>
    </row>
    <row r="31" spans="2:8" ht="30" customHeight="1" x14ac:dyDescent="0.3">
      <c r="B31" s="22">
        <v>45196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IF(Schedule5[[#This Row],[Column3]]-Schedule5[[#This Row],[Column2]]&gt;0, Schedule5[[#This Row],[Column3]]-Schedule5[[#This Row],[Column2]], H30)</f>
        <v>0</v>
      </c>
      <c r="F31" s="6"/>
      <c r="G31" s="6">
        <f t="shared" si="0"/>
        <v>13650</v>
      </c>
      <c r="H31" s="6"/>
    </row>
    <row r="32" spans="2:8" ht="30" customHeight="1" x14ac:dyDescent="0.3">
      <c r="B32" s="22">
        <v>45197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IF(Schedule5[[#This Row],[Column3]]-Schedule5[[#This Row],[Column2]]&gt;0, Schedule5[[#This Row],[Column3]]-Schedule5[[#This Row],[Column2]], H31)</f>
        <v>0</v>
      </c>
      <c r="F32" s="6"/>
      <c r="G32" s="6">
        <f t="shared" si="0"/>
        <v>13650</v>
      </c>
      <c r="H32" s="6"/>
    </row>
    <row r="33" spans="2:8" ht="30" customHeight="1" x14ac:dyDescent="0.3">
      <c r="B33" s="22">
        <v>45198</v>
      </c>
      <c r="C33" s="2"/>
      <c r="D33" s="10">
        <v>0</v>
      </c>
      <c r="E33" s="10">
        <v>0</v>
      </c>
      <c r="F33" s="6">
        <f>IF(August!F22&gt;1, August!F22, H5)</f>
        <v>1500</v>
      </c>
      <c r="G33" s="6">
        <f t="shared" si="0"/>
        <v>13650</v>
      </c>
      <c r="H33" s="6"/>
    </row>
    <row r="34" spans="2:8" ht="30" customHeight="1" x14ac:dyDescent="0.3">
      <c r="B34" s="22">
        <v>45199</v>
      </c>
      <c r="C34" s="2"/>
      <c r="D34" s="10">
        <v>0</v>
      </c>
      <c r="E34" s="10">
        <v>0</v>
      </c>
      <c r="F34" s="6"/>
      <c r="G34" s="21">
        <f xml:space="preserve"> G33 + F33 - D33</f>
        <v>15150</v>
      </c>
      <c r="H34" s="21"/>
    </row>
    <row r="35" spans="2:8" ht="30" customHeight="1" x14ac:dyDescent="0.3">
      <c r="B35" s="1" t="s">
        <v>8</v>
      </c>
      <c r="C35" s="11" t="s">
        <v>6</v>
      </c>
      <c r="D35" s="10">
        <f>SUM(D5:D32)</f>
        <v>1650</v>
      </c>
      <c r="E35" s="10">
        <f>SUM(E6:E34)</f>
        <v>17400</v>
      </c>
      <c r="F35" s="6">
        <f>SUM(F5:F34)</f>
        <v>4500</v>
      </c>
      <c r="G35" s="21">
        <f xml:space="preserve"> G34 + F34 - D34</f>
        <v>15150</v>
      </c>
      <c r="H35" s="6">
        <f xml:space="preserve"> F35 - D35</f>
        <v>2850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5 G5:H34">
    <cfRule type="cellIs" dxfId="84" priority="7" operator="lessThan">
      <formula>-0.1</formula>
    </cfRule>
    <cfRule type="cellIs" dxfId="83" priority="8" operator="greaterThan">
      <formula>0.1</formula>
    </cfRule>
  </conditionalFormatting>
  <conditionalFormatting sqref="G35">
    <cfRule type="cellIs" dxfId="82" priority="5" operator="lessThan">
      <formula>-0.1</formula>
    </cfRule>
    <cfRule type="cellIs" dxfId="81" priority="6" operator="greaterThan">
      <formula>0.1</formula>
    </cfRule>
  </conditionalFormatting>
  <conditionalFormatting sqref="H35">
    <cfRule type="cellIs" dxfId="80" priority="1" operator="lessThan">
      <formula>-0.1</formula>
    </cfRule>
    <cfRule type="cellIs" dxfId="79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24</vt:i4>
      </vt:variant>
    </vt:vector>
  </HeadingPairs>
  <TitlesOfParts>
    <vt:vector size="37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Summary</vt:lpstr>
      <vt:lpstr>April!Print_Titles</vt:lpstr>
      <vt:lpstr>August!Print_Titles</vt:lpstr>
      <vt:lpstr>December!Print_Titles</vt:lpstr>
      <vt:lpstr>February!Print_Titles</vt:lpstr>
      <vt:lpstr>January!Print_Titles</vt:lpstr>
      <vt:lpstr>July!Print_Titles</vt:lpstr>
      <vt:lpstr>June!Print_Titles</vt:lpstr>
      <vt:lpstr>March!Print_Titles</vt:lpstr>
      <vt:lpstr>May!Print_Titles</vt:lpstr>
      <vt:lpstr>November!Print_Titles</vt:lpstr>
      <vt:lpstr>October!Print_Titles</vt:lpstr>
      <vt:lpstr>September!Print_Titles</vt:lpstr>
      <vt:lpstr>April!RowTitleRegion1..G1</vt:lpstr>
      <vt:lpstr>August!RowTitleRegion1..G1</vt:lpstr>
      <vt:lpstr>February!RowTitleRegion1..G1</vt:lpstr>
      <vt:lpstr>January!RowTitleRegion1..G1</vt:lpstr>
      <vt:lpstr>July!RowTitleRegion1..G1</vt:lpstr>
      <vt:lpstr>June!RowTitleRegion1..G1</vt:lpstr>
      <vt:lpstr>March!RowTitleRegion1..G1</vt:lpstr>
      <vt:lpstr>May!RowTitleRegion1..G1</vt:lpstr>
      <vt:lpstr>November!RowTitleRegion1..G1</vt:lpstr>
      <vt:lpstr>October!RowTitleRegion1..G1</vt:lpstr>
      <vt:lpstr>September!RowTitleRegion1..G1</vt:lpstr>
      <vt:lpstr>RowTitleRegion1..G1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Yordy Cobas</dc:creator>
  <cp:lastModifiedBy>Yordy Cobas</cp:lastModifiedBy>
  <dcterms:created xsi:type="dcterms:W3CDTF">2017-08-12T10:39:27Z</dcterms:created>
  <dcterms:modified xsi:type="dcterms:W3CDTF">2023-02-08T01:55:53Z</dcterms:modified>
</cp:coreProperties>
</file>