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M:\HR\מסמכים\שכר\ארוחות עובדים\2020\"/>
    </mc:Choice>
  </mc:AlternateContent>
  <xr:revisionPtr revIDLastSave="0" documentId="13_ncr:1_{F06E9EB2-2EF6-479F-8C89-BEF7C642A50B}" xr6:coauthVersionLast="45" xr6:coauthVersionMax="45" xr10:uidLastSave="{00000000-0000-0000-0000-000000000000}"/>
  <bookViews>
    <workbookView xWindow="-120" yWindow="-120" windowWidth="19440" windowHeight="15000" firstSheet="5" activeTab="8" xr2:uid="{00000000-000D-0000-FFFF-FFFF00000000}"/>
  </bookViews>
  <sheets>
    <sheet name="1.2020" sheetId="1" r:id="rId1"/>
    <sheet name="גיליון1" sheetId="2" r:id="rId2"/>
    <sheet name="2.2020" sheetId="4" r:id="rId3"/>
    <sheet name="3.2020" sheetId="5" r:id="rId4"/>
    <sheet name="4.20" sheetId="6" r:id="rId5"/>
    <sheet name="5.20" sheetId="8" r:id="rId6"/>
    <sheet name="6.20" sheetId="9" r:id="rId7"/>
    <sheet name="7.20" sheetId="10" r:id="rId8"/>
    <sheet name="8.20" sheetId="12" r:id="rId9"/>
  </sheets>
  <definedNames>
    <definedName name="_xlnm._FilterDatabase" localSheetId="0" hidden="1">'1.2020'!$A$1:$L$96</definedName>
    <definedName name="_xlnm._FilterDatabase" localSheetId="2" hidden="1">'2.2020'!$A$1:$U$100</definedName>
    <definedName name="_xlnm._FilterDatabase" localSheetId="3" hidden="1">'3.2020'!$A$1:$U$103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7" i="12" l="1"/>
  <c r="W99" i="12"/>
  <c r="W100" i="12"/>
  <c r="L10" i="12" l="1"/>
  <c r="K47" i="12"/>
  <c r="J47" i="12"/>
  <c r="L42" i="12"/>
  <c r="L43" i="12"/>
  <c r="L41" i="12"/>
  <c r="J28" i="12"/>
  <c r="L28" i="12" s="1"/>
  <c r="L83" i="12"/>
  <c r="L84" i="12"/>
  <c r="L85" i="12"/>
  <c r="K61" i="12"/>
  <c r="J61" i="12"/>
  <c r="L61" i="12" s="1"/>
  <c r="L13" i="12"/>
  <c r="L14" i="12"/>
  <c r="K50" i="12"/>
  <c r="J50" i="12"/>
  <c r="L50" i="12" s="1"/>
  <c r="J11" i="12"/>
  <c r="L11" i="12" s="1"/>
  <c r="L79" i="12"/>
  <c r="L2" i="12"/>
  <c r="L3" i="12"/>
  <c r="L4" i="12"/>
  <c r="L5" i="12"/>
  <c r="L6" i="12"/>
  <c r="L7" i="12"/>
  <c r="L8" i="12"/>
  <c r="L9" i="12"/>
  <c r="L12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4" i="12"/>
  <c r="L45" i="12"/>
  <c r="L46" i="12"/>
  <c r="L47" i="12"/>
  <c r="L48" i="12"/>
  <c r="L49" i="12"/>
  <c r="L51" i="12"/>
  <c r="L52" i="12"/>
  <c r="L53" i="12"/>
  <c r="L54" i="12"/>
  <c r="L55" i="12"/>
  <c r="L56" i="12"/>
  <c r="L57" i="12"/>
  <c r="L58" i="12"/>
  <c r="L59" i="12"/>
  <c r="L60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80" i="12"/>
  <c r="L81" i="12"/>
  <c r="L82" i="12"/>
  <c r="L86" i="12"/>
  <c r="L87" i="12"/>
  <c r="L88" i="12"/>
  <c r="W101" i="12"/>
  <c r="W98" i="12"/>
  <c r="W97" i="12"/>
  <c r="W96" i="12"/>
  <c r="L90" i="12" l="1"/>
  <c r="W103" i="12"/>
  <c r="W96" i="10"/>
  <c r="W97" i="10"/>
  <c r="W98" i="10"/>
  <c r="W99" i="10"/>
  <c r="J8" i="10" l="1"/>
  <c r="L48" i="10"/>
  <c r="L50" i="10"/>
  <c r="L51" i="10"/>
  <c r="K47" i="10"/>
  <c r="J47" i="10"/>
  <c r="L39" i="10"/>
  <c r="L40" i="10"/>
  <c r="L41" i="10"/>
  <c r="L42" i="10"/>
  <c r="L43" i="10"/>
  <c r="L44" i="10"/>
  <c r="L45" i="10"/>
  <c r="L46" i="10"/>
  <c r="L38" i="10"/>
  <c r="J26" i="10"/>
  <c r="L82" i="10"/>
  <c r="L83" i="10"/>
  <c r="L84" i="10"/>
  <c r="L60" i="10"/>
  <c r="L61" i="10"/>
  <c r="L14" i="10"/>
  <c r="L15" i="10"/>
  <c r="J49" i="10"/>
  <c r="L49" i="10" s="1"/>
  <c r="J11" i="10"/>
  <c r="L11" i="10" s="1"/>
  <c r="L47" i="10" l="1"/>
  <c r="K96" i="10"/>
  <c r="L3" i="10"/>
  <c r="L4" i="10"/>
  <c r="L5" i="10"/>
  <c r="L6" i="10"/>
  <c r="L7" i="10"/>
  <c r="L8" i="10"/>
  <c r="L9" i="10"/>
  <c r="L10" i="10"/>
  <c r="L12" i="10"/>
  <c r="L13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52" i="10"/>
  <c r="L53" i="10"/>
  <c r="L54" i="10"/>
  <c r="L55" i="10"/>
  <c r="L56" i="10"/>
  <c r="L57" i="10"/>
  <c r="L58" i="10"/>
  <c r="L59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5" i="10"/>
  <c r="L86" i="10"/>
  <c r="L87" i="10"/>
  <c r="L2" i="10"/>
  <c r="W95" i="10"/>
  <c r="L89" i="10" l="1"/>
  <c r="W101" i="10"/>
  <c r="J7" i="9"/>
  <c r="K48" i="9"/>
  <c r="J48" i="9"/>
  <c r="J27" i="9"/>
  <c r="K50" i="9"/>
  <c r="J50" i="9"/>
  <c r="L90" i="9" l="1"/>
  <c r="L83" i="9"/>
  <c r="L84" i="9"/>
  <c r="L65" i="9"/>
  <c r="L62" i="9"/>
  <c r="L44" i="9" l="1"/>
  <c r="L20" i="9"/>
  <c r="L10" i="9"/>
  <c r="L3" i="9"/>
  <c r="L4" i="9"/>
  <c r="L5" i="9"/>
  <c r="L6" i="9"/>
  <c r="L7" i="9"/>
  <c r="L8" i="9"/>
  <c r="L9" i="9"/>
  <c r="L11" i="9"/>
  <c r="L12" i="9"/>
  <c r="L13" i="9"/>
  <c r="L14" i="9"/>
  <c r="L15" i="9"/>
  <c r="L16" i="9"/>
  <c r="L17" i="9"/>
  <c r="L18" i="9"/>
  <c r="L19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3" i="9"/>
  <c r="L64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5" i="9"/>
  <c r="L86" i="9"/>
  <c r="L87" i="9"/>
  <c r="L88" i="9"/>
  <c r="L89" i="9"/>
  <c r="L91" i="9"/>
  <c r="L92" i="9"/>
  <c r="L93" i="9"/>
  <c r="L2" i="9"/>
  <c r="W106" i="9"/>
  <c r="W105" i="9"/>
  <c r="W104" i="9"/>
  <c r="K104" i="9"/>
  <c r="W103" i="9"/>
  <c r="W108" i="9" l="1"/>
  <c r="L97" i="9"/>
  <c r="K103" i="8"/>
  <c r="K49" i="8"/>
  <c r="J49" i="8"/>
  <c r="L41" i="8"/>
  <c r="L42" i="8"/>
  <c r="J27" i="8"/>
  <c r="L86" i="8"/>
  <c r="L87" i="8"/>
  <c r="K86" i="8"/>
  <c r="J86" i="8"/>
  <c r="L63" i="8"/>
  <c r="L64" i="8"/>
  <c r="K63" i="8"/>
  <c r="J63" i="8"/>
  <c r="L51" i="8"/>
  <c r="L52" i="8"/>
  <c r="K51" i="8"/>
  <c r="J51" i="8"/>
  <c r="L79" i="8"/>
  <c r="L80" i="8"/>
  <c r="L12" i="8"/>
  <c r="L13" i="8"/>
  <c r="L78" i="8"/>
  <c r="L81" i="8"/>
  <c r="L82" i="8"/>
  <c r="L83" i="8"/>
  <c r="L49" i="8"/>
  <c r="L50" i="8"/>
  <c r="L53" i="8"/>
  <c r="L54" i="8"/>
  <c r="L43" i="8"/>
  <c r="L44" i="8"/>
  <c r="L45" i="8"/>
  <c r="L65" i="8"/>
  <c r="L88" i="8"/>
  <c r="L14" i="8"/>
  <c r="L92" i="8" l="1"/>
  <c r="L91" i="8"/>
  <c r="L90" i="8"/>
  <c r="L89" i="8"/>
  <c r="L85" i="8"/>
  <c r="L84" i="8"/>
  <c r="L77" i="8"/>
  <c r="L76" i="8"/>
  <c r="L75" i="8"/>
  <c r="L74" i="8"/>
  <c r="L73" i="8"/>
  <c r="L72" i="8"/>
  <c r="L71" i="8"/>
  <c r="L70" i="8"/>
  <c r="L69" i="8"/>
  <c r="L68" i="8"/>
  <c r="L67" i="8"/>
  <c r="L66" i="8"/>
  <c r="L62" i="8"/>
  <c r="L61" i="8"/>
  <c r="L60" i="8"/>
  <c r="L59" i="8"/>
  <c r="L58" i="8"/>
  <c r="L57" i="8"/>
  <c r="L56" i="8"/>
  <c r="L55" i="8"/>
  <c r="L48" i="8"/>
  <c r="L47" i="8"/>
  <c r="L46" i="8"/>
  <c r="L40" i="8"/>
  <c r="L39" i="8"/>
  <c r="L38" i="8"/>
  <c r="L37" i="8"/>
  <c r="L36" i="8"/>
  <c r="L35" i="8"/>
  <c r="L34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1" i="8"/>
  <c r="L10" i="8"/>
  <c r="L9" i="8"/>
  <c r="L8" i="8"/>
  <c r="L7" i="8"/>
  <c r="L6" i="8"/>
  <c r="L5" i="8"/>
  <c r="L4" i="8"/>
  <c r="L3" i="8"/>
  <c r="L2" i="8"/>
  <c r="W107" i="8" l="1"/>
  <c r="W106" i="8"/>
  <c r="W105" i="8"/>
  <c r="W104" i="8"/>
  <c r="W103" i="8"/>
  <c r="W102" i="8"/>
  <c r="W101" i="8"/>
  <c r="L33" i="8"/>
  <c r="L32" i="8"/>
  <c r="L31" i="8"/>
  <c r="W108" i="6"/>
  <c r="W106" i="6"/>
  <c r="W105" i="6"/>
  <c r="W104" i="6"/>
  <c r="W103" i="6"/>
  <c r="W102" i="6"/>
  <c r="W101" i="6"/>
  <c r="L101" i="6"/>
  <c r="W100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J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14" i="5"/>
  <c r="L111" i="5"/>
  <c r="U109" i="5"/>
  <c r="L109" i="5"/>
  <c r="U107" i="5"/>
  <c r="U106" i="5"/>
  <c r="U105" i="5"/>
  <c r="L105" i="5"/>
  <c r="U104" i="5"/>
  <c r="U103" i="5"/>
  <c r="L103" i="5"/>
  <c r="K103" i="5"/>
  <c r="J103" i="5"/>
  <c r="U102" i="5"/>
  <c r="L102" i="5"/>
  <c r="U101" i="5"/>
  <c r="L101" i="5"/>
  <c r="L100" i="5"/>
  <c r="L99" i="5"/>
  <c r="L98" i="5"/>
  <c r="L97" i="5"/>
  <c r="L96" i="5"/>
  <c r="L95" i="5"/>
  <c r="L94" i="5"/>
  <c r="L93" i="5"/>
  <c r="L92" i="5"/>
  <c r="L91" i="5"/>
  <c r="L90" i="5"/>
  <c r="K90" i="5"/>
  <c r="J90" i="5"/>
  <c r="L89" i="5"/>
  <c r="L88" i="5"/>
  <c r="L87" i="5"/>
  <c r="L86" i="5"/>
  <c r="L85" i="5"/>
  <c r="L84" i="5"/>
  <c r="L83" i="5"/>
  <c r="L82" i="5"/>
  <c r="J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J60" i="5"/>
  <c r="L59" i="5"/>
  <c r="J59" i="5"/>
  <c r="L58" i="5"/>
  <c r="L57" i="5"/>
  <c r="K57" i="5"/>
  <c r="J57" i="5"/>
  <c r="L56" i="5"/>
  <c r="L55" i="5"/>
  <c r="L54" i="5"/>
  <c r="L53" i="5"/>
  <c r="L52" i="5"/>
  <c r="L51" i="5"/>
  <c r="L50" i="5"/>
  <c r="L49" i="5"/>
  <c r="L48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J32" i="5"/>
  <c r="L31" i="5"/>
  <c r="J31" i="5"/>
  <c r="L30" i="5"/>
  <c r="L29" i="5"/>
  <c r="L28" i="5"/>
  <c r="L27" i="5"/>
  <c r="L26" i="5"/>
  <c r="L25" i="5"/>
  <c r="L24" i="5"/>
  <c r="L23" i="5"/>
  <c r="L22" i="5"/>
  <c r="K22" i="5"/>
  <c r="J22" i="5"/>
  <c r="L21" i="5"/>
  <c r="L20" i="5"/>
  <c r="L19" i="5"/>
  <c r="L18" i="5"/>
  <c r="L17" i="5"/>
  <c r="L16" i="5"/>
  <c r="J16" i="5"/>
  <c r="L15" i="5"/>
  <c r="L14" i="5"/>
  <c r="L13" i="5"/>
  <c r="L12" i="5"/>
  <c r="V11" i="5"/>
  <c r="L11" i="5"/>
  <c r="L10" i="5"/>
  <c r="L9" i="5"/>
  <c r="V8" i="5"/>
  <c r="L8" i="5"/>
  <c r="J8" i="5"/>
  <c r="V7" i="5"/>
  <c r="L7" i="5"/>
  <c r="J7" i="5"/>
  <c r="V6" i="5"/>
  <c r="L6" i="5"/>
  <c r="L5" i="5"/>
  <c r="L4" i="5"/>
  <c r="L3" i="5"/>
  <c r="L2" i="5"/>
  <c r="L109" i="4"/>
  <c r="L108" i="4"/>
  <c r="U106" i="4"/>
  <c r="U102" i="4"/>
  <c r="U101" i="4"/>
  <c r="L101" i="4"/>
  <c r="U100" i="4"/>
  <c r="L100" i="4"/>
  <c r="K100" i="4"/>
  <c r="J100" i="4"/>
  <c r="U99" i="4"/>
  <c r="L99" i="4"/>
  <c r="U98" i="4"/>
  <c r="L98" i="4"/>
  <c r="L97" i="4"/>
  <c r="L96" i="4"/>
  <c r="L95" i="4"/>
  <c r="L94" i="4"/>
  <c r="K94" i="4"/>
  <c r="J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K72" i="4"/>
  <c r="J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J58" i="4"/>
  <c r="L57" i="4"/>
  <c r="L56" i="4"/>
  <c r="K56" i="4"/>
  <c r="J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J22" i="4"/>
  <c r="L21" i="4"/>
  <c r="L20" i="4"/>
  <c r="J20" i="4"/>
  <c r="L19" i="4"/>
  <c r="L18" i="4"/>
  <c r="L17" i="4"/>
  <c r="L16" i="4"/>
  <c r="J16" i="4"/>
  <c r="L15" i="4"/>
  <c r="L14" i="4"/>
  <c r="J14" i="4"/>
  <c r="L13" i="4"/>
  <c r="L12" i="4"/>
  <c r="L11" i="4"/>
  <c r="L10" i="4"/>
  <c r="L9" i="4"/>
  <c r="L8" i="4"/>
  <c r="L7" i="4"/>
  <c r="L6" i="4"/>
  <c r="L5" i="4"/>
  <c r="L4" i="4"/>
  <c r="L3" i="4"/>
  <c r="J3" i="4"/>
  <c r="L2" i="4"/>
  <c r="L105" i="1"/>
  <c r="L104" i="1"/>
  <c r="U101" i="1"/>
  <c r="U100" i="1"/>
  <c r="U99" i="1"/>
  <c r="U98" i="1"/>
  <c r="U97" i="1"/>
  <c r="U96" i="1"/>
  <c r="L96" i="1"/>
  <c r="U95" i="1"/>
  <c r="L95" i="1"/>
  <c r="U94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J16" i="1"/>
  <c r="L15" i="1"/>
  <c r="L14" i="1"/>
  <c r="J14" i="1"/>
  <c r="L13" i="1"/>
  <c r="L12" i="1"/>
  <c r="L11" i="1"/>
  <c r="L10" i="1"/>
  <c r="L9" i="1"/>
  <c r="L8" i="1"/>
  <c r="K8" i="1"/>
  <c r="J8" i="1"/>
  <c r="L7" i="1"/>
  <c r="L6" i="1"/>
  <c r="L5" i="1"/>
  <c r="L4" i="1"/>
  <c r="L3" i="1"/>
  <c r="J3" i="1"/>
  <c r="L2" i="1"/>
  <c r="L93" i="8" l="1"/>
  <c r="L96" i="8"/>
  <c r="W109" i="8"/>
</calcChain>
</file>

<file path=xl/sharedStrings.xml><?xml version="1.0" encoding="utf-8"?>
<sst xmlns="http://schemas.openxmlformats.org/spreadsheetml/2006/main" count="2873" uniqueCount="323">
  <si>
    <t>קוד</t>
  </si>
  <si>
    <t>קידוד אתר</t>
  </si>
  <si>
    <t>אתר</t>
  </si>
  <si>
    <t>מס' עובד</t>
  </si>
  <si>
    <t>מס' עובד בחדר אוכל</t>
  </si>
  <si>
    <t>שם משפחה</t>
  </si>
  <si>
    <t>שם פרטי</t>
  </si>
  <si>
    <t>שווי</t>
  </si>
  <si>
    <t>חיוב</t>
  </si>
  <si>
    <t>סה"כ</t>
  </si>
  <si>
    <t>פלסגד</t>
  </si>
  <si>
    <t xml:space="preserve">אינגדה </t>
  </si>
  <si>
    <t>הולואגר</t>
  </si>
  <si>
    <t>אתגר</t>
  </si>
  <si>
    <t>אלמו</t>
  </si>
  <si>
    <t>צאלה</t>
  </si>
  <si>
    <t>אברהם</t>
  </si>
  <si>
    <t>אופק</t>
  </si>
  <si>
    <t>אדר</t>
  </si>
  <si>
    <t>חגי</t>
  </si>
  <si>
    <t>אטיאס</t>
  </si>
  <si>
    <t>מירי</t>
  </si>
  <si>
    <t>אירוח</t>
  </si>
  <si>
    <t>אחזקה</t>
  </si>
  <si>
    <t>הנהלה</t>
  </si>
  <si>
    <t>תפעול</t>
  </si>
  <si>
    <t>טאיה</t>
  </si>
  <si>
    <t xml:space="preserve">אלול </t>
  </si>
  <si>
    <t>מאור</t>
  </si>
  <si>
    <t>אסוס</t>
  </si>
  <si>
    <t>אריק</t>
  </si>
  <si>
    <t>אספו</t>
  </si>
  <si>
    <t>מולה</t>
  </si>
  <si>
    <t>נווה ימין</t>
  </si>
  <si>
    <t>אפללו</t>
  </si>
  <si>
    <t>חיים</t>
  </si>
  <si>
    <t>אפק</t>
  </si>
  <si>
    <t>אסא</t>
  </si>
  <si>
    <t>אפרייט</t>
  </si>
  <si>
    <t>אוהד</t>
  </si>
  <si>
    <t xml:space="preserve">ארדת </t>
  </si>
  <si>
    <t>אבי</t>
  </si>
  <si>
    <t xml:space="preserve">ארז </t>
  </si>
  <si>
    <t>אסף</t>
  </si>
  <si>
    <t>בדארנה</t>
  </si>
  <si>
    <t>מראם</t>
  </si>
  <si>
    <t>בלוצרקובסקי</t>
  </si>
  <si>
    <t>גנדי</t>
  </si>
  <si>
    <t>בלייר</t>
  </si>
  <si>
    <t>ניר</t>
  </si>
  <si>
    <t xml:space="preserve">בן זקן </t>
  </si>
  <si>
    <t>מיכאל</t>
  </si>
  <si>
    <t>בן עמי</t>
  </si>
  <si>
    <t>נאור</t>
  </si>
  <si>
    <t>בן שלום</t>
  </si>
  <si>
    <t>דנה</t>
  </si>
  <si>
    <t>בנדיק</t>
  </si>
  <si>
    <t>עודד</t>
  </si>
  <si>
    <t>ברנשטיין</t>
  </si>
  <si>
    <t>אנדריי</t>
  </si>
  <si>
    <t>גבאי</t>
  </si>
  <si>
    <t>מאיה</t>
  </si>
  <si>
    <t>גולה</t>
  </si>
  <si>
    <t>גידלביץ</t>
  </si>
  <si>
    <t>ולרי</t>
  </si>
  <si>
    <t>גלושקה</t>
  </si>
  <si>
    <t>דימה</t>
  </si>
  <si>
    <t>גמבר</t>
  </si>
  <si>
    <t>ישאלם</t>
  </si>
  <si>
    <t>עיסואי</t>
  </si>
  <si>
    <t>גרצקה</t>
  </si>
  <si>
    <t>גרניט</t>
  </si>
  <si>
    <t>נירית</t>
  </si>
  <si>
    <t xml:space="preserve">דמבו </t>
  </si>
  <si>
    <t>אורי</t>
  </si>
  <si>
    <t xml:space="preserve">דרבסקי </t>
  </si>
  <si>
    <t>רומן</t>
  </si>
  <si>
    <t>הוץ</t>
  </si>
  <si>
    <t xml:space="preserve">הייב </t>
  </si>
  <si>
    <t>אחמד</t>
  </si>
  <si>
    <t>וספי</t>
  </si>
  <si>
    <t>חמדאן</t>
  </si>
  <si>
    <t>חסן</t>
  </si>
  <si>
    <t>עודאי</t>
  </si>
  <si>
    <t>קרולין</t>
  </si>
  <si>
    <t>עלומה</t>
  </si>
  <si>
    <t>הרקאן</t>
  </si>
  <si>
    <t>הלאל</t>
  </si>
  <si>
    <t>עמית</t>
  </si>
  <si>
    <t>חטיב</t>
  </si>
  <si>
    <t>מונא</t>
  </si>
  <si>
    <t>פאטמה</t>
  </si>
  <si>
    <t>זיתוני</t>
  </si>
  <si>
    <t>דוד</t>
  </si>
  <si>
    <t>מריאנה</t>
  </si>
  <si>
    <t>חקון</t>
  </si>
  <si>
    <t>אהלן</t>
  </si>
  <si>
    <t>טוביאנה</t>
  </si>
  <si>
    <t>יוסף</t>
  </si>
  <si>
    <t>יגר</t>
  </si>
  <si>
    <t>חגית</t>
  </si>
  <si>
    <t>כהן</t>
  </si>
  <si>
    <t>אילנה</t>
  </si>
  <si>
    <t>כלב</t>
  </si>
  <si>
    <t>ישראל</t>
  </si>
  <si>
    <t>כנעני</t>
  </si>
  <si>
    <t>אהוד</t>
  </si>
  <si>
    <t>כרמון</t>
  </si>
  <si>
    <t>עופר</t>
  </si>
  <si>
    <t>לוי</t>
  </si>
  <si>
    <t>אלה</t>
  </si>
  <si>
    <t>לחיאני צרויה</t>
  </si>
  <si>
    <t>דניאל</t>
  </si>
  <si>
    <t>לנדאו</t>
  </si>
  <si>
    <t>עידו</t>
  </si>
  <si>
    <t>מגיס</t>
  </si>
  <si>
    <t>יאסר</t>
  </si>
  <si>
    <t>מוסקוביץ</t>
  </si>
  <si>
    <t>יעקב</t>
  </si>
  <si>
    <t>מכלוף</t>
  </si>
  <si>
    <t>גבי</t>
  </si>
  <si>
    <t>מש"א</t>
  </si>
  <si>
    <t>מלניצ'וק</t>
  </si>
  <si>
    <t>אלכסנדר</t>
  </si>
  <si>
    <t>מלסה</t>
  </si>
  <si>
    <t>ידרסל</t>
  </si>
  <si>
    <t>מנחם</t>
  </si>
  <si>
    <t>שמעון</t>
  </si>
  <si>
    <t>מקוריאו</t>
  </si>
  <si>
    <t>צאגה</t>
  </si>
  <si>
    <t>סודוקוב</t>
  </si>
  <si>
    <t>סורוצקי</t>
  </si>
  <si>
    <t>סתיו</t>
  </si>
  <si>
    <t>ספייר</t>
  </si>
  <si>
    <t>ג'ני</t>
  </si>
  <si>
    <t xml:space="preserve">נחמיאס </t>
  </si>
  <si>
    <t>רונית</t>
  </si>
  <si>
    <t>עתאמנה</t>
  </si>
  <si>
    <t>אמגד</t>
  </si>
  <si>
    <t>פארן</t>
  </si>
  <si>
    <t>יפתח</t>
  </si>
  <si>
    <t xml:space="preserve">פנטה </t>
  </si>
  <si>
    <t>סלם</t>
  </si>
  <si>
    <t>פיינגולד</t>
  </si>
  <si>
    <t>טלי</t>
  </si>
  <si>
    <t>אמינאר</t>
  </si>
  <si>
    <t>סרגיי</t>
  </si>
  <si>
    <t xml:space="preserve">פרץ </t>
  </si>
  <si>
    <t>סהר</t>
  </si>
  <si>
    <t>צ'ודנוביץ</t>
  </si>
  <si>
    <t>צקלה</t>
  </si>
  <si>
    <t>אבוש</t>
  </si>
  <si>
    <t>קונין</t>
  </si>
  <si>
    <t>נעמה</t>
  </si>
  <si>
    <t>קזימוב</t>
  </si>
  <si>
    <t>אבסאק</t>
  </si>
  <si>
    <t>עיסאוי</t>
  </si>
  <si>
    <t>קורול</t>
  </si>
  <si>
    <t>איוון</t>
  </si>
  <si>
    <t>קיוקוב</t>
  </si>
  <si>
    <t>אוקסנה</t>
  </si>
  <si>
    <t>קלפון</t>
  </si>
  <si>
    <t>אילן</t>
  </si>
  <si>
    <t>קצרן</t>
  </si>
  <si>
    <t>ילנה</t>
  </si>
  <si>
    <t>ראונר</t>
  </si>
  <si>
    <t>שאול</t>
  </si>
  <si>
    <t>אריה</t>
  </si>
  <si>
    <t>שיבה</t>
  </si>
  <si>
    <t>דמוז</t>
  </si>
  <si>
    <t>טשומה</t>
  </si>
  <si>
    <t>ארדת</t>
  </si>
  <si>
    <t>בדיקה:</t>
  </si>
  <si>
    <t>חיוב ארוחות גדות</t>
  </si>
  <si>
    <t>פלסגד אחרים</t>
  </si>
  <si>
    <t>עובדי פלסגד שאכלו בפוליזיו</t>
  </si>
  <si>
    <t>עובדי פוליזיו שחוייבו בגדות</t>
  </si>
  <si>
    <t>פוליזיו</t>
  </si>
  <si>
    <t xml:space="preserve">כהן </t>
  </si>
  <si>
    <t>קרינה</t>
  </si>
  <si>
    <t xml:space="preserve">מירנסקיה </t>
  </si>
  <si>
    <t xml:space="preserve">סלמאן </t>
  </si>
  <si>
    <t xml:space="preserve">פלוצמן </t>
  </si>
  <si>
    <t>ניצת</t>
  </si>
  <si>
    <t xml:space="preserve">קישוני </t>
  </si>
  <si>
    <t>צ'אלה</t>
  </si>
  <si>
    <t xml:space="preserve">אלמו </t>
  </si>
  <si>
    <t xml:space="preserve">גרצקה </t>
  </si>
  <si>
    <t>אלומה</t>
  </si>
  <si>
    <t>ארקאן</t>
  </si>
  <si>
    <t>זאנה</t>
  </si>
  <si>
    <t xml:space="preserve">זאגאגובה </t>
  </si>
  <si>
    <t>ויקטור</t>
  </si>
  <si>
    <t>טותיף</t>
  </si>
  <si>
    <t>וינרא</t>
  </si>
  <si>
    <t xml:space="preserve">יעקוב </t>
  </si>
  <si>
    <t>דאסש</t>
  </si>
  <si>
    <t>נגטו</t>
  </si>
  <si>
    <t>עלי</t>
  </si>
  <si>
    <t>איאד</t>
  </si>
  <si>
    <t xml:space="preserve">עתמאנה </t>
  </si>
  <si>
    <t>יעקוב</t>
  </si>
  <si>
    <t xml:space="preserve">פארוד </t>
  </si>
  <si>
    <t>סלאם</t>
  </si>
  <si>
    <t>איוואן</t>
  </si>
  <si>
    <t xml:space="preserve">קורול </t>
  </si>
  <si>
    <t>גוסטבו</t>
  </si>
  <si>
    <t>אבאסבק</t>
  </si>
  <si>
    <t xml:space="preserve">קזימוב </t>
  </si>
  <si>
    <t xml:space="preserve">קורלס </t>
  </si>
  <si>
    <t>קישוני</t>
  </si>
  <si>
    <t>נמרוד ארוחות מסיבוס</t>
  </si>
  <si>
    <t>נווה ימין (סיבוס)</t>
  </si>
  <si>
    <t>5037</t>
  </si>
  <si>
    <t>גאלין</t>
  </si>
  <si>
    <t>סיגל</t>
  </si>
  <si>
    <t>קטן</t>
  </si>
  <si>
    <t>5528</t>
  </si>
  <si>
    <t>שפרוני</t>
  </si>
  <si>
    <t>כולל אורחים</t>
  </si>
  <si>
    <t>מוחמד</t>
  </si>
  <si>
    <t>5065</t>
  </si>
  <si>
    <t>5002</t>
  </si>
  <si>
    <t>5068</t>
  </si>
  <si>
    <t>5545</t>
  </si>
  <si>
    <t>5040</t>
  </si>
  <si>
    <t>5524</t>
  </si>
  <si>
    <t>5033</t>
  </si>
  <si>
    <t>5052</t>
  </si>
  <si>
    <t>5012</t>
  </si>
  <si>
    <t>5023</t>
  </si>
  <si>
    <t>5578</t>
  </si>
  <si>
    <t>5518</t>
  </si>
  <si>
    <t>5055</t>
  </si>
  <si>
    <t>5046</t>
  </si>
  <si>
    <t>5050</t>
  </si>
  <si>
    <t>5021</t>
  </si>
  <si>
    <t>=</t>
  </si>
  <si>
    <t>5590</t>
  </si>
  <si>
    <t>5057</t>
  </si>
  <si>
    <t>5056</t>
  </si>
  <si>
    <t>כולל סיבוב</t>
  </si>
  <si>
    <t xml:space="preserve">אמינאר </t>
  </si>
  <si>
    <t>Column6</t>
  </si>
  <si>
    <t>מחיר</t>
  </si>
  <si>
    <t xml:space="preserve">מס' עובד פלסגד </t>
  </si>
  <si>
    <t xml:space="preserve">אתר </t>
  </si>
  <si>
    <t xml:space="preserve">קוד </t>
  </si>
  <si>
    <t>5043</t>
  </si>
  <si>
    <t>5014</t>
  </si>
  <si>
    <t>5069</t>
  </si>
  <si>
    <t>ניכוי</t>
  </si>
  <si>
    <t>אטנאו</t>
  </si>
  <si>
    <t>וולאליאי</t>
  </si>
  <si>
    <t>בויקו</t>
  </si>
  <si>
    <t xml:space="preserve">ג'ניה </t>
  </si>
  <si>
    <t>בקלה</t>
  </si>
  <si>
    <t>מולת</t>
  </si>
  <si>
    <t xml:space="preserve">אתגר </t>
  </si>
  <si>
    <t>משען</t>
  </si>
  <si>
    <t>לידר</t>
  </si>
  <si>
    <t>נהר</t>
  </si>
  <si>
    <t>פדלין</t>
  </si>
  <si>
    <t>קלינין</t>
  </si>
  <si>
    <t>רביד</t>
  </si>
  <si>
    <t>אירוח (עידו שפרוני סיבוס</t>
  </si>
  <si>
    <t>אופיר</t>
  </si>
  <si>
    <t>33.00</t>
  </si>
  <si>
    <t>215.40</t>
  </si>
  <si>
    <t>45.60</t>
  </si>
  <si>
    <t>עובדי פלסגד שאכלו בפוליזו</t>
  </si>
  <si>
    <t>אלון</t>
  </si>
  <si>
    <t>פנחס</t>
  </si>
  <si>
    <t>5060</t>
  </si>
  <si>
    <t>זווידיטו</t>
  </si>
  <si>
    <t>5581</t>
  </si>
  <si>
    <t>טפרה</t>
  </si>
  <si>
    <t>אקווה</t>
  </si>
  <si>
    <t>5101</t>
  </si>
  <si>
    <t>נאדרי</t>
  </si>
  <si>
    <t>עינת</t>
  </si>
  <si>
    <t>5029</t>
  </si>
  <si>
    <t>סגל</t>
  </si>
  <si>
    <t>גבריאל</t>
  </si>
  <si>
    <t>5039</t>
  </si>
  <si>
    <t>קסא</t>
  </si>
  <si>
    <t>בבאי</t>
  </si>
  <si>
    <t>5540</t>
  </si>
  <si>
    <t>סקיבה</t>
  </si>
  <si>
    <t>אשקון</t>
  </si>
  <si>
    <t>אוחיון</t>
  </si>
  <si>
    <t>אליה</t>
  </si>
  <si>
    <t>194.00</t>
  </si>
  <si>
    <t>73.63</t>
  </si>
  <si>
    <t>61.40</t>
  </si>
  <si>
    <t>10.00</t>
  </si>
  <si>
    <t>111.00</t>
  </si>
  <si>
    <t>פיני</t>
  </si>
  <si>
    <t>ביטון</t>
  </si>
  <si>
    <t>מדינה</t>
  </si>
  <si>
    <t>איאהם</t>
  </si>
  <si>
    <t>כרם</t>
  </si>
  <si>
    <t>עידן</t>
  </si>
  <si>
    <t>ניקה</t>
  </si>
  <si>
    <t>עוקלה</t>
  </si>
  <si>
    <t>חדאד</t>
  </si>
  <si>
    <t>גלינה</t>
  </si>
  <si>
    <t>איגור</t>
  </si>
  <si>
    <t>גלואיוה</t>
  </si>
  <si>
    <t xml:space="preserve">מעוף </t>
  </si>
  <si>
    <t xml:space="preserve">טואפרה </t>
  </si>
  <si>
    <t>גרגוריץ</t>
  </si>
  <si>
    <t>נעים</t>
  </si>
  <si>
    <t>מראון</t>
  </si>
  <si>
    <t xml:space="preserve">פאולינה </t>
  </si>
  <si>
    <t>0.0</t>
  </si>
  <si>
    <t>149.80</t>
  </si>
  <si>
    <t>66.00</t>
  </si>
  <si>
    <t>5.00</t>
  </si>
  <si>
    <t>117.50</t>
  </si>
  <si>
    <t>3.00</t>
  </si>
  <si>
    <t>זאבי</t>
  </si>
  <si>
    <t>נמרוד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</si>
</sst>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₪&quot;\ #,##0.00;&quot;₪&quot;\ \-#,##0.00"/>
    <numFmt numFmtId="43" formatCode="_ * #,##0.00_ ;_ * \-#,##0.00_ ;_ * &quot;-&quot;??_ ;_ @_ "/>
    <numFmt numFmtId="164" formatCode="_ * #,##0_ ;_ * \-#,##0_ ;_ * &quot;-&quot;??_ ;_ @_ "/>
    <numFmt numFmtId="165" formatCode="0.00;[Red]0.00"/>
    <numFmt numFmtId="166" formatCode="&quot;₪&quot;\ #,##0.00;&quot;₪&quot;\-#,##0.00"/>
    <numFmt numFmtId="167" formatCode="#,##0.00_ ;\-#,##0.00\ "/>
  </numFmts>
  <fonts count="3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indexed="8"/>
      <name val="Calibri"/>
      <family val="2"/>
    </font>
    <font>
      <sz val="11"/>
      <name val="Arial"/>
      <family val="2"/>
      <charset val="177"/>
      <scheme val="minor"/>
    </font>
    <font>
      <sz val="11"/>
      <name val="Calibri"/>
      <family val="2"/>
    </font>
    <font>
      <b/>
      <u/>
      <sz val="14"/>
      <name val="Arial"/>
      <family val="2"/>
      <charset val="177"/>
      <scheme val="minor"/>
    </font>
    <font>
      <b/>
      <sz val="14"/>
      <name val="Arial"/>
      <family val="2"/>
      <charset val="177"/>
      <scheme val="minor"/>
    </font>
    <font>
      <sz val="11"/>
      <color indexed="8"/>
      <name val="Calibri"/>
      <family val="2"/>
    </font>
    <font>
      <sz val="11"/>
      <color rgb="FFFF0000"/>
      <name val="Arial"/>
      <family val="2"/>
      <charset val="177"/>
      <scheme val="minor"/>
    </font>
    <font>
      <sz val="11"/>
      <color rgb="FFFF0000"/>
      <name val="Calibri"/>
      <family val="2"/>
    </font>
    <font>
      <sz val="11"/>
      <color rgb="FF00B050"/>
      <name val="Arial"/>
      <family val="2"/>
      <charset val="177"/>
      <scheme val="minor"/>
    </font>
    <font>
      <sz val="11"/>
      <color rgb="FF00B050"/>
      <name val="Calibri"/>
      <family val="2"/>
    </font>
    <font>
      <b/>
      <sz val="14"/>
      <color rgb="FFFF0000"/>
      <name val="Arial"/>
      <family val="2"/>
      <charset val="177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70C0"/>
      <name val="Arial"/>
      <family val="2"/>
      <charset val="177"/>
      <scheme val="minor"/>
    </font>
    <font>
      <sz val="11"/>
      <color rgb="FF0070C0"/>
      <name val="Calibri"/>
      <family val="2"/>
    </font>
    <font>
      <sz val="11"/>
      <color indexed="8"/>
      <name val="Calibri"/>
      <family val="2"/>
    </font>
    <font>
      <sz val="11"/>
      <color rgb="FF002060"/>
      <name val="Arial"/>
      <family val="2"/>
      <charset val="177"/>
      <scheme val="minor"/>
    </font>
    <font>
      <b/>
      <sz val="11"/>
      <name val="Arial"/>
      <family val="2"/>
      <scheme val="minor"/>
    </font>
    <font>
      <sz val="11"/>
      <color theme="5"/>
      <name val="Arial"/>
      <family val="2"/>
      <charset val="177"/>
      <scheme val="minor"/>
    </font>
    <font>
      <sz val="11"/>
      <color theme="5"/>
      <name val="Calibri"/>
      <family val="2"/>
    </font>
    <font>
      <sz val="11"/>
      <color theme="5"/>
      <name val="Arial"/>
      <family val="2"/>
      <scheme val="minor"/>
    </font>
    <font>
      <sz val="11"/>
      <color theme="5"/>
      <name val="Arial"/>
      <family val="2"/>
    </font>
    <font>
      <sz val="11"/>
      <color indexed="8"/>
      <name val="Calibri"/>
      <family val="2"/>
    </font>
    <font>
      <b/>
      <sz val="11"/>
      <color theme="1"/>
      <name val="Arial"/>
      <family val="2"/>
      <charset val="177"/>
      <scheme val="minor"/>
    </font>
    <font>
      <b/>
      <sz val="10"/>
      <color indexed="8"/>
      <name val="Arial"/>
      <family val="2"/>
    </font>
    <font>
      <b/>
      <sz val="11"/>
      <name val="Calibri"/>
      <family val="2"/>
    </font>
    <font>
      <b/>
      <sz val="14"/>
      <color rgb="FF92D050"/>
      <name val="Arial"/>
      <family val="2"/>
      <scheme val="minor"/>
    </font>
    <font>
      <sz val="11"/>
      <name val="Calibri"/>
      <family val="2"/>
    </font>
    <font>
      <sz val="8"/>
      <name val="Arial"/>
      <family val="2"/>
      <charset val="177"/>
      <scheme val="minor"/>
    </font>
    <font>
      <sz val="11"/>
      <color theme="9"/>
      <name val="Arial"/>
      <family val="2"/>
      <charset val="177"/>
      <scheme val="minor"/>
    </font>
    <font>
      <sz val="11"/>
      <color rgb="FFFF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38">
    <xf numFmtId="0" fontId="0" fillId="0" borderId="0" xfId="0"/>
    <xf numFmtId="0" fontId="2" fillId="2" borderId="0" xfId="0" applyFont="1" applyFill="1"/>
    <xf numFmtId="0" fontId="4" fillId="0" borderId="0" xfId="0" applyFont="1" applyFill="1"/>
    <xf numFmtId="1" fontId="0" fillId="0" borderId="0" xfId="0" applyNumberFormat="1" applyAlignment="1"/>
    <xf numFmtId="1" fontId="0" fillId="0" borderId="0" xfId="1" applyNumberFormat="1" applyFont="1"/>
    <xf numFmtId="164" fontId="0" fillId="0" borderId="0" xfId="0" applyNumberFormat="1"/>
    <xf numFmtId="0" fontId="5" fillId="0" borderId="0" xfId="0" applyFont="1" applyFill="1" applyBorder="1" applyAlignment="1">
      <alignment wrapText="1"/>
    </xf>
    <xf numFmtId="1" fontId="0" fillId="0" borderId="0" xfId="0" applyNumberFormat="1"/>
    <xf numFmtId="0" fontId="4" fillId="0" borderId="0" xfId="0" applyFont="1" applyFill="1" applyBorder="1"/>
    <xf numFmtId="0" fontId="4" fillId="0" borderId="1" xfId="0" applyFont="1" applyFill="1" applyBorder="1"/>
    <xf numFmtId="1" fontId="2" fillId="0" borderId="0" xfId="0" applyNumberFormat="1" applyFont="1"/>
    <xf numFmtId="0" fontId="6" fillId="0" borderId="0" xfId="0" applyFont="1"/>
    <xf numFmtId="0" fontId="7" fillId="0" borderId="0" xfId="0" applyFont="1"/>
    <xf numFmtId="1" fontId="7" fillId="0" borderId="0" xfId="0" applyNumberFormat="1" applyFont="1"/>
    <xf numFmtId="1" fontId="7" fillId="0" borderId="0" xfId="1" applyNumberFormat="1" applyFont="1"/>
    <xf numFmtId="0" fontId="3" fillId="0" borderId="0" xfId="0" applyFont="1" applyFill="1" applyBorder="1" applyAlignment="1">
      <alignment wrapText="1"/>
    </xf>
    <xf numFmtId="1" fontId="0" fillId="3" borderId="0" xfId="1" applyNumberFormat="1" applyFont="1" applyFill="1"/>
    <xf numFmtId="0" fontId="4" fillId="3" borderId="0" xfId="0" applyFont="1" applyFill="1"/>
    <xf numFmtId="0" fontId="3" fillId="0" borderId="1" xfId="0" applyFont="1" applyBorder="1" applyAlignment="1">
      <alignment horizontal="right" wrapText="1"/>
    </xf>
    <xf numFmtId="0" fontId="8" fillId="0" borderId="1" xfId="0" applyFont="1" applyBorder="1" applyAlignment="1">
      <alignment wrapText="1"/>
    </xf>
    <xf numFmtId="2" fontId="2" fillId="2" borderId="0" xfId="0" applyNumberFormat="1" applyFont="1" applyFill="1"/>
    <xf numFmtId="2" fontId="0" fillId="0" borderId="0" xfId="1" applyNumberFormat="1" applyFont="1"/>
    <xf numFmtId="2" fontId="0" fillId="0" borderId="0" xfId="0" applyNumberFormat="1" applyAlignment="1"/>
    <xf numFmtId="2" fontId="0" fillId="3" borderId="0" xfId="1" applyNumberFormat="1" applyFont="1" applyFill="1"/>
    <xf numFmtId="2" fontId="0" fillId="0" borderId="0" xfId="0" applyNumberFormat="1"/>
    <xf numFmtId="2" fontId="7" fillId="0" borderId="0" xfId="0" applyNumberFormat="1" applyFont="1"/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4" fontId="3" fillId="0" borderId="1" xfId="0" applyNumberFormat="1" applyFont="1" applyBorder="1" applyAlignment="1">
      <alignment horizontal="right" wrapText="1"/>
    </xf>
    <xf numFmtId="0" fontId="3" fillId="4" borderId="1" xfId="0" applyFont="1" applyFill="1" applyBorder="1" applyAlignment="1">
      <alignment horizontal="right" wrapText="1"/>
    </xf>
    <xf numFmtId="2" fontId="3" fillId="5" borderId="1" xfId="0" applyNumberFormat="1" applyFont="1" applyFill="1" applyBorder="1" applyAlignment="1">
      <alignment horizontal="right" wrapText="1"/>
    </xf>
    <xf numFmtId="0" fontId="10" fillId="0" borderId="1" xfId="0" applyFont="1" applyBorder="1" applyAlignment="1">
      <alignment wrapText="1"/>
    </xf>
    <xf numFmtId="4" fontId="10" fillId="0" borderId="1" xfId="0" applyNumberFormat="1" applyFont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wrapText="1"/>
    </xf>
    <xf numFmtId="2" fontId="3" fillId="0" borderId="1" xfId="0" applyNumberFormat="1" applyFont="1" applyFill="1" applyBorder="1" applyAlignment="1">
      <alignment horizontal="right" wrapText="1"/>
    </xf>
    <xf numFmtId="0" fontId="10" fillId="0" borderId="1" xfId="0" applyFont="1" applyFill="1" applyBorder="1" applyAlignment="1">
      <alignment horizontal="right" wrapText="1"/>
    </xf>
    <xf numFmtId="2" fontId="10" fillId="0" borderId="1" xfId="0" applyNumberFormat="1" applyFont="1" applyFill="1" applyBorder="1" applyAlignment="1">
      <alignment horizontal="right" wrapText="1"/>
    </xf>
    <xf numFmtId="2" fontId="9" fillId="0" borderId="0" xfId="1" applyNumberFormat="1" applyFont="1"/>
    <xf numFmtId="0" fontId="11" fillId="0" borderId="0" xfId="0" applyFont="1"/>
    <xf numFmtId="0" fontId="11" fillId="0" borderId="0" xfId="0" applyFont="1" applyFill="1" applyBorder="1"/>
    <xf numFmtId="0" fontId="11" fillId="0" borderId="0" xfId="0" applyFont="1" applyFill="1"/>
    <xf numFmtId="2" fontId="11" fillId="0" borderId="0" xfId="1" applyNumberFormat="1" applyFont="1"/>
    <xf numFmtId="164" fontId="11" fillId="0" borderId="0" xfId="0" applyNumberFormat="1" applyFont="1"/>
    <xf numFmtId="0" fontId="13" fillId="0" borderId="0" xfId="0" applyFont="1"/>
    <xf numFmtId="165" fontId="0" fillId="0" borderId="0" xfId="1" applyNumberFormat="1" applyFont="1"/>
    <xf numFmtId="2" fontId="11" fillId="0" borderId="2" xfId="0" applyNumberFormat="1" applyFont="1" applyBorder="1"/>
    <xf numFmtId="2" fontId="3" fillId="0" borderId="1" xfId="0" applyNumberFormat="1" applyFont="1" applyBorder="1" applyAlignment="1">
      <alignment horizontal="right" wrapText="1"/>
    </xf>
    <xf numFmtId="2" fontId="0" fillId="0" borderId="2" xfId="0" applyNumberFormat="1" applyBorder="1"/>
    <xf numFmtId="2" fontId="2" fillId="0" borderId="0" xfId="0" applyNumberFormat="1" applyFont="1"/>
    <xf numFmtId="2" fontId="12" fillId="0" borderId="1" xfId="0" applyNumberFormat="1" applyFont="1" applyBorder="1" applyAlignment="1">
      <alignment horizontal="right" wrapText="1"/>
    </xf>
    <xf numFmtId="2" fontId="10" fillId="0" borderId="1" xfId="0" applyNumberFormat="1" applyFont="1" applyBorder="1" applyAlignment="1">
      <alignment horizontal="right" wrapText="1"/>
    </xf>
    <xf numFmtId="0" fontId="2" fillId="0" borderId="0" xfId="0" applyFont="1"/>
    <xf numFmtId="0" fontId="14" fillId="0" borderId="0" xfId="0" applyFont="1"/>
    <xf numFmtId="0" fontId="15" fillId="0" borderId="0" xfId="0" applyFont="1"/>
    <xf numFmtId="2" fontId="13" fillId="0" borderId="0" xfId="0" applyNumberFormat="1" applyFont="1"/>
    <xf numFmtId="0" fontId="9" fillId="0" borderId="0" xfId="0" applyFont="1"/>
    <xf numFmtId="0" fontId="10" fillId="0" borderId="0" xfId="0" applyFont="1" applyFill="1" applyBorder="1" applyAlignment="1">
      <alignment wrapText="1"/>
    </xf>
    <xf numFmtId="0" fontId="9" fillId="0" borderId="0" xfId="0" applyFont="1" applyFill="1"/>
    <xf numFmtId="1" fontId="9" fillId="0" borderId="0" xfId="0" applyNumberFormat="1" applyFont="1"/>
    <xf numFmtId="1" fontId="9" fillId="0" borderId="0" xfId="1" applyNumberFormat="1" applyFont="1"/>
    <xf numFmtId="0" fontId="9" fillId="0" borderId="0" xfId="0" applyFont="1" applyFill="1" applyBorder="1"/>
    <xf numFmtId="2" fontId="7" fillId="0" borderId="0" xfId="1" applyNumberFormat="1" applyFont="1"/>
    <xf numFmtId="2" fontId="13" fillId="0" borderId="0" xfId="1" applyNumberFormat="1" applyFont="1"/>
    <xf numFmtId="0" fontId="16" fillId="0" borderId="0" xfId="0" applyFont="1"/>
    <xf numFmtId="0" fontId="16" fillId="0" borderId="0" xfId="0" applyFont="1" applyFill="1"/>
    <xf numFmtId="1" fontId="16" fillId="0" borderId="0" xfId="1" applyNumberFormat="1" applyFont="1"/>
    <xf numFmtId="2" fontId="16" fillId="0" borderId="0" xfId="1" applyNumberFormat="1" applyFont="1"/>
    <xf numFmtId="0" fontId="16" fillId="3" borderId="0" xfId="0" applyFont="1" applyFill="1"/>
    <xf numFmtId="2" fontId="17" fillId="0" borderId="1" xfId="0" applyNumberFormat="1" applyFont="1" applyBorder="1" applyAlignment="1">
      <alignment horizontal="right" wrapText="1"/>
    </xf>
    <xf numFmtId="0" fontId="16" fillId="0" borderId="0" xfId="0" applyFont="1" applyFill="1" applyBorder="1"/>
    <xf numFmtId="164" fontId="16" fillId="0" borderId="0" xfId="0" applyNumberFormat="1" applyFont="1"/>
    <xf numFmtId="0" fontId="0" fillId="0" borderId="0" xfId="0" applyFill="1"/>
    <xf numFmtId="4" fontId="0" fillId="0" borderId="0" xfId="0" applyNumberFormat="1"/>
    <xf numFmtId="0" fontId="19" fillId="0" borderId="0" xfId="0" applyFont="1" applyFill="1"/>
    <xf numFmtId="0" fontId="20" fillId="2" borderId="0" xfId="0" applyFont="1" applyFill="1"/>
    <xf numFmtId="2" fontId="20" fillId="2" borderId="0" xfId="0" applyNumberFormat="1" applyFont="1" applyFill="1"/>
    <xf numFmtId="2" fontId="4" fillId="0" borderId="0" xfId="1" applyNumberFormat="1" applyFont="1" applyFill="1" applyBorder="1"/>
    <xf numFmtId="2" fontId="0" fillId="0" borderId="0" xfId="1" applyNumberFormat="1" applyFon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right" wrapText="1"/>
    </xf>
    <xf numFmtId="2" fontId="11" fillId="0" borderId="0" xfId="1" applyNumberFormat="1" applyFont="1" applyFill="1" applyBorder="1"/>
    <xf numFmtId="2" fontId="18" fillId="0" borderId="0" xfId="0" applyNumberFormat="1" applyFont="1" applyFill="1" applyBorder="1" applyAlignment="1">
      <alignment horizontal="right" wrapText="1"/>
    </xf>
    <xf numFmtId="4" fontId="12" fillId="0" borderId="0" xfId="0" applyNumberFormat="1" applyFont="1" applyFill="1" applyBorder="1" applyAlignment="1">
      <alignment horizontal="right" wrapText="1"/>
    </xf>
    <xf numFmtId="2" fontId="3" fillId="0" borderId="0" xfId="0" applyNumberFormat="1" applyFont="1" applyFill="1" applyBorder="1" applyAlignment="1">
      <alignment horizontal="right" wrapText="1"/>
    </xf>
    <xf numFmtId="4" fontId="5" fillId="0" borderId="0" xfId="0" applyNumberFormat="1" applyFont="1" applyFill="1" applyBorder="1" applyAlignment="1">
      <alignment horizontal="right" wrapText="1"/>
    </xf>
    <xf numFmtId="0" fontId="0" fillId="0" borderId="3" xfId="0" applyFill="1" applyBorder="1"/>
    <xf numFmtId="0" fontId="4" fillId="0" borderId="3" xfId="0" applyFont="1" applyFill="1" applyBorder="1"/>
    <xf numFmtId="2" fontId="0" fillId="0" borderId="3" xfId="1" applyNumberFormat="1" applyFont="1" applyFill="1" applyBorder="1"/>
    <xf numFmtId="0" fontId="21" fillId="0" borderId="0" xfId="0" applyFont="1" applyFill="1" applyBorder="1"/>
    <xf numFmtId="0" fontId="22" fillId="0" borderId="1" xfId="0" applyFont="1" applyBorder="1" applyAlignment="1">
      <alignment horizontal="right" wrapText="1"/>
    </xf>
    <xf numFmtId="2" fontId="21" fillId="0" borderId="0" xfId="1" applyNumberFormat="1" applyFont="1" applyFill="1" applyBorder="1"/>
    <xf numFmtId="0" fontId="21" fillId="0" borderId="0" xfId="0" applyFont="1" applyFill="1" applyBorder="1" applyAlignment="1">
      <alignment horizontal="right"/>
    </xf>
    <xf numFmtId="0" fontId="23" fillId="0" borderId="0" xfId="0" applyFont="1" applyFill="1" applyBorder="1"/>
    <xf numFmtId="0" fontId="24" fillId="0" borderId="0" xfId="0" applyFont="1" applyFill="1" applyBorder="1" applyAlignment="1">
      <alignment wrapText="1"/>
    </xf>
    <xf numFmtId="2" fontId="23" fillId="0" borderId="0" xfId="1" applyNumberFormat="1" applyFont="1" applyFill="1" applyBorder="1"/>
    <xf numFmtId="2" fontId="9" fillId="0" borderId="0" xfId="0" applyNumberFormat="1" applyFont="1" applyFill="1" applyBorder="1"/>
    <xf numFmtId="2" fontId="9" fillId="0" borderId="0" xfId="1" applyNumberFormat="1" applyFont="1" applyFill="1" applyBorder="1"/>
    <xf numFmtId="2" fontId="21" fillId="0" borderId="0" xfId="1" applyNumberFormat="1" applyFont="1" applyFill="1" applyBorder="1" applyAlignment="1">
      <alignment horizontal="right" wrapText="1"/>
    </xf>
    <xf numFmtId="166" fontId="25" fillId="0" borderId="1" xfId="0" applyNumberFormat="1" applyFont="1" applyBorder="1" applyAlignment="1">
      <alignment horizontal="right" wrapText="1"/>
    </xf>
    <xf numFmtId="7" fontId="0" fillId="0" borderId="0" xfId="0" applyNumberFormat="1"/>
    <xf numFmtId="2" fontId="0" fillId="0" borderId="0" xfId="1" applyNumberFormat="1" applyFont="1" applyFill="1"/>
    <xf numFmtId="2" fontId="25" fillId="0" borderId="4" xfId="0" applyNumberFormat="1" applyFont="1" applyBorder="1" applyAlignment="1">
      <alignment horizontal="right" wrapText="1"/>
    </xf>
    <xf numFmtId="2" fontId="3" fillId="0" borderId="3" xfId="0" applyNumberFormat="1" applyFont="1" applyFill="1" applyBorder="1" applyAlignment="1">
      <alignment horizontal="right" wrapText="1"/>
    </xf>
    <xf numFmtId="2" fontId="12" fillId="0" borderId="0" xfId="0" applyNumberFormat="1" applyFont="1" applyFill="1" applyBorder="1" applyAlignment="1">
      <alignment horizontal="right" wrapText="1"/>
    </xf>
    <xf numFmtId="2" fontId="5" fillId="0" borderId="0" xfId="0" applyNumberFormat="1" applyFont="1" applyFill="1" applyBorder="1" applyAlignment="1">
      <alignment horizontal="right" wrapText="1"/>
    </xf>
    <xf numFmtId="2" fontId="25" fillId="0" borderId="1" xfId="0" applyNumberFormat="1" applyFont="1" applyBorder="1" applyAlignment="1">
      <alignment horizontal="right" wrapText="1"/>
    </xf>
    <xf numFmtId="167" fontId="3" fillId="0" borderId="5" xfId="0" applyNumberFormat="1" applyFont="1" applyBorder="1" applyAlignment="1">
      <alignment horizontal="right" wrapText="1"/>
    </xf>
    <xf numFmtId="166" fontId="27" fillId="0" borderId="0" xfId="0" applyNumberFormat="1" applyFont="1"/>
    <xf numFmtId="0" fontId="28" fillId="0" borderId="7" xfId="0" applyFont="1" applyBorder="1"/>
    <xf numFmtId="4" fontId="26" fillId="0" borderId="6" xfId="1" applyNumberFormat="1" applyFont="1" applyBorder="1"/>
    <xf numFmtId="2" fontId="0" fillId="0" borderId="0" xfId="0" applyNumberFormat="1" applyFont="1" applyFill="1"/>
    <xf numFmtId="4" fontId="0" fillId="0" borderId="0" xfId="0" applyNumberFormat="1" applyFont="1" applyFill="1"/>
    <xf numFmtId="0" fontId="11" fillId="0" borderId="7" xfId="0" applyFont="1" applyBorder="1"/>
    <xf numFmtId="2" fontId="3" fillId="0" borderId="8" xfId="0" applyNumberFormat="1" applyFont="1" applyBorder="1" applyAlignment="1">
      <alignment horizontal="right" wrapText="1"/>
    </xf>
    <xf numFmtId="166" fontId="3" fillId="0" borderId="9" xfId="0" applyNumberFormat="1" applyFont="1" applyBorder="1" applyAlignment="1">
      <alignment horizontal="right" wrapText="1"/>
    </xf>
    <xf numFmtId="2" fontId="0" fillId="0" borderId="0" xfId="1" applyNumberFormat="1" applyFont="1" applyFill="1" applyBorder="1" applyAlignment="1">
      <alignment horizontal="right" wrapText="1"/>
    </xf>
    <xf numFmtId="0" fontId="30" fillId="0" borderId="9" xfId="0" applyFont="1" applyBorder="1" applyAlignment="1">
      <alignment wrapText="1"/>
    </xf>
    <xf numFmtId="2" fontId="32" fillId="0" borderId="0" xfId="1" applyNumberFormat="1" applyFont="1" applyFill="1" applyBorder="1"/>
    <xf numFmtId="4" fontId="7" fillId="0" borderId="0" xfId="0" applyNumberFormat="1" applyFont="1"/>
    <xf numFmtId="0" fontId="33" fillId="0" borderId="0" xfId="0" applyFont="1"/>
    <xf numFmtId="0" fontId="3" fillId="0" borderId="9" xfId="0" applyFont="1" applyBorder="1" applyAlignment="1">
      <alignment wrapText="1"/>
    </xf>
    <xf numFmtId="0" fontId="21" fillId="0" borderId="10" xfId="0" applyFont="1" applyFill="1" applyBorder="1"/>
    <xf numFmtId="0" fontId="21" fillId="0" borderId="11" xfId="0" applyFont="1" applyFill="1" applyBorder="1"/>
    <xf numFmtId="2" fontId="21" fillId="0" borderId="11" xfId="1" applyNumberFormat="1" applyFont="1" applyFill="1" applyBorder="1"/>
    <xf numFmtId="2" fontId="0" fillId="0" borderId="12" xfId="1" applyNumberFormat="1" applyFont="1" applyFill="1" applyBorder="1"/>
    <xf numFmtId="0" fontId="0" fillId="0" borderId="13" xfId="0" applyFill="1" applyBorder="1"/>
    <xf numFmtId="2" fontId="0" fillId="0" borderId="14" xfId="1" applyNumberFormat="1" applyFont="1" applyFill="1" applyBorder="1"/>
    <xf numFmtId="167" fontId="3" fillId="0" borderId="15" xfId="0" applyNumberFormat="1" applyFont="1" applyBorder="1" applyAlignment="1">
      <alignment horizontal="right" wrapText="1"/>
    </xf>
    <xf numFmtId="0" fontId="28" fillId="0" borderId="16" xfId="0" applyFont="1" applyBorder="1"/>
    <xf numFmtId="0" fontId="0" fillId="0" borderId="16" xfId="0" applyBorder="1"/>
    <xf numFmtId="0" fontId="9" fillId="0" borderId="16" xfId="0" applyFont="1" applyBorder="1"/>
    <xf numFmtId="0" fontId="4" fillId="0" borderId="0" xfId="0" applyFont="1"/>
    <xf numFmtId="166" fontId="3" fillId="0" borderId="17" xfId="0" applyNumberFormat="1" applyFont="1" applyBorder="1" applyAlignment="1">
      <alignment horizontal="right" wrapText="1"/>
    </xf>
    <xf numFmtId="0" fontId="28" fillId="0" borderId="18" xfId="2" applyNumberFormat="1" applyFont="1" applyBorder="1"/>
    <xf numFmtId="0" fontId="29" fillId="0" borderId="0" xfId="0" applyFont="1" applyAlignment="1">
      <alignment wrapText="1" shrinkToFit="1"/>
    </xf>
  </cellXfs>
  <cellStyles count="3">
    <cellStyle name="Comma" xfId="1" builtinId="3"/>
    <cellStyle name="Normal" xfId="0" builtinId="0"/>
    <cellStyle name="Normal 2" xfId="2" xr:uid="{587FC67C-383F-455B-8A8E-80C286A2B0A8}"/>
  </cellStyles>
  <dxfs count="1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177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177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177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177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2" formatCode="0.00"/>
      <fill>
        <patternFill patternType="solid">
          <fgColor indexed="64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177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177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177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177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2" formatCode="0.00"/>
      <fill>
        <patternFill patternType="solid">
          <fgColor indexed="64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177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177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177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177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2" formatCode="0.00"/>
      <fill>
        <patternFill patternType="solid">
          <fgColor indexed="64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177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177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177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177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2" formatCode="0.00"/>
      <fill>
        <patternFill patternType="solid">
          <fgColor indexed="64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177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177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2" formatCode="0.00"/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C6A3B3-1595-40E4-B151-BDFB6DC067AE}" name="Table1" displayName="Table1" ref="A1:L91" totalsRowShown="0" headerRowDxfId="117" dataDxfId="116" dataCellStyle="Comma">
  <autoFilter ref="A1:L91" xr:uid="{3076FEC5-9272-4085-B85F-AE2AFC3C20E7}">
    <filterColumn colId="2">
      <filters>
        <filter val="פלסגד"/>
      </filters>
    </filterColumn>
  </autoFilter>
  <tableColumns count="12">
    <tableColumn id="1" xr3:uid="{E0F2BAB6-E5C8-4BF5-A9AF-3C17DE7AD0C8}" name="קוד " dataDxfId="115"/>
    <tableColumn id="2" xr3:uid="{8760CB58-A761-4432-AA0F-60C00322CA69}" name="קידוד אתר" dataDxfId="114"/>
    <tableColumn id="3" xr3:uid="{CF3234A0-CEA5-4341-9083-0D57E1D4A882}" name="אתר " dataDxfId="113"/>
    <tableColumn id="4" xr3:uid="{30015755-90C1-4AA0-8954-7E2A71C786F8}" name="מס' עובד פלסגד " dataDxfId="112"/>
    <tableColumn id="5" xr3:uid="{67BCEF8E-64E4-4E5F-8ABE-DD1224CD2A0E}" name="מס' עובד בחדר אוכל" dataDxfId="111"/>
    <tableColumn id="6" xr3:uid="{CE124D3B-AB27-4C78-B7B3-D6058BC8C5EF}" name="Column6" dataDxfId="110"/>
    <tableColumn id="7" xr3:uid="{D0B514C8-3A15-45D6-BE6E-50B143D83A3A}" name="מחיר" dataDxfId="109"/>
    <tableColumn id="8" xr3:uid="{0B21C148-A4AA-4969-9E9D-1363C1A8A677}" name="שם משפחה" dataDxfId="108"/>
    <tableColumn id="9" xr3:uid="{76DB554B-AF16-4843-AC30-2D0B664B52B3}" name="שם פרטי" dataDxfId="107"/>
    <tableColumn id="10" xr3:uid="{ECADC56D-1DFF-4BCB-B2E7-98976EFDD449}" name="שווי" dataDxfId="106" dataCellStyle="Comma"/>
    <tableColumn id="11" xr3:uid="{FA173918-46C6-4715-BDB3-543253F29072}" name="חיוב" dataDxfId="105" dataCellStyle="Comma"/>
    <tableColumn id="12" xr3:uid="{5FA7CEBA-E40D-4EEC-A4BB-90337C84614E}" name="סה&quot;כ" dataDxfId="104" dataCellStyle="Comma">
      <calculatedColumnFormula>K2+J2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1270E2-E468-45C1-BD67-41B1F7CE0128}" name="Table14" displayName="Table14" ref="A1:L93" totalsRowCount="1" headerRowDxfId="103" dataDxfId="102" dataCellStyle="Comma">
  <autoFilter ref="A1:L92" xr:uid="{AA84D723-3E7A-4B0E-8EB8-DC7D2E4D39B0}">
    <filterColumn colId="2">
      <filters>
        <filter val="נווה ימין"/>
        <filter val="פלסגד"/>
      </filters>
    </filterColumn>
  </autoFilter>
  <tableColumns count="12">
    <tableColumn id="1" xr3:uid="{A95E1D85-8048-4210-BE64-6259688291AF}" name="קוד " dataDxfId="101" totalsRowDxfId="100"/>
    <tableColumn id="2" xr3:uid="{4B8E558E-E010-4503-9253-3ECA39D493CF}" name="קידוד אתר" dataDxfId="99" totalsRowDxfId="98"/>
    <tableColumn id="3" xr3:uid="{72F3D078-319F-41EC-869A-838A1C1F42FA}" name="אתר " dataDxfId="97" totalsRowDxfId="96"/>
    <tableColumn id="4" xr3:uid="{72ADC09A-1939-4BED-8CFE-BB98066529F6}" name="מס' עובד פלסגד " dataDxfId="95" totalsRowDxfId="94"/>
    <tableColumn id="5" xr3:uid="{25E06E69-4F7E-4F3D-85B0-938179114DAE}" name="מס' עובד בחדר אוכל" dataDxfId="93" totalsRowDxfId="92"/>
    <tableColumn id="6" xr3:uid="{86904367-8FD1-42ED-84CA-01E130E07562}" name="Column6" dataDxfId="91" totalsRowDxfId="90"/>
    <tableColumn id="7" xr3:uid="{4FAD1760-E87E-43C8-8C5C-A0CC44FCA4FA}" name="מחיר" dataDxfId="89" totalsRowDxfId="88"/>
    <tableColumn id="8" xr3:uid="{5A87E1E5-B4D3-48A4-B954-182AD49AFD26}" name="שם משפחה" dataDxfId="87" totalsRowDxfId="86"/>
    <tableColumn id="9" xr3:uid="{7EC0FBD7-5797-40A6-9CEC-40BA91843676}" name="שם פרטי" dataDxfId="85" totalsRowDxfId="84"/>
    <tableColumn id="10" xr3:uid="{B895F206-E8C6-4460-8054-383AD5D15133}" name="שווי" dataDxfId="83" totalsRowDxfId="82" dataCellStyle="Comma"/>
    <tableColumn id="11" xr3:uid="{A0564D30-DE3D-4C22-95C3-71D73223397B}" name="ניכוי" dataDxfId="81" totalsRowDxfId="80" dataCellStyle="Comma"/>
    <tableColumn id="12" xr3:uid="{735EEDD4-1539-47E0-979B-EFC0135EF02A}" name="סה&quot;כ" totalsRowFunction="sum" dataDxfId="79" totalsRowDxfId="78" dataCellStyle="Comm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9EAF2A-E578-4F0D-9559-35A70A46B324}" name="Table143" displayName="Table143" ref="A1:L94" totalsRowCount="1" headerRowDxfId="77" dataDxfId="76" dataCellStyle="Comma">
  <autoFilter ref="A1:L93" xr:uid="{47F27464-70CD-450A-9BB6-3400B33418B8}">
    <filterColumn colId="2">
      <filters>
        <filter val="נווה ימין"/>
        <filter val="פלסגד"/>
      </filters>
    </filterColumn>
  </autoFilter>
  <tableColumns count="12">
    <tableColumn id="1" xr3:uid="{F8361042-563A-4E02-93E8-3DA8B35791E6}" name="קוד " dataDxfId="75" totalsRowDxfId="74"/>
    <tableColumn id="2" xr3:uid="{95843C37-CEA4-4E9C-B5C0-C8A8C70834D6}" name="קידוד אתר" dataDxfId="73" totalsRowDxfId="72"/>
    <tableColumn id="3" xr3:uid="{A3596D4D-A191-467A-8FD3-2D683CE2F6B4}" name="אתר " dataDxfId="71" totalsRowDxfId="70"/>
    <tableColumn id="4" xr3:uid="{9110F5D5-3BB8-4A6D-B493-307C79EABE7D}" name="מס' עובד פלסגד " dataDxfId="69" totalsRowDxfId="68"/>
    <tableColumn id="5" xr3:uid="{A469F13C-4F0A-4CF5-98F2-DC3CA3AC6C27}" name="מס' עובד בחדר אוכל" dataDxfId="67" totalsRowDxfId="66"/>
    <tableColumn id="6" xr3:uid="{5239CCF7-9F7F-4EBE-BE20-B4EF4F866FF4}" name="Column6" dataDxfId="65" totalsRowDxfId="64"/>
    <tableColumn id="7" xr3:uid="{611A63C3-BE0D-4AE0-90F2-D4E5D4BEA51C}" name="מחיר" dataDxfId="63" totalsRowDxfId="62"/>
    <tableColumn id="8" xr3:uid="{DCADC1CB-A244-4A4A-BCAD-D7D3013A364F}" name="שם משפחה" dataDxfId="61" totalsRowDxfId="60"/>
    <tableColumn id="9" xr3:uid="{3ABC962B-567E-4ED3-9B41-66C9AA51EDFC}" name="שם פרטי" dataDxfId="59" totalsRowDxfId="58"/>
    <tableColumn id="10" xr3:uid="{830B127C-E007-41D7-ADD1-E66C1887FB48}" name="שווי" dataDxfId="57" totalsRowDxfId="56" dataCellStyle="Comma"/>
    <tableColumn id="11" xr3:uid="{EF354218-5382-4D5B-8B29-46D2480F616A}" name="ניכוי" dataDxfId="55" totalsRowDxfId="54" dataCellStyle="Comma"/>
    <tableColumn id="12" xr3:uid="{9E87AE24-7514-412C-9B4C-90A5D4A6580D}" name="סה&quot;כ" dataDxfId="53" totalsRowDxfId="52" dataCellStyle="Comma">
      <calculatedColumnFormula>Table143[[#This Row],[ניכוי]]+Table143[[#This Row],[שווי]]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B713A9-C0F9-4877-9CE5-9D3BBA753A7E}" name="Table1435" displayName="Table1435" ref="A1:L87" totalsRowShown="0" headerRowDxfId="51" dataDxfId="50" dataCellStyle="Comma">
  <autoFilter ref="A1:L87" xr:uid="{0E6B2552-8285-4B03-A690-0E3F3979C616}"/>
  <tableColumns count="12">
    <tableColumn id="1" xr3:uid="{63DD35DE-C18B-47EA-819F-E0E8418B57B3}" name="קוד " dataDxfId="49" totalsRowDxfId="48"/>
    <tableColumn id="2" xr3:uid="{F1E91889-53C6-4215-AD58-B00348C8F070}" name="קידוד אתר" dataDxfId="47" totalsRowDxfId="46"/>
    <tableColumn id="3" xr3:uid="{EC00081B-8FBB-405E-A2A5-F130808BF8A1}" name="אתר " dataDxfId="45" totalsRowDxfId="44"/>
    <tableColumn id="4" xr3:uid="{D9F4A51E-207B-442C-AED5-7086E6CA5B39}" name="מס' עובד פלסגד " dataDxfId="43" totalsRowDxfId="42"/>
    <tableColumn id="5" xr3:uid="{9A940CCC-BE7C-4543-8214-60A5A8A92199}" name="מס' עובד בחדר אוכל" dataDxfId="41" totalsRowDxfId="40"/>
    <tableColumn id="6" xr3:uid="{FFCE4370-649C-4BBC-B9C0-D39AED8DE424}" name="Column6" dataDxfId="39" totalsRowDxfId="38"/>
    <tableColumn id="7" xr3:uid="{9C37BAEA-3640-4E00-B87E-2C5806A06455}" name="מחיר" dataDxfId="37" totalsRowDxfId="36"/>
    <tableColumn id="8" xr3:uid="{13ED9BC8-134F-476F-BA45-E91C68787A64}" name="שם משפחה" dataDxfId="35" totalsRowDxfId="34"/>
    <tableColumn id="9" xr3:uid="{18A0CADB-9DEE-4060-963E-062BB4A7F6E8}" name="שם פרטי" dataDxfId="33" totalsRowDxfId="32"/>
    <tableColumn id="10" xr3:uid="{34C350C6-C82E-4978-956B-01D6D9AA0DC5}" name="שווי" dataDxfId="31" totalsRowDxfId="30" dataCellStyle="Comma"/>
    <tableColumn id="11" xr3:uid="{532FCDF7-78A1-4B91-834D-4C38A68AED6A}" name="ניכוי" dataDxfId="29" totalsRowDxfId="28" dataCellStyle="Comma"/>
    <tableColumn id="12" xr3:uid="{35F3822E-6535-4011-9FAE-39F55E7E34BE}" name="סה&quot;כ" dataDxfId="27" totalsRowDxfId="26" dataCellStyle="Comma">
      <calculatedColumnFormula>Table1435[[#This Row],[ניכוי]]+Table1435[[#This Row],[שווי]]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590539-F5FD-4799-82B0-93AF3E413076}" name="Table14356" displayName="Table14356" ref="A1:L88" totalsRowShown="0" headerRowDxfId="25" dataDxfId="24" dataCellStyle="Comma">
  <autoFilter ref="A1:L88" xr:uid="{80206BDF-0A7A-4906-BEAF-B74BE3AA0549}"/>
  <tableColumns count="12">
    <tableColumn id="1" xr3:uid="{A68C16DE-D34C-42E5-92BD-44E643683689}" name="קוד " dataDxfId="23" totalsRowDxfId="22"/>
    <tableColumn id="2" xr3:uid="{42637BB8-15C4-46C8-98B7-783B685EC371}" name="קידוד אתר" dataDxfId="21" totalsRowDxfId="20"/>
    <tableColumn id="3" xr3:uid="{68BCA8F0-BE0B-4E9A-98EC-472743095D49}" name="אתר " dataDxfId="19" totalsRowDxfId="18"/>
    <tableColumn id="4" xr3:uid="{79532FA2-8925-4D56-B213-34907990CDC1}" name="מס' עובד פלסגד " dataDxfId="17" totalsRowDxfId="16"/>
    <tableColumn id="5" xr3:uid="{BFAC6D60-A44F-4AB9-98F7-F9DDC6491033}" name="מס' עובד בחדר אוכל" dataDxfId="15" totalsRowDxfId="14"/>
    <tableColumn id="6" xr3:uid="{8C4AF115-58BC-4516-A96E-E9DC166BBEDC}" name="Column6" dataDxfId="13" totalsRowDxfId="12"/>
    <tableColumn id="7" xr3:uid="{5192E405-4A54-4C3E-A1AF-D37C52A7564F}" name="מחיר" dataDxfId="11" totalsRowDxfId="10"/>
    <tableColumn id="8" xr3:uid="{C8E23163-C6C1-4D29-ADF6-234CFC16C000}" name="שם משפחה" dataDxfId="9" totalsRowDxfId="8"/>
    <tableColumn id="9" xr3:uid="{1398B20A-311D-411D-8DDF-426228B412F0}" name="שם פרטי" dataDxfId="7" totalsRowDxfId="6"/>
    <tableColumn id="10" xr3:uid="{EF383DE5-A963-42B1-B4D1-4BA2E46C3E62}" name="שווי" dataDxfId="5" totalsRowDxfId="4" dataCellStyle="Comma"/>
    <tableColumn id="11" xr3:uid="{FD90D9AF-71F9-4E0B-941E-B7C41E3BA971}" name="ניכוי" dataDxfId="3" totalsRowDxfId="2" dataCellStyle="Comma"/>
    <tableColumn id="12" xr3:uid="{47C34E88-38B0-4014-B012-954D161123DD}" name="סה&quot;כ" dataDxfId="1" totalsRowDxfId="0" dataCellStyle="Comma">
      <calculatedColumnFormula>Table14356[[#This Row],[ניכוי]]+Table14356[[#This Row],[שווי]]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13"/>
  <sheetViews>
    <sheetView rightToLeft="1" topLeftCell="C89" workbookViewId="0">
      <selection activeCell="K93" sqref="K93"/>
    </sheetView>
  </sheetViews>
  <sheetFormatPr defaultRowHeight="14.25" x14ac:dyDescent="0.2"/>
  <cols>
    <col min="1" max="1" width="3.625" customWidth="1"/>
    <col min="2" max="2" width="4.75" customWidth="1"/>
    <col min="5" max="5" width="18.5" bestFit="1" customWidth="1"/>
    <col min="6" max="6" width="4.125" customWidth="1"/>
    <col min="8" max="8" width="15.375" customWidth="1"/>
    <col min="10" max="10" width="9.125" bestFit="1" customWidth="1"/>
    <col min="11" max="11" width="7.375" bestFit="1" customWidth="1"/>
    <col min="12" max="12" width="13.375" bestFit="1" customWidth="1"/>
    <col min="13" max="13" width="3.75" customWidth="1"/>
    <col min="14" max="14" width="4.375" customWidth="1"/>
    <col min="19" max="19" width="8" customWidth="1"/>
  </cols>
  <sheetData>
    <row r="1" spans="1:13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3" x14ac:dyDescent="0.2">
      <c r="A2">
        <v>51</v>
      </c>
      <c r="B2">
        <v>1</v>
      </c>
      <c r="C2" t="s">
        <v>10</v>
      </c>
      <c r="D2">
        <v>2188</v>
      </c>
      <c r="E2">
        <v>5098</v>
      </c>
      <c r="F2">
        <v>1</v>
      </c>
      <c r="G2">
        <v>24</v>
      </c>
      <c r="H2" s="9" t="s">
        <v>16</v>
      </c>
      <c r="I2" s="2" t="s">
        <v>17</v>
      </c>
      <c r="J2" s="4">
        <v>96</v>
      </c>
      <c r="K2" s="4">
        <v>9.5</v>
      </c>
      <c r="L2" s="4">
        <f>J2+K2</f>
        <v>105.5</v>
      </c>
      <c r="M2" s="5"/>
    </row>
    <row r="3" spans="1:13" x14ac:dyDescent="0.2">
      <c r="A3">
        <v>51</v>
      </c>
      <c r="B3">
        <v>1</v>
      </c>
      <c r="C3" t="s">
        <v>10</v>
      </c>
      <c r="D3">
        <v>1368</v>
      </c>
      <c r="E3">
        <v>5062</v>
      </c>
      <c r="F3">
        <v>1</v>
      </c>
      <c r="G3">
        <v>24</v>
      </c>
      <c r="H3" s="8" t="s">
        <v>18</v>
      </c>
      <c r="I3" s="2" t="s">
        <v>19</v>
      </c>
      <c r="J3" s="4">
        <f>336+U96</f>
        <v>432</v>
      </c>
      <c r="K3" s="4">
        <v>24.800000000000011</v>
      </c>
      <c r="L3" s="4">
        <f t="shared" ref="L3:L65" si="0">J3+K3</f>
        <v>456.8</v>
      </c>
    </row>
    <row r="4" spans="1:13" x14ac:dyDescent="0.2">
      <c r="A4">
        <v>51</v>
      </c>
      <c r="B4">
        <v>1</v>
      </c>
      <c r="C4" t="s">
        <v>10</v>
      </c>
      <c r="D4">
        <v>774</v>
      </c>
      <c r="E4">
        <v>5557</v>
      </c>
      <c r="F4">
        <v>1</v>
      </c>
      <c r="G4">
        <v>24</v>
      </c>
      <c r="H4" s="2" t="s">
        <v>20</v>
      </c>
      <c r="I4" s="2" t="s">
        <v>21</v>
      </c>
      <c r="J4" s="4">
        <v>144</v>
      </c>
      <c r="K4" s="4">
        <v>105.25</v>
      </c>
      <c r="L4" s="4">
        <f t="shared" si="0"/>
        <v>249.25</v>
      </c>
      <c r="M4" s="5"/>
    </row>
    <row r="5" spans="1:13" ht="15" x14ac:dyDescent="0.25">
      <c r="C5" t="s">
        <v>10</v>
      </c>
      <c r="D5">
        <v>2220</v>
      </c>
      <c r="G5">
        <v>24</v>
      </c>
      <c r="H5" s="15" t="s">
        <v>11</v>
      </c>
      <c r="I5" s="2" t="s">
        <v>12</v>
      </c>
      <c r="J5" s="3">
        <v>168</v>
      </c>
      <c r="K5" s="3">
        <v>36.699999999999989</v>
      </c>
      <c r="L5" s="4">
        <f t="shared" si="0"/>
        <v>204.7</v>
      </c>
      <c r="M5" s="5"/>
    </row>
    <row r="6" spans="1:13" ht="15" x14ac:dyDescent="0.25">
      <c r="B6">
        <v>1</v>
      </c>
      <c r="C6" t="s">
        <v>10</v>
      </c>
      <c r="G6">
        <v>24</v>
      </c>
      <c r="H6" s="6" t="s">
        <v>22</v>
      </c>
      <c r="I6" s="2" t="s">
        <v>23</v>
      </c>
      <c r="J6" s="7">
        <v>48</v>
      </c>
      <c r="K6" s="7">
        <v>138.5</v>
      </c>
      <c r="L6" s="4">
        <f t="shared" si="0"/>
        <v>186.5</v>
      </c>
      <c r="M6" s="5"/>
    </row>
    <row r="7" spans="1:13" ht="15" x14ac:dyDescent="0.25">
      <c r="B7">
        <v>1</v>
      </c>
      <c r="C7" t="s">
        <v>10</v>
      </c>
      <c r="G7">
        <v>24</v>
      </c>
      <c r="H7" s="6" t="s">
        <v>22</v>
      </c>
      <c r="I7" s="2" t="s">
        <v>24</v>
      </c>
      <c r="J7" s="4">
        <v>97.25</v>
      </c>
      <c r="K7" s="7"/>
      <c r="L7" s="4">
        <f t="shared" si="0"/>
        <v>97.25</v>
      </c>
      <c r="M7" s="5"/>
    </row>
    <row r="8" spans="1:13" ht="15" x14ac:dyDescent="0.25">
      <c r="B8">
        <v>1</v>
      </c>
      <c r="C8" t="s">
        <v>10</v>
      </c>
      <c r="G8">
        <v>24</v>
      </c>
      <c r="H8" s="6" t="s">
        <v>22</v>
      </c>
      <c r="I8" s="2" t="s">
        <v>25</v>
      </c>
      <c r="J8" s="7">
        <f>24+24</f>
        <v>48</v>
      </c>
      <c r="K8" s="7">
        <f>2+15</f>
        <v>17</v>
      </c>
      <c r="L8" s="4">
        <f t="shared" si="0"/>
        <v>65</v>
      </c>
      <c r="M8" s="5"/>
    </row>
    <row r="9" spans="1:13" x14ac:dyDescent="0.2">
      <c r="H9" s="8" t="s">
        <v>22</v>
      </c>
      <c r="I9" s="2" t="s">
        <v>121</v>
      </c>
      <c r="J9" s="4"/>
      <c r="K9" s="4"/>
      <c r="L9" s="4">
        <f t="shared" si="0"/>
        <v>0</v>
      </c>
      <c r="M9" s="5"/>
    </row>
    <row r="10" spans="1:13" x14ac:dyDescent="0.2">
      <c r="A10">
        <v>51</v>
      </c>
      <c r="B10">
        <v>1</v>
      </c>
      <c r="C10" t="s">
        <v>10</v>
      </c>
      <c r="D10">
        <v>1126</v>
      </c>
      <c r="E10">
        <v>5562</v>
      </c>
      <c r="F10">
        <v>1</v>
      </c>
      <c r="G10">
        <v>24</v>
      </c>
      <c r="H10" s="2" t="s">
        <v>27</v>
      </c>
      <c r="I10" s="2" t="s">
        <v>28</v>
      </c>
      <c r="J10" s="4">
        <v>284.25</v>
      </c>
      <c r="K10" s="4"/>
      <c r="L10" s="4">
        <f t="shared" si="0"/>
        <v>284.25</v>
      </c>
      <c r="M10" s="5"/>
    </row>
    <row r="11" spans="1:13" x14ac:dyDescent="0.2">
      <c r="C11" t="s">
        <v>13</v>
      </c>
      <c r="D11">
        <v>2244</v>
      </c>
      <c r="G11">
        <v>24</v>
      </c>
      <c r="H11" s="2" t="s">
        <v>14</v>
      </c>
      <c r="I11" s="2" t="s">
        <v>15</v>
      </c>
      <c r="J11" s="4">
        <v>120</v>
      </c>
      <c r="K11" s="4">
        <v>54.699999999999989</v>
      </c>
      <c r="L11" s="4">
        <f t="shared" si="0"/>
        <v>174.7</v>
      </c>
      <c r="M11" s="5"/>
    </row>
    <row r="12" spans="1:13" x14ac:dyDescent="0.2">
      <c r="A12">
        <v>51</v>
      </c>
      <c r="B12">
        <v>1</v>
      </c>
      <c r="C12" t="s">
        <v>10</v>
      </c>
      <c r="D12">
        <v>549</v>
      </c>
      <c r="E12">
        <v>5572</v>
      </c>
      <c r="F12">
        <v>1</v>
      </c>
      <c r="G12">
        <v>24</v>
      </c>
      <c r="H12" s="2" t="s">
        <v>29</v>
      </c>
      <c r="I12" s="2" t="s">
        <v>30</v>
      </c>
      <c r="J12" s="4">
        <v>462.35</v>
      </c>
      <c r="K12" s="4"/>
      <c r="L12" s="4">
        <f t="shared" si="0"/>
        <v>462.35</v>
      </c>
      <c r="M12" s="5"/>
    </row>
    <row r="13" spans="1:13" x14ac:dyDescent="0.2">
      <c r="C13" t="s">
        <v>33</v>
      </c>
      <c r="D13">
        <v>1312</v>
      </c>
      <c r="E13">
        <v>5592</v>
      </c>
      <c r="F13">
        <v>2</v>
      </c>
      <c r="G13">
        <v>45</v>
      </c>
      <c r="H13" s="2" t="s">
        <v>34</v>
      </c>
      <c r="I13" s="2" t="s">
        <v>35</v>
      </c>
      <c r="J13" s="4">
        <v>944</v>
      </c>
      <c r="K13" s="4">
        <v>214.5</v>
      </c>
      <c r="L13" s="4">
        <f t="shared" si="0"/>
        <v>1158.5</v>
      </c>
      <c r="M13" s="5"/>
    </row>
    <row r="14" spans="1:13" x14ac:dyDescent="0.2">
      <c r="A14">
        <v>51</v>
      </c>
      <c r="B14">
        <v>1</v>
      </c>
      <c r="C14" t="s">
        <v>10</v>
      </c>
      <c r="D14">
        <v>655</v>
      </c>
      <c r="E14">
        <v>5540</v>
      </c>
      <c r="F14">
        <v>1</v>
      </c>
      <c r="G14">
        <v>24</v>
      </c>
      <c r="H14" s="2" t="s">
        <v>36</v>
      </c>
      <c r="I14" s="2" t="s">
        <v>37</v>
      </c>
      <c r="J14" s="4">
        <f>252.55+U97</f>
        <v>324.55</v>
      </c>
      <c r="K14" s="4"/>
      <c r="L14" s="4">
        <f t="shared" si="0"/>
        <v>324.55</v>
      </c>
      <c r="M14" s="5"/>
    </row>
    <row r="15" spans="1:13" x14ac:dyDescent="0.2">
      <c r="A15">
        <v>51</v>
      </c>
      <c r="B15">
        <v>1</v>
      </c>
      <c r="C15" t="s">
        <v>10</v>
      </c>
      <c r="D15">
        <v>1070</v>
      </c>
      <c r="E15">
        <v>5501</v>
      </c>
      <c r="F15">
        <v>1</v>
      </c>
      <c r="G15">
        <v>24</v>
      </c>
      <c r="H15" s="2" t="s">
        <v>38</v>
      </c>
      <c r="I15" s="2" t="s">
        <v>39</v>
      </c>
      <c r="J15" s="4">
        <v>127.3</v>
      </c>
      <c r="K15" s="4"/>
      <c r="L15" s="4">
        <f t="shared" si="0"/>
        <v>127.3</v>
      </c>
      <c r="M15" s="5"/>
    </row>
    <row r="16" spans="1:13" x14ac:dyDescent="0.2">
      <c r="A16">
        <v>51</v>
      </c>
      <c r="B16">
        <v>1</v>
      </c>
      <c r="C16" t="s">
        <v>10</v>
      </c>
      <c r="D16">
        <v>880</v>
      </c>
      <c r="E16">
        <v>5101</v>
      </c>
      <c r="F16">
        <v>1</v>
      </c>
      <c r="G16">
        <v>24</v>
      </c>
      <c r="H16" s="2" t="s">
        <v>40</v>
      </c>
      <c r="I16" s="2" t="s">
        <v>41</v>
      </c>
      <c r="J16" s="4">
        <f>240+U98</f>
        <v>432</v>
      </c>
      <c r="K16" s="4">
        <v>16.899999999999977</v>
      </c>
      <c r="L16" s="4">
        <f t="shared" si="0"/>
        <v>448.9</v>
      </c>
      <c r="M16" s="5"/>
    </row>
    <row r="17" spans="1:13" x14ac:dyDescent="0.2">
      <c r="C17" t="s">
        <v>10</v>
      </c>
      <c r="D17">
        <v>1438</v>
      </c>
      <c r="E17">
        <v>5068</v>
      </c>
      <c r="G17">
        <v>24</v>
      </c>
      <c r="H17" s="2" t="s">
        <v>42</v>
      </c>
      <c r="I17" s="2" t="s">
        <v>43</v>
      </c>
      <c r="J17" s="4">
        <v>17</v>
      </c>
      <c r="K17" s="4"/>
      <c r="L17" s="4">
        <f t="shared" si="0"/>
        <v>17</v>
      </c>
      <c r="M17" s="5"/>
    </row>
    <row r="18" spans="1:13" x14ac:dyDescent="0.2">
      <c r="C18" t="s">
        <v>10</v>
      </c>
      <c r="D18">
        <v>4033</v>
      </c>
      <c r="H18" s="2" t="s">
        <v>44</v>
      </c>
      <c r="I18" s="2" t="s">
        <v>45</v>
      </c>
      <c r="J18" s="4">
        <v>120</v>
      </c>
      <c r="K18" s="4">
        <v>69.75</v>
      </c>
      <c r="L18" s="4">
        <f t="shared" si="0"/>
        <v>189.75</v>
      </c>
      <c r="M18" s="5"/>
    </row>
    <row r="19" spans="1:13" x14ac:dyDescent="0.2">
      <c r="A19">
        <v>51</v>
      </c>
      <c r="B19">
        <v>1</v>
      </c>
      <c r="C19" t="s">
        <v>10</v>
      </c>
      <c r="D19">
        <v>1356</v>
      </c>
      <c r="E19">
        <v>5004</v>
      </c>
      <c r="F19">
        <v>1</v>
      </c>
      <c r="G19">
        <v>24</v>
      </c>
      <c r="H19" s="2" t="s">
        <v>46</v>
      </c>
      <c r="I19" s="2" t="s">
        <v>47</v>
      </c>
      <c r="J19" s="4">
        <v>96</v>
      </c>
      <c r="K19" s="4">
        <v>12.299999999999997</v>
      </c>
      <c r="L19" s="4">
        <f t="shared" si="0"/>
        <v>108.3</v>
      </c>
      <c r="M19" s="5"/>
    </row>
    <row r="20" spans="1:13" x14ac:dyDescent="0.2">
      <c r="A20">
        <v>51</v>
      </c>
      <c r="B20">
        <v>1</v>
      </c>
      <c r="C20" t="s">
        <v>10</v>
      </c>
      <c r="D20">
        <v>1419</v>
      </c>
      <c r="E20">
        <v>5094</v>
      </c>
      <c r="F20">
        <v>1</v>
      </c>
      <c r="G20">
        <v>24</v>
      </c>
      <c r="H20" s="2" t="s">
        <v>48</v>
      </c>
      <c r="I20" s="2" t="s">
        <v>49</v>
      </c>
      <c r="J20" s="4">
        <v>468</v>
      </c>
      <c r="K20" s="4">
        <v>19.25</v>
      </c>
      <c r="L20" s="4">
        <f t="shared" si="0"/>
        <v>487.25</v>
      </c>
      <c r="M20" s="5"/>
    </row>
    <row r="21" spans="1:13" x14ac:dyDescent="0.2">
      <c r="C21" t="s">
        <v>10</v>
      </c>
      <c r="D21">
        <v>2213</v>
      </c>
      <c r="G21">
        <v>24</v>
      </c>
      <c r="H21" s="2" t="s">
        <v>50</v>
      </c>
      <c r="I21" s="2" t="s">
        <v>51</v>
      </c>
      <c r="J21" s="4">
        <v>312</v>
      </c>
      <c r="K21" s="4">
        <v>195.8</v>
      </c>
      <c r="L21" s="4">
        <f t="shared" si="0"/>
        <v>507.8</v>
      </c>
      <c r="M21" s="5"/>
    </row>
    <row r="22" spans="1:13" x14ac:dyDescent="0.2">
      <c r="A22">
        <v>51</v>
      </c>
      <c r="B22">
        <v>1</v>
      </c>
      <c r="C22" t="s">
        <v>10</v>
      </c>
      <c r="D22">
        <v>1434</v>
      </c>
      <c r="E22">
        <v>5022</v>
      </c>
      <c r="F22">
        <v>1</v>
      </c>
      <c r="G22">
        <v>24</v>
      </c>
      <c r="H22" s="2" t="s">
        <v>52</v>
      </c>
      <c r="I22" s="2" t="s">
        <v>53</v>
      </c>
      <c r="J22" s="4">
        <v>299.55</v>
      </c>
      <c r="K22" s="4"/>
      <c r="L22" s="4">
        <f t="shared" si="0"/>
        <v>299.55</v>
      </c>
      <c r="M22" s="5"/>
    </row>
    <row r="23" spans="1:13" x14ac:dyDescent="0.2">
      <c r="A23">
        <v>51</v>
      </c>
      <c r="B23">
        <v>1</v>
      </c>
      <c r="C23" t="s">
        <v>10</v>
      </c>
      <c r="D23">
        <v>1431</v>
      </c>
      <c r="E23">
        <v>5596</v>
      </c>
      <c r="F23">
        <v>1</v>
      </c>
      <c r="G23">
        <v>24</v>
      </c>
      <c r="H23" s="2" t="s">
        <v>54</v>
      </c>
      <c r="I23" s="2" t="s">
        <v>55</v>
      </c>
      <c r="J23" s="7">
        <v>360</v>
      </c>
      <c r="K23" s="4">
        <v>15.199999999999989</v>
      </c>
      <c r="L23" s="4">
        <f t="shared" si="0"/>
        <v>375.2</v>
      </c>
      <c r="M23" s="5"/>
    </row>
    <row r="24" spans="1:13" x14ac:dyDescent="0.2">
      <c r="C24" t="s">
        <v>10</v>
      </c>
      <c r="D24">
        <v>1436</v>
      </c>
      <c r="G24">
        <v>24</v>
      </c>
      <c r="H24" s="2" t="s">
        <v>56</v>
      </c>
      <c r="I24" s="2" t="s">
        <v>57</v>
      </c>
      <c r="J24" s="4">
        <v>274.64999999999998</v>
      </c>
      <c r="K24" s="4"/>
      <c r="L24" s="4">
        <f t="shared" si="0"/>
        <v>274.64999999999998</v>
      </c>
      <c r="M24" s="5"/>
    </row>
    <row r="25" spans="1:13" x14ac:dyDescent="0.2">
      <c r="A25">
        <v>51</v>
      </c>
      <c r="B25">
        <v>1</v>
      </c>
      <c r="C25" t="s">
        <v>10</v>
      </c>
      <c r="D25">
        <v>1371</v>
      </c>
      <c r="E25">
        <v>5135</v>
      </c>
      <c r="F25">
        <v>1</v>
      </c>
      <c r="G25">
        <v>24</v>
      </c>
      <c r="H25" s="2" t="s">
        <v>58</v>
      </c>
      <c r="I25" s="2" t="s">
        <v>59</v>
      </c>
      <c r="J25" s="4">
        <v>138.25</v>
      </c>
      <c r="K25" s="4"/>
      <c r="L25" s="4">
        <f t="shared" si="0"/>
        <v>138.25</v>
      </c>
      <c r="M25" s="5"/>
    </row>
    <row r="26" spans="1:13" x14ac:dyDescent="0.2">
      <c r="A26">
        <v>51</v>
      </c>
      <c r="B26">
        <v>4</v>
      </c>
      <c r="C26" t="s">
        <v>10</v>
      </c>
      <c r="D26">
        <v>2227</v>
      </c>
      <c r="E26">
        <v>5582</v>
      </c>
      <c r="F26">
        <v>1</v>
      </c>
      <c r="G26">
        <v>24</v>
      </c>
      <c r="H26" s="2" t="s">
        <v>60</v>
      </c>
      <c r="I26" s="2" t="s">
        <v>61</v>
      </c>
      <c r="J26" s="4">
        <v>120</v>
      </c>
      <c r="K26" s="4">
        <v>7.25</v>
      </c>
      <c r="L26" s="4">
        <f t="shared" si="0"/>
        <v>127.25</v>
      </c>
      <c r="M26" s="5"/>
    </row>
    <row r="27" spans="1:13" x14ac:dyDescent="0.2">
      <c r="A27">
        <v>51</v>
      </c>
      <c r="B27">
        <v>1</v>
      </c>
      <c r="C27" t="s">
        <v>10</v>
      </c>
      <c r="D27">
        <v>718</v>
      </c>
      <c r="E27">
        <v>5576</v>
      </c>
      <c r="F27">
        <v>1</v>
      </c>
      <c r="G27">
        <v>24</v>
      </c>
      <c r="H27" s="2" t="s">
        <v>63</v>
      </c>
      <c r="I27" s="2" t="s">
        <v>64</v>
      </c>
      <c r="J27" s="4">
        <v>480</v>
      </c>
      <c r="K27" s="4">
        <v>30.75</v>
      </c>
      <c r="L27" s="4">
        <f t="shared" si="0"/>
        <v>510.75</v>
      </c>
      <c r="M27" s="5"/>
    </row>
    <row r="28" spans="1:13" x14ac:dyDescent="0.2">
      <c r="A28">
        <v>51</v>
      </c>
      <c r="B28">
        <v>1</v>
      </c>
      <c r="C28" t="s">
        <v>10</v>
      </c>
      <c r="D28">
        <v>2178</v>
      </c>
      <c r="E28">
        <v>5053</v>
      </c>
      <c r="F28">
        <v>1</v>
      </c>
      <c r="G28">
        <v>24</v>
      </c>
      <c r="H28" s="2" t="s">
        <v>65</v>
      </c>
      <c r="I28" s="2" t="s">
        <v>66</v>
      </c>
      <c r="J28" s="4">
        <v>120</v>
      </c>
      <c r="K28" s="4">
        <v>52.550000000000011</v>
      </c>
      <c r="L28" s="4">
        <f t="shared" si="0"/>
        <v>172.55</v>
      </c>
      <c r="M28" s="5"/>
    </row>
    <row r="29" spans="1:13" x14ac:dyDescent="0.2">
      <c r="A29">
        <v>51</v>
      </c>
      <c r="B29">
        <v>4</v>
      </c>
      <c r="C29" t="s">
        <v>10</v>
      </c>
      <c r="D29">
        <v>2231</v>
      </c>
      <c r="E29">
        <v>2231</v>
      </c>
      <c r="F29">
        <v>1</v>
      </c>
      <c r="G29">
        <v>24</v>
      </c>
      <c r="H29" s="2" t="s">
        <v>67</v>
      </c>
      <c r="I29" s="2" t="s">
        <v>68</v>
      </c>
      <c r="J29" s="4">
        <v>168</v>
      </c>
      <c r="K29" s="4">
        <v>10.699999999999989</v>
      </c>
      <c r="L29" s="4">
        <f t="shared" si="0"/>
        <v>178.7</v>
      </c>
      <c r="M29" s="5"/>
    </row>
    <row r="30" spans="1:13" x14ac:dyDescent="0.2">
      <c r="C30" t="s">
        <v>33</v>
      </c>
      <c r="D30">
        <v>1420</v>
      </c>
      <c r="F30">
        <v>2</v>
      </c>
      <c r="G30">
        <v>45</v>
      </c>
      <c r="H30" s="2" t="s">
        <v>71</v>
      </c>
      <c r="I30" s="2" t="s">
        <v>72</v>
      </c>
      <c r="J30" s="4">
        <v>296</v>
      </c>
      <c r="K30" s="4">
        <v>3</v>
      </c>
      <c r="L30" s="4">
        <f t="shared" si="0"/>
        <v>299</v>
      </c>
      <c r="M30" s="5"/>
    </row>
    <row r="31" spans="1:13" hidden="1" x14ac:dyDescent="0.2">
      <c r="C31" t="s">
        <v>69</v>
      </c>
      <c r="D31">
        <v>5006</v>
      </c>
      <c r="H31" s="2" t="s">
        <v>70</v>
      </c>
      <c r="I31" s="2" t="s">
        <v>59</v>
      </c>
      <c r="J31" s="4">
        <v>240</v>
      </c>
      <c r="K31" s="4">
        <v>103.89999999999998</v>
      </c>
      <c r="L31" s="4">
        <f t="shared" si="0"/>
        <v>343.9</v>
      </c>
      <c r="M31" s="5"/>
    </row>
    <row r="32" spans="1:13" x14ac:dyDescent="0.2">
      <c r="C32" t="s">
        <v>33</v>
      </c>
      <c r="D32">
        <v>1428</v>
      </c>
      <c r="H32" s="2" t="s">
        <v>73</v>
      </c>
      <c r="I32" s="2" t="s">
        <v>74</v>
      </c>
      <c r="J32" s="4">
        <v>88</v>
      </c>
      <c r="K32" s="4"/>
      <c r="L32" s="4">
        <f t="shared" si="0"/>
        <v>88</v>
      </c>
      <c r="M32" s="5"/>
    </row>
    <row r="33" spans="1:13" x14ac:dyDescent="0.2">
      <c r="A33">
        <v>51</v>
      </c>
      <c r="B33">
        <v>1</v>
      </c>
      <c r="C33" t="s">
        <v>10</v>
      </c>
      <c r="D33">
        <v>1360</v>
      </c>
      <c r="E33">
        <v>5533</v>
      </c>
      <c r="F33">
        <v>1</v>
      </c>
      <c r="G33">
        <v>24</v>
      </c>
      <c r="H33" s="2" t="s">
        <v>75</v>
      </c>
      <c r="I33" s="2" t="s">
        <v>76</v>
      </c>
      <c r="J33" s="4">
        <v>480</v>
      </c>
      <c r="K33" s="4"/>
      <c r="L33" s="4">
        <f t="shared" si="0"/>
        <v>480</v>
      </c>
      <c r="M33" s="5"/>
    </row>
    <row r="34" spans="1:13" hidden="1" x14ac:dyDescent="0.2">
      <c r="C34" t="s">
        <v>69</v>
      </c>
      <c r="D34">
        <v>5008</v>
      </c>
      <c r="H34" s="2" t="s">
        <v>77</v>
      </c>
      <c r="I34" s="2" t="s">
        <v>74</v>
      </c>
      <c r="J34" s="4">
        <v>120</v>
      </c>
      <c r="K34" s="4">
        <v>6.5</v>
      </c>
      <c r="L34" s="4">
        <f t="shared" si="0"/>
        <v>126.5</v>
      </c>
      <c r="M34" s="5"/>
    </row>
    <row r="35" spans="1:13" x14ac:dyDescent="0.2">
      <c r="A35">
        <v>51</v>
      </c>
      <c r="B35">
        <v>1</v>
      </c>
      <c r="C35" t="s">
        <v>10</v>
      </c>
      <c r="D35">
        <v>2223</v>
      </c>
      <c r="E35">
        <v>5066</v>
      </c>
      <c r="F35">
        <v>1</v>
      </c>
      <c r="G35">
        <v>24</v>
      </c>
      <c r="H35" s="2" t="s">
        <v>78</v>
      </c>
      <c r="I35" s="2" t="s">
        <v>79</v>
      </c>
      <c r="J35" s="4">
        <v>216</v>
      </c>
      <c r="K35" s="4">
        <v>24.449999999999989</v>
      </c>
      <c r="L35" s="4">
        <f t="shared" si="0"/>
        <v>240.45</v>
      </c>
      <c r="M35" s="5"/>
    </row>
    <row r="36" spans="1:13" x14ac:dyDescent="0.2">
      <c r="A36">
        <v>51</v>
      </c>
      <c r="B36">
        <v>1</v>
      </c>
      <c r="C36" t="s">
        <v>10</v>
      </c>
      <c r="D36">
        <v>2117</v>
      </c>
      <c r="E36">
        <v>5134</v>
      </c>
      <c r="F36">
        <v>1</v>
      </c>
      <c r="G36">
        <v>24</v>
      </c>
      <c r="H36" s="2" t="s">
        <v>78</v>
      </c>
      <c r="I36" s="2" t="s">
        <v>80</v>
      </c>
      <c r="J36" s="4">
        <v>144</v>
      </c>
      <c r="K36" s="4">
        <v>93.5</v>
      </c>
      <c r="L36" s="4">
        <f t="shared" si="0"/>
        <v>237.5</v>
      </c>
      <c r="M36" s="5"/>
    </row>
    <row r="37" spans="1:13" x14ac:dyDescent="0.2">
      <c r="A37">
        <v>51</v>
      </c>
      <c r="B37">
        <v>4</v>
      </c>
      <c r="C37" t="s">
        <v>10</v>
      </c>
      <c r="D37">
        <v>2215</v>
      </c>
      <c r="E37">
        <v>5520</v>
      </c>
      <c r="F37">
        <v>1</v>
      </c>
      <c r="G37">
        <v>24</v>
      </c>
      <c r="H37" s="2" t="s">
        <v>78</v>
      </c>
      <c r="I37" s="2" t="s">
        <v>81</v>
      </c>
      <c r="J37" s="4">
        <v>216</v>
      </c>
      <c r="K37" s="4">
        <v>18.25</v>
      </c>
      <c r="L37" s="4">
        <f t="shared" si="0"/>
        <v>234.25</v>
      </c>
      <c r="M37" s="5"/>
    </row>
    <row r="38" spans="1:13" x14ac:dyDescent="0.2">
      <c r="A38">
        <v>51</v>
      </c>
      <c r="B38">
        <v>1</v>
      </c>
      <c r="C38" t="s">
        <v>10</v>
      </c>
      <c r="D38">
        <v>2102</v>
      </c>
      <c r="E38">
        <v>5047</v>
      </c>
      <c r="F38">
        <v>1</v>
      </c>
      <c r="G38">
        <v>24</v>
      </c>
      <c r="H38" s="2" t="s">
        <v>78</v>
      </c>
      <c r="I38" s="2" t="s">
        <v>82</v>
      </c>
      <c r="J38" s="4">
        <v>264</v>
      </c>
      <c r="K38" s="4">
        <v>39.199999999999989</v>
      </c>
      <c r="L38" s="4">
        <f t="shared" si="0"/>
        <v>303.2</v>
      </c>
      <c r="M38" s="5"/>
    </row>
    <row r="39" spans="1:13" x14ac:dyDescent="0.2">
      <c r="A39">
        <v>51</v>
      </c>
      <c r="B39">
        <v>1</v>
      </c>
      <c r="C39" t="s">
        <v>10</v>
      </c>
      <c r="D39">
        <v>2073</v>
      </c>
      <c r="E39">
        <v>5064</v>
      </c>
      <c r="F39">
        <v>1</v>
      </c>
      <c r="G39">
        <v>24</v>
      </c>
      <c r="H39" s="2" t="s">
        <v>78</v>
      </c>
      <c r="I39" s="2" t="s">
        <v>83</v>
      </c>
      <c r="J39" s="4">
        <v>264</v>
      </c>
      <c r="K39" s="4">
        <v>156</v>
      </c>
      <c r="L39" s="4">
        <f t="shared" si="0"/>
        <v>420</v>
      </c>
      <c r="M39" s="5"/>
    </row>
    <row r="40" spans="1:13" x14ac:dyDescent="0.2">
      <c r="A40">
        <v>51</v>
      </c>
      <c r="B40">
        <v>1</v>
      </c>
      <c r="C40" t="s">
        <v>10</v>
      </c>
      <c r="D40">
        <v>2148</v>
      </c>
      <c r="E40">
        <v>5512</v>
      </c>
      <c r="F40">
        <v>1</v>
      </c>
      <c r="G40">
        <v>24</v>
      </c>
      <c r="H40" s="8" t="s">
        <v>78</v>
      </c>
      <c r="I40" s="2" t="s">
        <v>84</v>
      </c>
      <c r="J40" s="4">
        <v>119.8</v>
      </c>
      <c r="K40" s="4"/>
      <c r="L40" s="4">
        <f t="shared" si="0"/>
        <v>119.8</v>
      </c>
      <c r="M40" s="5"/>
    </row>
    <row r="41" spans="1:13" hidden="1" x14ac:dyDescent="0.2">
      <c r="C41" t="s">
        <v>13</v>
      </c>
      <c r="D41">
        <v>2245</v>
      </c>
      <c r="H41" s="8" t="s">
        <v>78</v>
      </c>
      <c r="I41" s="2" t="s">
        <v>85</v>
      </c>
      <c r="J41" s="4">
        <v>192</v>
      </c>
      <c r="K41" s="4">
        <v>22.800000000000011</v>
      </c>
      <c r="L41" s="4">
        <f t="shared" si="0"/>
        <v>214.8</v>
      </c>
      <c r="M41" s="5"/>
    </row>
    <row r="42" spans="1:13" hidden="1" x14ac:dyDescent="0.2">
      <c r="C42" t="s">
        <v>13</v>
      </c>
      <c r="D42">
        <v>2246</v>
      </c>
      <c r="H42" s="8" t="s">
        <v>78</v>
      </c>
      <c r="I42" s="2" t="s">
        <v>86</v>
      </c>
      <c r="J42" s="4">
        <v>168</v>
      </c>
      <c r="K42" s="4">
        <v>25.400000000000006</v>
      </c>
      <c r="L42" s="4">
        <f t="shared" si="0"/>
        <v>193.4</v>
      </c>
      <c r="M42" s="5"/>
    </row>
    <row r="43" spans="1:13" x14ac:dyDescent="0.2">
      <c r="C43" t="s">
        <v>10</v>
      </c>
      <c r="D43">
        <v>22293</v>
      </c>
      <c r="H43" s="8" t="s">
        <v>87</v>
      </c>
      <c r="I43" s="2" t="s">
        <v>88</v>
      </c>
      <c r="J43" s="4">
        <v>192</v>
      </c>
      <c r="K43" s="4">
        <v>25.300000000000011</v>
      </c>
      <c r="L43" s="4">
        <f t="shared" si="0"/>
        <v>217.3</v>
      </c>
      <c r="M43" s="5"/>
    </row>
    <row r="44" spans="1:13" x14ac:dyDescent="0.2">
      <c r="C44" t="s">
        <v>33</v>
      </c>
      <c r="D44">
        <v>1422</v>
      </c>
      <c r="E44">
        <v>9999</v>
      </c>
      <c r="F44">
        <v>2</v>
      </c>
      <c r="G44">
        <v>45</v>
      </c>
      <c r="H44" s="2" t="s">
        <v>92</v>
      </c>
      <c r="I44" s="2" t="s">
        <v>93</v>
      </c>
      <c r="J44" s="4">
        <v>990</v>
      </c>
      <c r="K44" s="4">
        <v>15</v>
      </c>
      <c r="L44" s="4">
        <f t="shared" si="0"/>
        <v>1005</v>
      </c>
      <c r="M44" s="5"/>
    </row>
    <row r="45" spans="1:13" x14ac:dyDescent="0.2">
      <c r="C45" t="s">
        <v>10</v>
      </c>
      <c r="D45">
        <v>4038</v>
      </c>
      <c r="G45">
        <v>24</v>
      </c>
      <c r="H45" s="8" t="s">
        <v>89</v>
      </c>
      <c r="I45" s="2" t="s">
        <v>90</v>
      </c>
      <c r="J45" s="4">
        <v>120</v>
      </c>
      <c r="K45" s="4">
        <v>35.25</v>
      </c>
      <c r="L45" s="4">
        <f t="shared" si="0"/>
        <v>155.25</v>
      </c>
      <c r="M45" s="5"/>
    </row>
    <row r="46" spans="1:13" x14ac:dyDescent="0.2">
      <c r="C46" t="s">
        <v>10</v>
      </c>
      <c r="D46">
        <v>4035</v>
      </c>
      <c r="G46">
        <v>24</v>
      </c>
      <c r="H46" s="2" t="s">
        <v>89</v>
      </c>
      <c r="I46" s="2" t="s">
        <v>91</v>
      </c>
      <c r="J46" s="4">
        <v>96</v>
      </c>
      <c r="K46" s="4">
        <v>55.849999999999994</v>
      </c>
      <c r="L46" s="4">
        <f t="shared" si="0"/>
        <v>151.85</v>
      </c>
      <c r="M46" s="5"/>
    </row>
    <row r="47" spans="1:13" hidden="1" x14ac:dyDescent="0.2">
      <c r="C47" t="s">
        <v>13</v>
      </c>
      <c r="D47">
        <v>4042</v>
      </c>
      <c r="H47" s="2" t="s">
        <v>89</v>
      </c>
      <c r="I47" s="2" t="s">
        <v>94</v>
      </c>
      <c r="J47" s="4">
        <v>120</v>
      </c>
      <c r="K47" s="4">
        <v>85.15</v>
      </c>
      <c r="L47" s="4">
        <f t="shared" si="0"/>
        <v>205.15</v>
      </c>
      <c r="M47" s="5"/>
    </row>
    <row r="48" spans="1:13" x14ac:dyDescent="0.2">
      <c r="C48" t="s">
        <v>33</v>
      </c>
      <c r="D48">
        <v>723</v>
      </c>
      <c r="E48">
        <v>9999</v>
      </c>
      <c r="F48">
        <v>2</v>
      </c>
      <c r="G48">
        <v>45</v>
      </c>
      <c r="H48" s="2" t="s">
        <v>95</v>
      </c>
      <c r="I48" s="2" t="s">
        <v>41</v>
      </c>
      <c r="J48" s="4">
        <v>898.5</v>
      </c>
      <c r="K48" s="4">
        <v>40</v>
      </c>
      <c r="L48" s="4">
        <f t="shared" si="0"/>
        <v>938.5</v>
      </c>
      <c r="M48" s="5"/>
    </row>
    <row r="49" spans="1:13" x14ac:dyDescent="0.2">
      <c r="C49" t="s">
        <v>10</v>
      </c>
      <c r="D49">
        <v>22129</v>
      </c>
      <c r="H49" s="2" t="s">
        <v>26</v>
      </c>
      <c r="I49" s="2" t="s">
        <v>96</v>
      </c>
      <c r="J49" s="4">
        <v>56.5</v>
      </c>
      <c r="K49" s="4"/>
      <c r="L49" s="4">
        <f t="shared" si="0"/>
        <v>56.5</v>
      </c>
      <c r="M49" s="5"/>
    </row>
    <row r="50" spans="1:13" x14ac:dyDescent="0.2">
      <c r="A50">
        <v>51</v>
      </c>
      <c r="B50">
        <v>1</v>
      </c>
      <c r="C50" t="s">
        <v>10</v>
      </c>
      <c r="D50">
        <v>23</v>
      </c>
      <c r="E50">
        <v>5030</v>
      </c>
      <c r="F50">
        <v>1</v>
      </c>
      <c r="G50">
        <v>24</v>
      </c>
      <c r="H50" s="2" t="s">
        <v>97</v>
      </c>
      <c r="I50" s="2" t="s">
        <v>98</v>
      </c>
      <c r="J50" s="4">
        <v>528</v>
      </c>
      <c r="K50" s="4">
        <v>79.350000000000023</v>
      </c>
      <c r="L50" s="4">
        <f t="shared" si="0"/>
        <v>607.35</v>
      </c>
      <c r="M50" s="5"/>
    </row>
    <row r="51" spans="1:13" x14ac:dyDescent="0.2">
      <c r="A51">
        <v>51</v>
      </c>
      <c r="B51">
        <v>1</v>
      </c>
      <c r="C51" t="s">
        <v>10</v>
      </c>
      <c r="D51">
        <v>1429</v>
      </c>
      <c r="E51">
        <v>5054</v>
      </c>
      <c r="F51">
        <v>1</v>
      </c>
      <c r="G51">
        <v>24</v>
      </c>
      <c r="H51" s="2" t="s">
        <v>99</v>
      </c>
      <c r="I51" s="2" t="s">
        <v>100</v>
      </c>
      <c r="J51" s="4">
        <v>456</v>
      </c>
      <c r="K51" s="4">
        <v>115.95000000000005</v>
      </c>
      <c r="L51" s="4">
        <f t="shared" si="0"/>
        <v>571.95000000000005</v>
      </c>
      <c r="M51" s="5"/>
    </row>
    <row r="52" spans="1:13" x14ac:dyDescent="0.2">
      <c r="C52" t="s">
        <v>10</v>
      </c>
      <c r="D52">
        <v>1437</v>
      </c>
      <c r="G52">
        <v>24</v>
      </c>
      <c r="H52" s="8" t="s">
        <v>101</v>
      </c>
      <c r="I52" s="2" t="s">
        <v>102</v>
      </c>
      <c r="J52" s="4">
        <v>288</v>
      </c>
      <c r="K52" s="4">
        <v>27.5</v>
      </c>
      <c r="L52" s="4">
        <f t="shared" si="0"/>
        <v>315.5</v>
      </c>
      <c r="M52" s="5"/>
    </row>
    <row r="53" spans="1:13" x14ac:dyDescent="0.2">
      <c r="C53" t="s">
        <v>10</v>
      </c>
      <c r="H53" s="8" t="s">
        <v>178</v>
      </c>
      <c r="I53" s="2" t="s">
        <v>51</v>
      </c>
      <c r="J53" s="4">
        <v>192</v>
      </c>
      <c r="K53" s="4">
        <v>118.25</v>
      </c>
      <c r="L53" s="4">
        <f t="shared" si="0"/>
        <v>310.25</v>
      </c>
      <c r="M53" s="5"/>
    </row>
    <row r="54" spans="1:13" x14ac:dyDescent="0.2">
      <c r="A54">
        <v>50</v>
      </c>
      <c r="B54">
        <v>5</v>
      </c>
      <c r="C54" t="s">
        <v>33</v>
      </c>
      <c r="D54">
        <v>1407</v>
      </c>
      <c r="E54">
        <v>5547</v>
      </c>
      <c r="F54">
        <v>2</v>
      </c>
      <c r="G54">
        <v>45</v>
      </c>
      <c r="H54" s="2" t="s">
        <v>103</v>
      </c>
      <c r="I54" s="2" t="s">
        <v>104</v>
      </c>
      <c r="J54" s="4">
        <v>351</v>
      </c>
      <c r="K54" s="4">
        <v>9</v>
      </c>
      <c r="L54" s="4">
        <f t="shared" si="0"/>
        <v>360</v>
      </c>
      <c r="M54" s="5"/>
    </row>
    <row r="55" spans="1:13" x14ac:dyDescent="0.2">
      <c r="A55">
        <v>51</v>
      </c>
      <c r="B55">
        <v>1</v>
      </c>
      <c r="C55" t="s">
        <v>10</v>
      </c>
      <c r="D55">
        <v>1432</v>
      </c>
      <c r="E55">
        <v>5595</v>
      </c>
      <c r="F55">
        <v>1</v>
      </c>
      <c r="G55">
        <v>24</v>
      </c>
      <c r="H55" s="8" t="s">
        <v>105</v>
      </c>
      <c r="I55" s="2" t="s">
        <v>106</v>
      </c>
      <c r="J55" s="4">
        <v>288</v>
      </c>
      <c r="K55" s="4">
        <v>68.5</v>
      </c>
      <c r="L55" s="4">
        <f t="shared" si="0"/>
        <v>356.5</v>
      </c>
      <c r="M55" s="5"/>
    </row>
    <row r="56" spans="1:13" x14ac:dyDescent="0.2">
      <c r="A56">
        <v>50</v>
      </c>
      <c r="B56">
        <v>5</v>
      </c>
      <c r="C56" t="s">
        <v>33</v>
      </c>
      <c r="D56">
        <v>1295</v>
      </c>
      <c r="E56">
        <v>5017</v>
      </c>
      <c r="F56">
        <v>2</v>
      </c>
      <c r="G56">
        <v>45</v>
      </c>
      <c r="H56" s="8" t="s">
        <v>107</v>
      </c>
      <c r="I56" s="2" t="s">
        <v>108</v>
      </c>
      <c r="J56" s="4">
        <v>350.55</v>
      </c>
      <c r="K56" s="4">
        <v>5</v>
      </c>
      <c r="L56" s="4">
        <f t="shared" si="0"/>
        <v>355.55</v>
      </c>
      <c r="M56" s="5"/>
    </row>
    <row r="57" spans="1:13" x14ac:dyDescent="0.2">
      <c r="A57">
        <v>51</v>
      </c>
      <c r="B57">
        <v>1</v>
      </c>
      <c r="C57" t="s">
        <v>10</v>
      </c>
      <c r="D57">
        <v>1433</v>
      </c>
      <c r="E57">
        <v>5593</v>
      </c>
      <c r="F57">
        <v>1</v>
      </c>
      <c r="G57">
        <v>24</v>
      </c>
      <c r="H57" s="9" t="s">
        <v>109</v>
      </c>
      <c r="I57" s="2" t="s">
        <v>110</v>
      </c>
      <c r="J57" s="4">
        <v>216</v>
      </c>
      <c r="K57" s="4">
        <v>13.800000000000011</v>
      </c>
      <c r="L57" s="4">
        <f t="shared" si="0"/>
        <v>229.8</v>
      </c>
      <c r="M57" s="5"/>
    </row>
    <row r="58" spans="1:13" x14ac:dyDescent="0.2">
      <c r="A58">
        <v>51</v>
      </c>
      <c r="B58">
        <v>1</v>
      </c>
      <c r="C58" t="s">
        <v>10</v>
      </c>
      <c r="D58">
        <v>564</v>
      </c>
      <c r="E58">
        <v>5515</v>
      </c>
      <c r="F58">
        <v>1</v>
      </c>
      <c r="G58">
        <v>24</v>
      </c>
      <c r="H58" s="9" t="s">
        <v>109</v>
      </c>
      <c r="I58" s="2" t="s">
        <v>43</v>
      </c>
      <c r="J58" s="4">
        <v>528</v>
      </c>
      <c r="K58" s="4">
        <v>110</v>
      </c>
      <c r="L58" s="4">
        <f t="shared" si="0"/>
        <v>638</v>
      </c>
      <c r="M58" s="5"/>
    </row>
    <row r="59" spans="1:13" x14ac:dyDescent="0.2">
      <c r="A59">
        <v>51</v>
      </c>
      <c r="B59">
        <v>1</v>
      </c>
      <c r="C59" t="s">
        <v>10</v>
      </c>
      <c r="D59">
        <v>1403</v>
      </c>
      <c r="E59">
        <v>5058</v>
      </c>
      <c r="F59">
        <v>1</v>
      </c>
      <c r="G59">
        <v>24</v>
      </c>
      <c r="H59" s="8" t="s">
        <v>111</v>
      </c>
      <c r="I59" s="2" t="s">
        <v>112</v>
      </c>
      <c r="J59" s="4">
        <v>328.55</v>
      </c>
      <c r="K59" s="4"/>
      <c r="L59" s="4">
        <f t="shared" si="0"/>
        <v>328.55</v>
      </c>
      <c r="M59" s="5"/>
    </row>
    <row r="60" spans="1:13" x14ac:dyDescent="0.2">
      <c r="A60">
        <v>50</v>
      </c>
      <c r="B60">
        <v>1</v>
      </c>
      <c r="C60" t="s">
        <v>10</v>
      </c>
      <c r="D60">
        <v>1236</v>
      </c>
      <c r="E60">
        <v>5041</v>
      </c>
      <c r="F60">
        <v>1</v>
      </c>
      <c r="G60">
        <v>24</v>
      </c>
      <c r="H60" s="2" t="s">
        <v>113</v>
      </c>
      <c r="I60" s="2" t="s">
        <v>114</v>
      </c>
      <c r="J60" s="4">
        <v>504</v>
      </c>
      <c r="K60" s="4">
        <v>50.649999999999977</v>
      </c>
      <c r="L60" s="4">
        <f t="shared" si="0"/>
        <v>554.65</v>
      </c>
      <c r="M60" s="5"/>
    </row>
    <row r="61" spans="1:13" x14ac:dyDescent="0.2">
      <c r="A61">
        <v>51</v>
      </c>
      <c r="B61">
        <v>1</v>
      </c>
      <c r="C61" t="s">
        <v>10</v>
      </c>
      <c r="D61">
        <v>1047</v>
      </c>
      <c r="E61">
        <v>5507</v>
      </c>
      <c r="F61">
        <v>1</v>
      </c>
      <c r="G61">
        <v>24</v>
      </c>
      <c r="H61" s="8" t="s">
        <v>115</v>
      </c>
      <c r="I61" s="2" t="s">
        <v>116</v>
      </c>
      <c r="J61" s="4">
        <v>401.8</v>
      </c>
      <c r="K61" s="4"/>
      <c r="L61" s="4">
        <f t="shared" si="0"/>
        <v>401.8</v>
      </c>
      <c r="M61" s="5"/>
    </row>
    <row r="62" spans="1:13" x14ac:dyDescent="0.2">
      <c r="C62" t="s">
        <v>10</v>
      </c>
      <c r="D62">
        <v>22145</v>
      </c>
      <c r="H62" s="8" t="s">
        <v>32</v>
      </c>
      <c r="I62" s="2" t="s">
        <v>31</v>
      </c>
      <c r="J62" s="4">
        <v>216</v>
      </c>
      <c r="K62" s="4">
        <v>60</v>
      </c>
      <c r="L62" s="4">
        <f t="shared" si="0"/>
        <v>276</v>
      </c>
      <c r="M62" s="5"/>
    </row>
    <row r="63" spans="1:13" x14ac:dyDescent="0.2">
      <c r="A63">
        <v>51</v>
      </c>
      <c r="B63">
        <v>1</v>
      </c>
      <c r="C63" t="s">
        <v>10</v>
      </c>
      <c r="D63">
        <v>1430</v>
      </c>
      <c r="E63">
        <v>5093</v>
      </c>
      <c r="F63">
        <v>1</v>
      </c>
      <c r="G63">
        <v>24</v>
      </c>
      <c r="H63" s="9" t="s">
        <v>117</v>
      </c>
      <c r="I63" s="2" t="s">
        <v>118</v>
      </c>
      <c r="J63" s="4">
        <v>504</v>
      </c>
      <c r="K63" s="4">
        <v>15.600000000000023</v>
      </c>
      <c r="L63" s="4">
        <f t="shared" si="0"/>
        <v>519.6</v>
      </c>
      <c r="M63" s="5"/>
    </row>
    <row r="64" spans="1:13" hidden="1" x14ac:dyDescent="0.2">
      <c r="C64" t="s">
        <v>156</v>
      </c>
      <c r="H64" s="8" t="s">
        <v>180</v>
      </c>
      <c r="I64" s="2" t="s">
        <v>179</v>
      </c>
      <c r="J64" s="4">
        <v>96</v>
      </c>
      <c r="K64" s="4">
        <v>44.150000000000006</v>
      </c>
      <c r="L64" s="4">
        <f t="shared" si="0"/>
        <v>140.15</v>
      </c>
      <c r="M64" s="5"/>
    </row>
    <row r="65" spans="1:13" x14ac:dyDescent="0.2">
      <c r="A65">
        <v>50</v>
      </c>
      <c r="B65">
        <v>1</v>
      </c>
      <c r="C65" t="s">
        <v>10</v>
      </c>
      <c r="D65">
        <v>431</v>
      </c>
      <c r="E65">
        <v>5538</v>
      </c>
      <c r="F65">
        <v>1</v>
      </c>
      <c r="G65">
        <v>24</v>
      </c>
      <c r="H65" s="8" t="s">
        <v>119</v>
      </c>
      <c r="I65" s="2" t="s">
        <v>120</v>
      </c>
      <c r="J65" s="4">
        <v>528</v>
      </c>
      <c r="K65" s="4">
        <v>113</v>
      </c>
      <c r="L65" s="4">
        <f t="shared" si="0"/>
        <v>641</v>
      </c>
      <c r="M65" s="5"/>
    </row>
    <row r="66" spans="1:13" x14ac:dyDescent="0.2">
      <c r="A66">
        <v>51</v>
      </c>
      <c r="B66">
        <v>1</v>
      </c>
      <c r="C66" t="s">
        <v>10</v>
      </c>
      <c r="D66">
        <v>686</v>
      </c>
      <c r="E66">
        <v>5086</v>
      </c>
      <c r="F66">
        <v>1</v>
      </c>
      <c r="G66">
        <v>24</v>
      </c>
      <c r="H66" s="2" t="s">
        <v>122</v>
      </c>
      <c r="I66" s="2" t="s">
        <v>123</v>
      </c>
      <c r="J66" s="4">
        <v>96</v>
      </c>
      <c r="K66" s="4">
        <v>67.5</v>
      </c>
      <c r="L66" s="4">
        <f t="shared" ref="L66:L95" si="1">J66+K66</f>
        <v>163.5</v>
      </c>
      <c r="M66" s="5"/>
    </row>
    <row r="67" spans="1:13" x14ac:dyDescent="0.2">
      <c r="C67" t="s">
        <v>10</v>
      </c>
      <c r="D67">
        <v>22111</v>
      </c>
      <c r="G67">
        <v>24</v>
      </c>
      <c r="H67" s="2" t="s">
        <v>124</v>
      </c>
      <c r="I67" s="2" t="s">
        <v>125</v>
      </c>
      <c r="J67" s="4">
        <v>313.5</v>
      </c>
      <c r="K67" s="4"/>
      <c r="L67" s="4">
        <f t="shared" si="1"/>
        <v>313.5</v>
      </c>
      <c r="M67" s="5"/>
    </row>
    <row r="68" spans="1:13" x14ac:dyDescent="0.2">
      <c r="C68" t="s">
        <v>33</v>
      </c>
      <c r="D68">
        <v>992</v>
      </c>
      <c r="E68">
        <v>5120</v>
      </c>
      <c r="F68">
        <v>2</v>
      </c>
      <c r="G68">
        <v>45</v>
      </c>
      <c r="H68" s="2" t="s">
        <v>126</v>
      </c>
      <c r="I68" s="2" t="s">
        <v>127</v>
      </c>
      <c r="J68" s="4">
        <v>662.02</v>
      </c>
      <c r="K68" s="4">
        <v>36.979999999999997</v>
      </c>
      <c r="L68" s="4">
        <f t="shared" si="1"/>
        <v>699</v>
      </c>
      <c r="M68" s="5"/>
    </row>
    <row r="69" spans="1:13" x14ac:dyDescent="0.2">
      <c r="A69">
        <v>51</v>
      </c>
      <c r="B69">
        <v>1</v>
      </c>
      <c r="C69" t="s">
        <v>10</v>
      </c>
      <c r="D69">
        <v>2208</v>
      </c>
      <c r="E69">
        <v>5516</v>
      </c>
      <c r="F69">
        <v>1</v>
      </c>
      <c r="G69">
        <v>24</v>
      </c>
      <c r="H69" s="8" t="s">
        <v>128</v>
      </c>
      <c r="I69" s="2" t="s">
        <v>129</v>
      </c>
      <c r="J69" s="4">
        <v>96</v>
      </c>
      <c r="K69" s="4">
        <v>6</v>
      </c>
      <c r="L69" s="4">
        <f t="shared" si="1"/>
        <v>102</v>
      </c>
      <c r="M69" s="5"/>
    </row>
    <row r="70" spans="1:13" x14ac:dyDescent="0.2">
      <c r="C70" t="s">
        <v>10</v>
      </c>
      <c r="D70">
        <v>217</v>
      </c>
      <c r="H70" s="2" t="s">
        <v>135</v>
      </c>
      <c r="I70" s="2" t="s">
        <v>136</v>
      </c>
      <c r="J70" s="4">
        <v>35</v>
      </c>
      <c r="K70" s="4"/>
      <c r="L70" s="4">
        <f t="shared" si="1"/>
        <v>35</v>
      </c>
      <c r="M70" s="5"/>
    </row>
    <row r="71" spans="1:13" hidden="1" x14ac:dyDescent="0.2">
      <c r="C71" t="s">
        <v>69</v>
      </c>
      <c r="D71">
        <v>5007</v>
      </c>
      <c r="H71" s="2" t="s">
        <v>130</v>
      </c>
      <c r="I71" s="2" t="s">
        <v>123</v>
      </c>
      <c r="J71" s="4">
        <v>240</v>
      </c>
      <c r="K71" s="4">
        <v>54.550000000000011</v>
      </c>
      <c r="L71" s="4">
        <f t="shared" si="1"/>
        <v>294.55</v>
      </c>
      <c r="M71" s="5"/>
    </row>
    <row r="72" spans="1:13" x14ac:dyDescent="0.2">
      <c r="A72">
        <v>50</v>
      </c>
      <c r="B72">
        <v>1</v>
      </c>
      <c r="C72" t="s">
        <v>10</v>
      </c>
      <c r="D72">
        <v>1414</v>
      </c>
      <c r="E72">
        <v>5118</v>
      </c>
      <c r="F72">
        <v>1</v>
      </c>
      <c r="G72">
        <v>24</v>
      </c>
      <c r="H72" s="2" t="s">
        <v>131</v>
      </c>
      <c r="I72" s="2" t="s">
        <v>132</v>
      </c>
      <c r="J72" s="4">
        <v>370.3</v>
      </c>
      <c r="K72" s="4"/>
      <c r="L72" s="4">
        <f t="shared" si="1"/>
        <v>370.3</v>
      </c>
      <c r="M72" s="5"/>
    </row>
    <row r="73" spans="1:13" x14ac:dyDescent="0.2">
      <c r="C73" t="s">
        <v>10</v>
      </c>
      <c r="D73">
        <v>14357</v>
      </c>
      <c r="H73" s="2" t="s">
        <v>181</v>
      </c>
      <c r="I73" s="2" t="s">
        <v>79</v>
      </c>
      <c r="J73" s="4">
        <v>504</v>
      </c>
      <c r="K73" s="4">
        <v>93.799999999999955</v>
      </c>
      <c r="L73" s="4">
        <f t="shared" si="1"/>
        <v>597.79999999999995</v>
      </c>
      <c r="M73" s="5"/>
    </row>
    <row r="74" spans="1:13" x14ac:dyDescent="0.2">
      <c r="A74">
        <v>51</v>
      </c>
      <c r="B74">
        <v>4</v>
      </c>
      <c r="C74" t="s">
        <v>10</v>
      </c>
      <c r="D74">
        <v>2228</v>
      </c>
      <c r="E74">
        <v>5061</v>
      </c>
      <c r="F74">
        <v>1</v>
      </c>
      <c r="G74">
        <v>24</v>
      </c>
      <c r="H74" s="2" t="s">
        <v>133</v>
      </c>
      <c r="I74" s="2" t="s">
        <v>134</v>
      </c>
      <c r="J74" s="4">
        <v>115</v>
      </c>
      <c r="K74" s="4"/>
      <c r="L74" s="4">
        <f t="shared" si="1"/>
        <v>115</v>
      </c>
      <c r="M74" s="5"/>
    </row>
    <row r="75" spans="1:13" hidden="1" x14ac:dyDescent="0.2">
      <c r="C75" t="s">
        <v>13</v>
      </c>
      <c r="D75">
        <v>2238</v>
      </c>
      <c r="F75">
        <v>1</v>
      </c>
      <c r="G75">
        <v>24</v>
      </c>
      <c r="H75" s="2" t="s">
        <v>137</v>
      </c>
      <c r="I75" s="2" t="s">
        <v>138</v>
      </c>
      <c r="J75" s="4">
        <v>216</v>
      </c>
      <c r="K75" s="4">
        <v>128.30000000000001</v>
      </c>
      <c r="L75" s="4">
        <f t="shared" si="1"/>
        <v>344.3</v>
      </c>
      <c r="M75" s="5"/>
    </row>
    <row r="76" spans="1:13" x14ac:dyDescent="0.2">
      <c r="A76">
        <v>64</v>
      </c>
      <c r="B76">
        <v>1</v>
      </c>
      <c r="C76" t="s">
        <v>10</v>
      </c>
      <c r="D76">
        <v>1093</v>
      </c>
      <c r="E76">
        <v>5117</v>
      </c>
      <c r="F76">
        <v>1</v>
      </c>
      <c r="G76">
        <v>24</v>
      </c>
      <c r="H76" s="8" t="s">
        <v>139</v>
      </c>
      <c r="I76" s="2" t="s">
        <v>140</v>
      </c>
      <c r="J76" s="4">
        <v>175.3</v>
      </c>
      <c r="K76" s="4"/>
      <c r="L76" s="4">
        <f t="shared" si="1"/>
        <v>175.3</v>
      </c>
      <c r="M76" s="5"/>
    </row>
    <row r="77" spans="1:13" x14ac:dyDescent="0.2">
      <c r="C77" t="s">
        <v>10</v>
      </c>
      <c r="H77" s="8" t="s">
        <v>182</v>
      </c>
      <c r="I77" s="2" t="s">
        <v>183</v>
      </c>
      <c r="J77" s="4">
        <v>216</v>
      </c>
      <c r="K77" s="4">
        <v>65</v>
      </c>
      <c r="L77" s="4">
        <f t="shared" si="1"/>
        <v>281</v>
      </c>
      <c r="M77" s="5"/>
    </row>
    <row r="78" spans="1:13" x14ac:dyDescent="0.2">
      <c r="C78" t="s">
        <v>33</v>
      </c>
      <c r="D78">
        <v>1399</v>
      </c>
      <c r="E78">
        <v>9999</v>
      </c>
      <c r="F78">
        <v>2</v>
      </c>
      <c r="G78">
        <v>45</v>
      </c>
      <c r="H78" s="2" t="s">
        <v>143</v>
      </c>
      <c r="I78" s="2" t="s">
        <v>144</v>
      </c>
      <c r="J78" s="4">
        <v>103</v>
      </c>
      <c r="K78" s="4"/>
      <c r="L78" s="4">
        <f t="shared" si="1"/>
        <v>103</v>
      </c>
      <c r="M78" s="5"/>
    </row>
    <row r="79" spans="1:13" hidden="1" x14ac:dyDescent="0.2">
      <c r="C79" t="s">
        <v>13</v>
      </c>
      <c r="D79">
        <v>2243</v>
      </c>
      <c r="G79">
        <v>24</v>
      </c>
      <c r="H79" s="8" t="s">
        <v>141</v>
      </c>
      <c r="I79" s="2" t="s">
        <v>142</v>
      </c>
      <c r="J79" s="4">
        <v>192</v>
      </c>
      <c r="K79" s="4">
        <v>42.599999999999994</v>
      </c>
      <c r="L79" s="4">
        <f t="shared" si="1"/>
        <v>234.6</v>
      </c>
      <c r="M79" s="5"/>
    </row>
    <row r="80" spans="1:13" x14ac:dyDescent="0.2">
      <c r="A80">
        <v>51</v>
      </c>
      <c r="B80">
        <v>1</v>
      </c>
      <c r="C80" t="s">
        <v>10</v>
      </c>
      <c r="D80">
        <v>1395</v>
      </c>
      <c r="E80">
        <v>5067</v>
      </c>
      <c r="F80">
        <v>1</v>
      </c>
      <c r="G80">
        <v>24</v>
      </c>
      <c r="H80" s="8" t="s">
        <v>147</v>
      </c>
      <c r="I80" s="2" t="s">
        <v>148</v>
      </c>
      <c r="J80" s="4">
        <v>399.5</v>
      </c>
      <c r="K80" s="4"/>
      <c r="L80" s="4">
        <f t="shared" si="1"/>
        <v>399.5</v>
      </c>
      <c r="M80" s="5"/>
    </row>
    <row r="81" spans="1:21" x14ac:dyDescent="0.2">
      <c r="A81">
        <v>51</v>
      </c>
      <c r="B81">
        <v>1</v>
      </c>
      <c r="C81" t="s">
        <v>10</v>
      </c>
      <c r="D81">
        <v>426</v>
      </c>
      <c r="E81">
        <v>5044</v>
      </c>
      <c r="F81">
        <v>1</v>
      </c>
      <c r="G81">
        <v>24</v>
      </c>
      <c r="H81" s="8" t="s">
        <v>149</v>
      </c>
      <c r="I81" s="2" t="s">
        <v>146</v>
      </c>
      <c r="J81" s="4">
        <v>192</v>
      </c>
      <c r="K81" s="4">
        <v>38.900000000000006</v>
      </c>
      <c r="L81" s="4">
        <f t="shared" si="1"/>
        <v>230.9</v>
      </c>
    </row>
    <row r="82" spans="1:21" x14ac:dyDescent="0.2">
      <c r="C82" t="s">
        <v>10</v>
      </c>
      <c r="D82">
        <v>5545</v>
      </c>
      <c r="H82" s="8" t="s">
        <v>150</v>
      </c>
      <c r="I82" s="2" t="s">
        <v>151</v>
      </c>
      <c r="J82" s="4">
        <v>111.75</v>
      </c>
      <c r="K82" s="4"/>
      <c r="L82" s="4">
        <f t="shared" si="1"/>
        <v>111.75</v>
      </c>
    </row>
    <row r="83" spans="1:21" ht="20.45" customHeight="1" x14ac:dyDescent="0.2">
      <c r="A83">
        <v>64</v>
      </c>
      <c r="B83">
        <v>1</v>
      </c>
      <c r="C83" t="s">
        <v>10</v>
      </c>
      <c r="D83">
        <v>1390</v>
      </c>
      <c r="E83">
        <v>5542</v>
      </c>
      <c r="F83">
        <v>1</v>
      </c>
      <c r="G83">
        <v>24</v>
      </c>
      <c r="H83" s="8" t="s">
        <v>152</v>
      </c>
      <c r="I83" s="2" t="s">
        <v>153</v>
      </c>
      <c r="J83" s="4">
        <v>323</v>
      </c>
      <c r="K83" s="4">
        <v>68</v>
      </c>
      <c r="L83" s="4">
        <f t="shared" si="1"/>
        <v>391</v>
      </c>
    </row>
    <row r="84" spans="1:21" ht="28.15" customHeight="1" x14ac:dyDescent="0.2">
      <c r="C84" t="s">
        <v>156</v>
      </c>
      <c r="D84">
        <v>5009</v>
      </c>
      <c r="H84" s="8" t="s">
        <v>157</v>
      </c>
      <c r="I84" s="2" t="s">
        <v>158</v>
      </c>
      <c r="J84" s="4">
        <v>240</v>
      </c>
      <c r="K84" s="4">
        <v>21</v>
      </c>
      <c r="L84" s="4">
        <f t="shared" si="1"/>
        <v>261</v>
      </c>
    </row>
    <row r="85" spans="1:21" ht="27" customHeight="1" x14ac:dyDescent="0.2">
      <c r="C85" t="s">
        <v>145</v>
      </c>
      <c r="D85">
        <v>5003</v>
      </c>
      <c r="H85" s="8" t="s">
        <v>154</v>
      </c>
      <c r="I85" s="2" t="s">
        <v>155</v>
      </c>
      <c r="J85" s="4">
        <v>192</v>
      </c>
      <c r="K85" s="4">
        <v>19.599999999999994</v>
      </c>
      <c r="L85" s="4">
        <f t="shared" si="1"/>
        <v>211.6</v>
      </c>
    </row>
    <row r="86" spans="1:21" x14ac:dyDescent="0.2">
      <c r="C86" t="s">
        <v>145</v>
      </c>
      <c r="D86">
        <v>5002</v>
      </c>
      <c r="H86" s="8" t="s">
        <v>154</v>
      </c>
      <c r="I86" s="2" t="s">
        <v>62</v>
      </c>
      <c r="J86" s="4">
        <v>166.75</v>
      </c>
      <c r="K86" s="4"/>
      <c r="L86" s="4">
        <f t="shared" si="1"/>
        <v>166.75</v>
      </c>
    </row>
    <row r="87" spans="1:21" x14ac:dyDescent="0.2">
      <c r="C87" t="s">
        <v>10</v>
      </c>
      <c r="D87">
        <v>14126</v>
      </c>
      <c r="H87" s="8" t="s">
        <v>184</v>
      </c>
      <c r="I87" s="2" t="s">
        <v>110</v>
      </c>
      <c r="J87" s="4">
        <v>270</v>
      </c>
      <c r="K87" s="4">
        <v>16.399999999999999</v>
      </c>
      <c r="L87" s="4">
        <f t="shared" si="1"/>
        <v>286.39999999999998</v>
      </c>
    </row>
    <row r="88" spans="1:21" hidden="1" x14ac:dyDescent="0.2">
      <c r="C88" t="s">
        <v>145</v>
      </c>
      <c r="D88">
        <v>5011</v>
      </c>
      <c r="H88" s="8" t="s">
        <v>159</v>
      </c>
      <c r="I88" s="2" t="s">
        <v>59</v>
      </c>
      <c r="J88" s="4">
        <v>168</v>
      </c>
      <c r="K88" s="4">
        <v>39.449999999999989</v>
      </c>
      <c r="L88" s="4">
        <f t="shared" si="1"/>
        <v>207.45</v>
      </c>
    </row>
    <row r="89" spans="1:21" x14ac:dyDescent="0.2">
      <c r="C89" t="s">
        <v>145</v>
      </c>
      <c r="D89">
        <v>5012</v>
      </c>
      <c r="H89" s="8" t="s">
        <v>159</v>
      </c>
      <c r="I89" s="2" t="s">
        <v>160</v>
      </c>
      <c r="J89" s="4">
        <v>32</v>
      </c>
      <c r="K89" s="4"/>
      <c r="L89" s="4">
        <f t="shared" si="1"/>
        <v>32</v>
      </c>
    </row>
    <row r="90" spans="1:21" x14ac:dyDescent="0.2">
      <c r="C90" t="s">
        <v>33</v>
      </c>
      <c r="D90">
        <v>1426</v>
      </c>
      <c r="E90">
        <v>5073</v>
      </c>
      <c r="F90">
        <v>2</v>
      </c>
      <c r="G90">
        <v>45</v>
      </c>
      <c r="H90" s="2" t="s">
        <v>161</v>
      </c>
      <c r="I90" s="2" t="s">
        <v>162</v>
      </c>
      <c r="J90" s="4">
        <v>482.9</v>
      </c>
      <c r="K90" s="4">
        <v>70.3</v>
      </c>
      <c r="L90" s="4">
        <f t="shared" si="1"/>
        <v>553.19999999999993</v>
      </c>
    </row>
    <row r="91" spans="1:21" x14ac:dyDescent="0.2">
      <c r="A91">
        <v>51</v>
      </c>
      <c r="B91">
        <v>1</v>
      </c>
      <c r="C91" t="s">
        <v>10</v>
      </c>
      <c r="D91">
        <v>714</v>
      </c>
      <c r="E91">
        <v>5006</v>
      </c>
      <c r="F91">
        <v>1</v>
      </c>
      <c r="G91">
        <v>24</v>
      </c>
      <c r="H91" s="2" t="s">
        <v>163</v>
      </c>
      <c r="I91" s="2" t="s">
        <v>164</v>
      </c>
      <c r="J91" s="4">
        <v>336</v>
      </c>
      <c r="K91" s="4">
        <v>146</v>
      </c>
      <c r="L91" s="4">
        <f t="shared" si="1"/>
        <v>482</v>
      </c>
    </row>
    <row r="92" spans="1:21" x14ac:dyDescent="0.2">
      <c r="A92">
        <v>51</v>
      </c>
      <c r="B92">
        <v>1</v>
      </c>
      <c r="C92" t="s">
        <v>10</v>
      </c>
      <c r="D92">
        <v>1410</v>
      </c>
      <c r="E92">
        <v>5539</v>
      </c>
      <c r="F92">
        <v>1</v>
      </c>
      <c r="G92">
        <v>24</v>
      </c>
      <c r="H92" s="2" t="s">
        <v>165</v>
      </c>
      <c r="I92" s="2" t="s">
        <v>74</v>
      </c>
      <c r="J92" s="4">
        <v>423.7</v>
      </c>
      <c r="K92" s="4"/>
      <c r="L92" s="4">
        <f t="shared" si="1"/>
        <v>423.7</v>
      </c>
    </row>
    <row r="93" spans="1:21" x14ac:dyDescent="0.2">
      <c r="A93">
        <v>51</v>
      </c>
      <c r="B93">
        <v>1</v>
      </c>
      <c r="C93" t="s">
        <v>10</v>
      </c>
      <c r="D93">
        <v>799</v>
      </c>
      <c r="E93">
        <v>5003</v>
      </c>
      <c r="F93">
        <v>1</v>
      </c>
      <c r="G93">
        <v>24</v>
      </c>
      <c r="H93" s="2" t="s">
        <v>166</v>
      </c>
      <c r="I93" s="2" t="s">
        <v>167</v>
      </c>
      <c r="J93" s="4">
        <v>216</v>
      </c>
      <c r="K93" s="4">
        <v>441.6</v>
      </c>
      <c r="L93" s="4">
        <f t="shared" si="1"/>
        <v>657.6</v>
      </c>
    </row>
    <row r="94" spans="1:21" x14ac:dyDescent="0.2">
      <c r="C94" t="s">
        <v>10</v>
      </c>
      <c r="D94">
        <v>2186</v>
      </c>
      <c r="H94" s="2" t="s">
        <v>168</v>
      </c>
      <c r="I94" s="2" t="s">
        <v>169</v>
      </c>
      <c r="J94" s="4">
        <v>143.5</v>
      </c>
      <c r="K94" s="4"/>
      <c r="L94" s="4">
        <f t="shared" si="1"/>
        <v>143.5</v>
      </c>
      <c r="O94" t="s">
        <v>10</v>
      </c>
      <c r="P94" t="s">
        <v>52</v>
      </c>
      <c r="Q94" t="s">
        <v>53</v>
      </c>
      <c r="R94" t="s">
        <v>10</v>
      </c>
      <c r="T94">
        <v>24</v>
      </c>
      <c r="U94">
        <f>S94*T94</f>
        <v>0</v>
      </c>
    </row>
    <row r="95" spans="1:21" x14ac:dyDescent="0.2">
      <c r="A95">
        <v>51</v>
      </c>
      <c r="B95">
        <v>1</v>
      </c>
      <c r="C95" t="s">
        <v>10</v>
      </c>
      <c r="D95">
        <v>22046</v>
      </c>
      <c r="F95">
        <v>1</v>
      </c>
      <c r="G95">
        <v>24</v>
      </c>
      <c r="H95" s="2" t="s">
        <v>168</v>
      </c>
      <c r="I95" s="2" t="s">
        <v>170</v>
      </c>
      <c r="J95" s="4">
        <v>120</v>
      </c>
      <c r="K95" s="4">
        <v>32.800000000000011</v>
      </c>
      <c r="L95" s="4">
        <f t="shared" si="1"/>
        <v>152.80000000000001</v>
      </c>
      <c r="O95" t="s">
        <v>10</v>
      </c>
      <c r="P95" t="s">
        <v>109</v>
      </c>
      <c r="Q95" t="s">
        <v>110</v>
      </c>
      <c r="R95" t="s">
        <v>10</v>
      </c>
      <c r="T95">
        <v>24</v>
      </c>
      <c r="U95">
        <f t="shared" ref="U95:U100" si="2">S95*T95</f>
        <v>0</v>
      </c>
    </row>
    <row r="96" spans="1:21" ht="15" x14ac:dyDescent="0.25">
      <c r="J96" s="10"/>
      <c r="K96" s="10"/>
      <c r="L96" s="4">
        <f>SUBTOTAL(9,L6:L8)</f>
        <v>348.75</v>
      </c>
      <c r="O96" t="s">
        <v>10</v>
      </c>
      <c r="P96" t="s">
        <v>18</v>
      </c>
      <c r="Q96" t="s">
        <v>19</v>
      </c>
      <c r="R96" t="s">
        <v>10</v>
      </c>
      <c r="S96">
        <v>4</v>
      </c>
      <c r="T96">
        <v>24</v>
      </c>
      <c r="U96">
        <f t="shared" si="2"/>
        <v>96</v>
      </c>
    </row>
    <row r="97" spans="8:21" x14ac:dyDescent="0.2">
      <c r="J97" s="7"/>
      <c r="K97" s="7"/>
      <c r="L97" s="4"/>
      <c r="O97" t="s">
        <v>10</v>
      </c>
      <c r="P97" t="s">
        <v>36</v>
      </c>
      <c r="Q97" t="s">
        <v>37</v>
      </c>
      <c r="R97" t="s">
        <v>10</v>
      </c>
      <c r="S97">
        <v>3</v>
      </c>
      <c r="T97">
        <v>24</v>
      </c>
      <c r="U97">
        <f t="shared" si="2"/>
        <v>72</v>
      </c>
    </row>
    <row r="98" spans="8:21" x14ac:dyDescent="0.2">
      <c r="J98" s="7"/>
      <c r="K98" s="7"/>
      <c r="L98" s="7"/>
      <c r="O98" t="s">
        <v>10</v>
      </c>
      <c r="P98" t="s">
        <v>171</v>
      </c>
      <c r="Q98" t="s">
        <v>41</v>
      </c>
      <c r="R98" t="s">
        <v>10</v>
      </c>
      <c r="S98">
        <v>8</v>
      </c>
      <c r="T98">
        <v>24</v>
      </c>
      <c r="U98">
        <f t="shared" si="2"/>
        <v>192</v>
      </c>
    </row>
    <row r="99" spans="8:21" ht="18" x14ac:dyDescent="0.25">
      <c r="H99" s="11" t="s">
        <v>172</v>
      </c>
      <c r="I99" s="12"/>
      <c r="J99" s="13"/>
      <c r="K99" s="13"/>
      <c r="L99" s="13"/>
      <c r="M99" s="12"/>
      <c r="N99" s="12"/>
      <c r="O99" s="12" t="s">
        <v>10</v>
      </c>
      <c r="P99" s="12" t="s">
        <v>103</v>
      </c>
      <c r="Q99" s="12" t="s">
        <v>104</v>
      </c>
      <c r="R99" s="12" t="s">
        <v>10</v>
      </c>
      <c r="S99" s="12"/>
      <c r="T99" s="12"/>
      <c r="U99">
        <f t="shared" si="2"/>
        <v>0</v>
      </c>
    </row>
    <row r="100" spans="8:21" ht="18" x14ac:dyDescent="0.25">
      <c r="H100" s="12" t="s">
        <v>173</v>
      </c>
      <c r="I100" s="12"/>
      <c r="J100" s="13"/>
      <c r="K100" s="13"/>
      <c r="L100" s="14">
        <v>22339.399999999998</v>
      </c>
      <c r="M100" s="12"/>
      <c r="N100" s="12"/>
      <c r="O100" s="12" t="s">
        <v>10</v>
      </c>
      <c r="P100" s="12" t="s">
        <v>174</v>
      </c>
      <c r="Q100" s="12" t="s">
        <v>174</v>
      </c>
      <c r="R100" s="12"/>
      <c r="S100" s="12"/>
      <c r="T100" s="12">
        <v>24</v>
      </c>
      <c r="U100">
        <f t="shared" si="2"/>
        <v>0</v>
      </c>
    </row>
    <row r="101" spans="8:21" ht="18" x14ac:dyDescent="0.25">
      <c r="H101" s="12" t="s">
        <v>33</v>
      </c>
      <c r="I101" s="12"/>
      <c r="J101" s="13"/>
      <c r="K101" s="13"/>
      <c r="L101" s="14">
        <v>6210</v>
      </c>
      <c r="M101" s="12"/>
      <c r="N101" s="12"/>
      <c r="O101" s="12"/>
      <c r="P101" s="12"/>
      <c r="Q101" s="12"/>
      <c r="R101" s="12"/>
      <c r="S101" s="12"/>
      <c r="T101" s="12"/>
      <c r="U101">
        <f>SUM(U94:U100)</f>
        <v>360</v>
      </c>
    </row>
    <row r="102" spans="8:21" ht="18" x14ac:dyDescent="0.25">
      <c r="H102" s="12" t="s">
        <v>175</v>
      </c>
      <c r="I102" s="12"/>
      <c r="J102" s="13"/>
      <c r="K102" s="13"/>
      <c r="L102" s="14">
        <v>360</v>
      </c>
      <c r="M102" s="12"/>
      <c r="N102" s="12"/>
      <c r="O102" s="12"/>
      <c r="P102" s="12"/>
      <c r="Q102" s="12"/>
      <c r="R102" s="12"/>
      <c r="S102" s="12"/>
      <c r="T102" s="12"/>
    </row>
    <row r="103" spans="8:21" ht="18" x14ac:dyDescent="0.25">
      <c r="H103" s="12" t="s">
        <v>176</v>
      </c>
      <c r="I103" s="12"/>
      <c r="J103" s="13"/>
      <c r="K103" s="13"/>
      <c r="L103" s="14"/>
      <c r="M103" s="12"/>
      <c r="N103" s="12"/>
      <c r="O103" s="12"/>
      <c r="P103" s="12"/>
      <c r="Q103" s="12"/>
      <c r="R103" s="12"/>
      <c r="S103" s="12"/>
      <c r="T103" s="12"/>
    </row>
    <row r="104" spans="8:21" ht="18" x14ac:dyDescent="0.25">
      <c r="H104" s="12"/>
      <c r="I104" s="12"/>
      <c r="J104" s="13"/>
      <c r="K104" s="13"/>
      <c r="L104" s="14">
        <f>SUM(L100:L103)</f>
        <v>28909.399999999998</v>
      </c>
      <c r="M104" s="12"/>
      <c r="N104" s="12"/>
      <c r="O104" s="12"/>
      <c r="P104" s="12"/>
      <c r="Q104" s="12"/>
      <c r="R104" s="12"/>
      <c r="S104" s="12"/>
      <c r="T104" s="12"/>
    </row>
    <row r="105" spans="8:21" ht="18" x14ac:dyDescent="0.25">
      <c r="H105" s="12"/>
      <c r="I105" s="12"/>
      <c r="J105" s="13"/>
      <c r="K105" s="13"/>
      <c r="L105" s="13">
        <f>L104-L96</f>
        <v>28560.649999999998</v>
      </c>
      <c r="M105" s="12"/>
      <c r="N105" s="12"/>
      <c r="O105" s="12"/>
      <c r="P105" s="12"/>
      <c r="Q105" s="12"/>
      <c r="R105" s="12"/>
      <c r="S105" s="12"/>
      <c r="T105" s="12"/>
    </row>
    <row r="106" spans="8:21" ht="18" x14ac:dyDescent="0.25">
      <c r="H106" s="12"/>
      <c r="J106" s="7"/>
      <c r="K106" s="7"/>
      <c r="L106" s="7"/>
      <c r="M106" s="12"/>
      <c r="N106" s="12"/>
      <c r="O106" s="12"/>
      <c r="P106" s="12"/>
      <c r="Q106" s="12"/>
      <c r="R106" s="12"/>
      <c r="S106" s="12"/>
      <c r="T106" s="12"/>
    </row>
    <row r="107" spans="8:21" ht="18" x14ac:dyDescent="0.25">
      <c r="H107" s="12"/>
      <c r="J107" s="7"/>
      <c r="K107" s="7"/>
      <c r="L107" s="7"/>
      <c r="M107" s="12"/>
      <c r="N107" s="12"/>
      <c r="O107" s="12"/>
      <c r="P107" s="12"/>
      <c r="Q107" s="12"/>
      <c r="R107" s="12"/>
      <c r="S107" s="12"/>
      <c r="T107" s="12"/>
    </row>
    <row r="108" spans="8:21" ht="18" x14ac:dyDescent="0.25">
      <c r="L108" s="7"/>
      <c r="M108" s="12"/>
      <c r="N108" s="12"/>
      <c r="O108" s="12"/>
      <c r="P108" s="12"/>
      <c r="Q108" s="12"/>
      <c r="R108" s="12"/>
      <c r="S108" s="12"/>
      <c r="T108" s="12"/>
    </row>
    <row r="109" spans="8:21" ht="18" x14ac:dyDescent="0.25">
      <c r="M109" s="12"/>
      <c r="N109" s="12"/>
      <c r="O109" s="12"/>
      <c r="P109" s="12"/>
      <c r="Q109" s="12"/>
      <c r="R109" s="12"/>
      <c r="S109" s="12"/>
      <c r="T109" s="12"/>
    </row>
    <row r="110" spans="8:21" ht="18" x14ac:dyDescent="0.25">
      <c r="M110" s="12"/>
      <c r="N110" s="12"/>
      <c r="O110" s="12"/>
      <c r="P110" s="12"/>
      <c r="Q110" s="12"/>
      <c r="R110" s="12"/>
      <c r="S110" s="12"/>
      <c r="T110" s="12"/>
    </row>
    <row r="111" spans="8:21" ht="18" x14ac:dyDescent="0.25">
      <c r="M111" s="12"/>
      <c r="N111" s="12"/>
      <c r="O111" s="12"/>
      <c r="P111" s="12"/>
      <c r="Q111" s="12"/>
      <c r="R111" s="12"/>
      <c r="S111" s="12"/>
      <c r="T111" s="12"/>
    </row>
    <row r="112" spans="8:21" ht="18" x14ac:dyDescent="0.25">
      <c r="M112" s="12"/>
      <c r="N112" s="12"/>
      <c r="O112" s="12"/>
      <c r="P112" s="12"/>
      <c r="Q112" s="12"/>
      <c r="R112" s="12"/>
      <c r="S112" s="12"/>
      <c r="T112" s="12"/>
    </row>
    <row r="113" spans="2:3" x14ac:dyDescent="0.2">
      <c r="B113" t="s">
        <v>177</v>
      </c>
      <c r="C113" t="s">
        <v>156</v>
      </c>
    </row>
  </sheetData>
  <autoFilter ref="A1:L96" xr:uid="{00000000-0009-0000-0000-000000000000}">
    <filterColumn colId="2">
      <filters>
        <filter val="נווה ימין"/>
        <filter val="פלסגד"/>
      </filters>
    </filterColumn>
    <sortState xmlns:xlrd2="http://schemas.microsoft.com/office/spreadsheetml/2017/richdata2" ref="A2:L104">
      <sortCondition ref="H1:H104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5"/>
  <sheetViews>
    <sheetView rightToLeft="1" topLeftCell="A62" workbookViewId="0">
      <selection activeCell="K73" sqref="K73"/>
    </sheetView>
  </sheetViews>
  <sheetFormatPr defaultRowHeight="14.25" x14ac:dyDescent="0.2"/>
  <sheetData>
    <row r="1" spans="1:12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">
      <c r="A2">
        <v>51</v>
      </c>
      <c r="B2">
        <v>1</v>
      </c>
      <c r="C2" t="s">
        <v>10</v>
      </c>
      <c r="D2">
        <v>2188</v>
      </c>
      <c r="E2">
        <v>5098</v>
      </c>
      <c r="F2">
        <v>1</v>
      </c>
      <c r="G2">
        <v>24</v>
      </c>
      <c r="H2" s="8" t="s">
        <v>16</v>
      </c>
      <c r="I2" s="2" t="s">
        <v>17</v>
      </c>
      <c r="J2" s="4">
        <v>96</v>
      </c>
      <c r="K2" s="4">
        <v>9.5</v>
      </c>
      <c r="L2" s="4">
        <v>105.5</v>
      </c>
    </row>
    <row r="3" spans="1:12" x14ac:dyDescent="0.2">
      <c r="A3">
        <v>51</v>
      </c>
      <c r="B3">
        <v>1</v>
      </c>
      <c r="C3" t="s">
        <v>10</v>
      </c>
      <c r="D3">
        <v>1368</v>
      </c>
      <c r="E3">
        <v>5062</v>
      </c>
      <c r="F3">
        <v>1</v>
      </c>
      <c r="G3">
        <v>24</v>
      </c>
      <c r="H3" s="9" t="s">
        <v>18</v>
      </c>
      <c r="I3" s="2" t="s">
        <v>19</v>
      </c>
      <c r="J3" s="4">
        <v>432</v>
      </c>
      <c r="K3" s="4">
        <v>24.800000000000011</v>
      </c>
      <c r="L3" s="4">
        <v>456.8</v>
      </c>
    </row>
    <row r="4" spans="1:12" x14ac:dyDescent="0.2">
      <c r="A4">
        <v>51</v>
      </c>
      <c r="B4">
        <v>1</v>
      </c>
      <c r="C4" t="s">
        <v>10</v>
      </c>
      <c r="D4">
        <v>774</v>
      </c>
      <c r="E4">
        <v>5557</v>
      </c>
      <c r="F4">
        <v>1</v>
      </c>
      <c r="G4">
        <v>24</v>
      </c>
      <c r="H4" s="2" t="s">
        <v>20</v>
      </c>
      <c r="I4" s="2" t="s">
        <v>21</v>
      </c>
      <c r="J4" s="4">
        <v>144</v>
      </c>
      <c r="K4" s="4">
        <v>105.25</v>
      </c>
      <c r="L4" s="4">
        <v>249.25</v>
      </c>
    </row>
    <row r="5" spans="1:12" ht="15" x14ac:dyDescent="0.25">
      <c r="C5" t="s">
        <v>10</v>
      </c>
      <c r="D5">
        <v>2220</v>
      </c>
      <c r="G5">
        <v>24</v>
      </c>
      <c r="H5" s="15" t="s">
        <v>11</v>
      </c>
      <c r="I5" s="2" t="s">
        <v>12</v>
      </c>
      <c r="J5" s="3">
        <v>168</v>
      </c>
      <c r="K5" s="3">
        <v>36.699999999999989</v>
      </c>
      <c r="L5" s="4">
        <v>204.7</v>
      </c>
    </row>
    <row r="6" spans="1:12" x14ac:dyDescent="0.2">
      <c r="A6">
        <v>51</v>
      </c>
      <c r="B6">
        <v>1</v>
      </c>
      <c r="C6" t="s">
        <v>10</v>
      </c>
      <c r="D6">
        <v>1126</v>
      </c>
      <c r="E6">
        <v>5562</v>
      </c>
      <c r="F6">
        <v>1</v>
      </c>
      <c r="G6">
        <v>24</v>
      </c>
      <c r="H6" s="2" t="s">
        <v>27</v>
      </c>
      <c r="I6" s="2" t="s">
        <v>28</v>
      </c>
      <c r="J6" s="4">
        <v>284.25</v>
      </c>
      <c r="K6" s="4"/>
      <c r="L6" s="4">
        <v>284.25</v>
      </c>
    </row>
    <row r="7" spans="1:12" x14ac:dyDescent="0.2">
      <c r="A7">
        <v>51</v>
      </c>
      <c r="B7">
        <v>1</v>
      </c>
      <c r="C7" t="s">
        <v>10</v>
      </c>
      <c r="D7">
        <v>549</v>
      </c>
      <c r="E7">
        <v>5572</v>
      </c>
      <c r="F7">
        <v>1</v>
      </c>
      <c r="G7">
        <v>24</v>
      </c>
      <c r="H7" s="2" t="s">
        <v>29</v>
      </c>
      <c r="I7" s="2" t="s">
        <v>30</v>
      </c>
      <c r="J7" s="4">
        <v>462.35</v>
      </c>
      <c r="K7" s="4"/>
      <c r="L7" s="4">
        <v>462.35</v>
      </c>
    </row>
    <row r="8" spans="1:12" x14ac:dyDescent="0.2">
      <c r="C8" t="s">
        <v>33</v>
      </c>
      <c r="D8">
        <v>1312</v>
      </c>
      <c r="E8">
        <v>5592</v>
      </c>
      <c r="F8">
        <v>2</v>
      </c>
      <c r="G8">
        <v>45</v>
      </c>
      <c r="H8" s="2" t="s">
        <v>34</v>
      </c>
      <c r="I8" s="2" t="s">
        <v>35</v>
      </c>
      <c r="J8" s="4">
        <v>944</v>
      </c>
      <c r="K8" s="4">
        <v>214.5</v>
      </c>
      <c r="L8" s="4">
        <v>1158.5</v>
      </c>
    </row>
    <row r="9" spans="1:12" x14ac:dyDescent="0.2">
      <c r="A9">
        <v>51</v>
      </c>
      <c r="B9">
        <v>1</v>
      </c>
      <c r="C9" t="s">
        <v>10</v>
      </c>
      <c r="D9">
        <v>655</v>
      </c>
      <c r="E9">
        <v>5540</v>
      </c>
      <c r="F9">
        <v>1</v>
      </c>
      <c r="G9">
        <v>24</v>
      </c>
      <c r="H9" s="2" t="s">
        <v>36</v>
      </c>
      <c r="I9" s="2" t="s">
        <v>37</v>
      </c>
      <c r="J9" s="4">
        <v>324.55</v>
      </c>
      <c r="K9" s="4"/>
      <c r="L9" s="4">
        <v>324.55</v>
      </c>
    </row>
    <row r="10" spans="1:12" x14ac:dyDescent="0.2">
      <c r="A10">
        <v>51</v>
      </c>
      <c r="B10">
        <v>1</v>
      </c>
      <c r="C10" t="s">
        <v>10</v>
      </c>
      <c r="D10">
        <v>1070</v>
      </c>
      <c r="E10">
        <v>5501</v>
      </c>
      <c r="F10">
        <v>1</v>
      </c>
      <c r="G10">
        <v>24</v>
      </c>
      <c r="H10" s="2" t="s">
        <v>38</v>
      </c>
      <c r="I10" s="2" t="s">
        <v>39</v>
      </c>
      <c r="J10" s="4">
        <v>127.3</v>
      </c>
      <c r="K10" s="4"/>
      <c r="L10" s="4">
        <v>127.3</v>
      </c>
    </row>
    <row r="11" spans="1:12" x14ac:dyDescent="0.2">
      <c r="A11">
        <v>51</v>
      </c>
      <c r="B11">
        <v>1</v>
      </c>
      <c r="C11" t="s">
        <v>10</v>
      </c>
      <c r="D11">
        <v>880</v>
      </c>
      <c r="E11">
        <v>5101</v>
      </c>
      <c r="F11">
        <v>1</v>
      </c>
      <c r="G11">
        <v>24</v>
      </c>
      <c r="H11" s="2" t="s">
        <v>40</v>
      </c>
      <c r="I11" s="2" t="s">
        <v>41</v>
      </c>
      <c r="J11" s="4">
        <v>432</v>
      </c>
      <c r="K11" s="4">
        <v>16.899999999999977</v>
      </c>
      <c r="L11" s="4">
        <v>448.9</v>
      </c>
    </row>
    <row r="12" spans="1:12" x14ac:dyDescent="0.2">
      <c r="C12" t="s">
        <v>10</v>
      </c>
      <c r="D12">
        <v>1438</v>
      </c>
      <c r="E12">
        <v>5068</v>
      </c>
      <c r="G12">
        <v>24</v>
      </c>
      <c r="H12" s="2" t="s">
        <v>42</v>
      </c>
      <c r="I12" s="2" t="s">
        <v>43</v>
      </c>
      <c r="J12" s="4">
        <v>17</v>
      </c>
      <c r="K12" s="4"/>
      <c r="L12" s="4">
        <v>17</v>
      </c>
    </row>
    <row r="13" spans="1:12" x14ac:dyDescent="0.2">
      <c r="C13" t="s">
        <v>10</v>
      </c>
      <c r="D13">
        <v>4033</v>
      </c>
      <c r="H13" s="2" t="s">
        <v>44</v>
      </c>
      <c r="I13" s="2" t="s">
        <v>45</v>
      </c>
      <c r="J13" s="4">
        <v>120</v>
      </c>
      <c r="K13" s="4">
        <v>69.75</v>
      </c>
      <c r="L13" s="4">
        <v>189.75</v>
      </c>
    </row>
    <row r="14" spans="1:12" x14ac:dyDescent="0.2">
      <c r="A14">
        <v>51</v>
      </c>
      <c r="B14">
        <v>1</v>
      </c>
      <c r="C14" t="s">
        <v>10</v>
      </c>
      <c r="D14">
        <v>1356</v>
      </c>
      <c r="E14">
        <v>5004</v>
      </c>
      <c r="F14">
        <v>1</v>
      </c>
      <c r="G14">
        <v>24</v>
      </c>
      <c r="H14" s="2" t="s">
        <v>46</v>
      </c>
      <c r="I14" s="2" t="s">
        <v>47</v>
      </c>
      <c r="J14" s="4">
        <v>96</v>
      </c>
      <c r="K14" s="4">
        <v>12.299999999999997</v>
      </c>
      <c r="L14" s="4">
        <v>108.3</v>
      </c>
    </row>
    <row r="15" spans="1:12" x14ac:dyDescent="0.2">
      <c r="A15">
        <v>51</v>
      </c>
      <c r="B15">
        <v>1</v>
      </c>
      <c r="C15" t="s">
        <v>10</v>
      </c>
      <c r="D15">
        <v>1419</v>
      </c>
      <c r="E15">
        <v>5094</v>
      </c>
      <c r="F15">
        <v>1</v>
      </c>
      <c r="G15">
        <v>24</v>
      </c>
      <c r="H15" s="2" t="s">
        <v>48</v>
      </c>
      <c r="I15" s="2" t="s">
        <v>49</v>
      </c>
      <c r="J15" s="4">
        <v>468</v>
      </c>
      <c r="K15" s="4">
        <v>19.25</v>
      </c>
      <c r="L15" s="4">
        <v>487.25</v>
      </c>
    </row>
    <row r="16" spans="1:12" x14ac:dyDescent="0.2">
      <c r="C16" t="s">
        <v>10</v>
      </c>
      <c r="D16">
        <v>2213</v>
      </c>
      <c r="G16">
        <v>24</v>
      </c>
      <c r="H16" s="2" t="s">
        <v>50</v>
      </c>
      <c r="I16" s="2" t="s">
        <v>51</v>
      </c>
      <c r="J16" s="4">
        <v>312</v>
      </c>
      <c r="K16" s="4">
        <v>195.8</v>
      </c>
      <c r="L16" s="4">
        <v>507.8</v>
      </c>
    </row>
    <row r="17" spans="1:12" x14ac:dyDescent="0.2">
      <c r="A17">
        <v>51</v>
      </c>
      <c r="B17">
        <v>1</v>
      </c>
      <c r="C17" t="s">
        <v>10</v>
      </c>
      <c r="D17">
        <v>1434</v>
      </c>
      <c r="E17">
        <v>5022</v>
      </c>
      <c r="F17">
        <v>1</v>
      </c>
      <c r="G17">
        <v>24</v>
      </c>
      <c r="H17" s="2" t="s">
        <v>52</v>
      </c>
      <c r="I17" s="2" t="s">
        <v>53</v>
      </c>
      <c r="J17" s="4">
        <v>299.55</v>
      </c>
      <c r="K17" s="4"/>
      <c r="L17" s="4">
        <v>299.55</v>
      </c>
    </row>
    <row r="18" spans="1:12" x14ac:dyDescent="0.2">
      <c r="A18">
        <v>51</v>
      </c>
      <c r="B18">
        <v>1</v>
      </c>
      <c r="C18" t="s">
        <v>10</v>
      </c>
      <c r="D18">
        <v>1431</v>
      </c>
      <c r="E18">
        <v>5596</v>
      </c>
      <c r="F18">
        <v>1</v>
      </c>
      <c r="G18">
        <v>24</v>
      </c>
      <c r="H18" s="2" t="s">
        <v>54</v>
      </c>
      <c r="I18" s="2" t="s">
        <v>55</v>
      </c>
      <c r="J18" s="7">
        <v>360</v>
      </c>
      <c r="K18" s="4">
        <v>15.199999999999989</v>
      </c>
      <c r="L18" s="4">
        <v>375.2</v>
      </c>
    </row>
    <row r="19" spans="1:12" x14ac:dyDescent="0.2">
      <c r="C19" t="s">
        <v>10</v>
      </c>
      <c r="D19">
        <v>1436</v>
      </c>
      <c r="G19">
        <v>24</v>
      </c>
      <c r="H19" s="8" t="s">
        <v>56</v>
      </c>
      <c r="I19" s="2" t="s">
        <v>57</v>
      </c>
      <c r="J19" s="4">
        <v>274.64999999999998</v>
      </c>
      <c r="K19" s="4"/>
      <c r="L19" s="4">
        <v>274.64999999999998</v>
      </c>
    </row>
    <row r="20" spans="1:12" x14ac:dyDescent="0.2">
      <c r="A20">
        <v>51</v>
      </c>
      <c r="B20">
        <v>1</v>
      </c>
      <c r="C20" t="s">
        <v>10</v>
      </c>
      <c r="D20">
        <v>1371</v>
      </c>
      <c r="E20">
        <v>5135</v>
      </c>
      <c r="F20">
        <v>1</v>
      </c>
      <c r="G20">
        <v>24</v>
      </c>
      <c r="H20" s="2" t="s">
        <v>58</v>
      </c>
      <c r="I20" s="2" t="s">
        <v>59</v>
      </c>
      <c r="J20" s="4">
        <v>138.25</v>
      </c>
      <c r="K20" s="4"/>
      <c r="L20" s="4">
        <v>138.25</v>
      </c>
    </row>
    <row r="21" spans="1:12" x14ac:dyDescent="0.2">
      <c r="A21">
        <v>51</v>
      </c>
      <c r="B21">
        <v>4</v>
      </c>
      <c r="C21" t="s">
        <v>10</v>
      </c>
      <c r="D21">
        <v>2227</v>
      </c>
      <c r="E21">
        <v>5582</v>
      </c>
      <c r="F21">
        <v>1</v>
      </c>
      <c r="G21">
        <v>24</v>
      </c>
      <c r="H21" s="2" t="s">
        <v>60</v>
      </c>
      <c r="I21" s="2" t="s">
        <v>61</v>
      </c>
      <c r="J21" s="4">
        <v>120</v>
      </c>
      <c r="K21" s="4">
        <v>7.25</v>
      </c>
      <c r="L21" s="4">
        <v>127.25</v>
      </c>
    </row>
    <row r="22" spans="1:12" x14ac:dyDescent="0.2">
      <c r="A22">
        <v>51</v>
      </c>
      <c r="B22">
        <v>1</v>
      </c>
      <c r="C22" t="s">
        <v>10</v>
      </c>
      <c r="D22">
        <v>718</v>
      </c>
      <c r="E22">
        <v>5576</v>
      </c>
      <c r="F22">
        <v>1</v>
      </c>
      <c r="G22">
        <v>24</v>
      </c>
      <c r="H22" s="2" t="s">
        <v>63</v>
      </c>
      <c r="I22" s="2" t="s">
        <v>64</v>
      </c>
      <c r="J22" s="4">
        <v>480</v>
      </c>
      <c r="K22" s="4">
        <v>30.75</v>
      </c>
      <c r="L22" s="4">
        <v>510.75</v>
      </c>
    </row>
    <row r="23" spans="1:12" x14ac:dyDescent="0.2">
      <c r="A23">
        <v>51</v>
      </c>
      <c r="B23">
        <v>1</v>
      </c>
      <c r="C23" t="s">
        <v>10</v>
      </c>
      <c r="D23">
        <v>2178</v>
      </c>
      <c r="E23">
        <v>5053</v>
      </c>
      <c r="F23">
        <v>1</v>
      </c>
      <c r="G23">
        <v>24</v>
      </c>
      <c r="H23" s="2" t="s">
        <v>65</v>
      </c>
      <c r="I23" s="2" t="s">
        <v>66</v>
      </c>
      <c r="J23" s="4">
        <v>120</v>
      </c>
      <c r="K23" s="4">
        <v>52.550000000000011</v>
      </c>
      <c r="L23" s="4">
        <v>172.55</v>
      </c>
    </row>
    <row r="24" spans="1:12" x14ac:dyDescent="0.2">
      <c r="A24">
        <v>51</v>
      </c>
      <c r="B24">
        <v>4</v>
      </c>
      <c r="C24" t="s">
        <v>10</v>
      </c>
      <c r="D24">
        <v>2231</v>
      </c>
      <c r="E24">
        <v>2231</v>
      </c>
      <c r="F24">
        <v>1</v>
      </c>
      <c r="G24">
        <v>24</v>
      </c>
      <c r="H24" s="2" t="s">
        <v>67</v>
      </c>
      <c r="I24" s="2" t="s">
        <v>68</v>
      </c>
      <c r="J24" s="4">
        <v>168</v>
      </c>
      <c r="K24" s="4">
        <v>10.699999999999989</v>
      </c>
      <c r="L24" s="4">
        <v>178.7</v>
      </c>
    </row>
    <row r="25" spans="1:12" x14ac:dyDescent="0.2">
      <c r="C25" t="s">
        <v>33</v>
      </c>
      <c r="D25">
        <v>1420</v>
      </c>
      <c r="F25">
        <v>2</v>
      </c>
      <c r="G25">
        <v>45</v>
      </c>
      <c r="H25" s="2" t="s">
        <v>71</v>
      </c>
      <c r="I25" s="2" t="s">
        <v>72</v>
      </c>
      <c r="J25" s="4">
        <v>296</v>
      </c>
      <c r="K25" s="4">
        <v>3</v>
      </c>
      <c r="L25" s="4">
        <v>299</v>
      </c>
    </row>
    <row r="26" spans="1:12" x14ac:dyDescent="0.2">
      <c r="C26" t="s">
        <v>33</v>
      </c>
      <c r="D26">
        <v>1428</v>
      </c>
      <c r="H26" s="2" t="s">
        <v>73</v>
      </c>
      <c r="I26" s="2" t="s">
        <v>74</v>
      </c>
      <c r="J26" s="4">
        <v>88</v>
      </c>
      <c r="K26" s="4"/>
      <c r="L26" s="4">
        <v>88</v>
      </c>
    </row>
    <row r="27" spans="1:12" x14ac:dyDescent="0.2">
      <c r="A27">
        <v>51</v>
      </c>
      <c r="B27">
        <v>1</v>
      </c>
      <c r="C27" t="s">
        <v>10</v>
      </c>
      <c r="D27">
        <v>1360</v>
      </c>
      <c r="E27">
        <v>5533</v>
      </c>
      <c r="F27">
        <v>1</v>
      </c>
      <c r="G27">
        <v>24</v>
      </c>
      <c r="H27" s="2" t="s">
        <v>75</v>
      </c>
      <c r="I27" s="2" t="s">
        <v>76</v>
      </c>
      <c r="J27" s="4">
        <v>480</v>
      </c>
      <c r="K27" s="4"/>
      <c r="L27" s="4">
        <v>480</v>
      </c>
    </row>
    <row r="28" spans="1:12" x14ac:dyDescent="0.2">
      <c r="A28">
        <v>51</v>
      </c>
      <c r="B28">
        <v>1</v>
      </c>
      <c r="C28" t="s">
        <v>10</v>
      </c>
      <c r="D28">
        <v>2073</v>
      </c>
      <c r="E28">
        <v>5064</v>
      </c>
      <c r="F28">
        <v>1</v>
      </c>
      <c r="G28">
        <v>24</v>
      </c>
      <c r="H28" s="2" t="s">
        <v>78</v>
      </c>
      <c r="I28" s="2" t="s">
        <v>83</v>
      </c>
      <c r="J28" s="4">
        <v>264</v>
      </c>
      <c r="K28" s="4">
        <v>156</v>
      </c>
      <c r="L28" s="4">
        <v>420</v>
      </c>
    </row>
    <row r="29" spans="1:12" x14ac:dyDescent="0.2">
      <c r="A29">
        <v>51</v>
      </c>
      <c r="B29">
        <v>1</v>
      </c>
      <c r="C29" t="s">
        <v>10</v>
      </c>
      <c r="D29">
        <v>2102</v>
      </c>
      <c r="E29">
        <v>5047</v>
      </c>
      <c r="F29">
        <v>1</v>
      </c>
      <c r="G29">
        <v>24</v>
      </c>
      <c r="H29" s="2" t="s">
        <v>78</v>
      </c>
      <c r="I29" s="2" t="s">
        <v>82</v>
      </c>
      <c r="J29" s="4">
        <v>264</v>
      </c>
      <c r="K29" s="4">
        <v>39.199999999999989</v>
      </c>
      <c r="L29" s="4">
        <v>303.2</v>
      </c>
    </row>
    <row r="30" spans="1:12" x14ac:dyDescent="0.2">
      <c r="A30">
        <v>51</v>
      </c>
      <c r="B30">
        <v>1</v>
      </c>
      <c r="C30" t="s">
        <v>10</v>
      </c>
      <c r="D30">
        <v>2117</v>
      </c>
      <c r="E30">
        <v>5134</v>
      </c>
      <c r="F30">
        <v>1</v>
      </c>
      <c r="G30">
        <v>24</v>
      </c>
      <c r="H30" s="8" t="s">
        <v>78</v>
      </c>
      <c r="I30" s="2" t="s">
        <v>80</v>
      </c>
      <c r="J30" s="4">
        <v>144</v>
      </c>
      <c r="K30" s="4">
        <v>93.5</v>
      </c>
      <c r="L30" s="4">
        <v>237.5</v>
      </c>
    </row>
    <row r="31" spans="1:12" x14ac:dyDescent="0.2">
      <c r="A31">
        <v>51</v>
      </c>
      <c r="B31">
        <v>1</v>
      </c>
      <c r="C31" t="s">
        <v>10</v>
      </c>
      <c r="D31">
        <v>2148</v>
      </c>
      <c r="E31">
        <v>5512</v>
      </c>
      <c r="F31">
        <v>1</v>
      </c>
      <c r="G31">
        <v>24</v>
      </c>
      <c r="H31" s="8" t="s">
        <v>78</v>
      </c>
      <c r="I31" s="2" t="s">
        <v>84</v>
      </c>
      <c r="J31" s="4">
        <v>119.8</v>
      </c>
      <c r="K31" s="4"/>
      <c r="L31" s="4">
        <v>119.8</v>
      </c>
    </row>
    <row r="32" spans="1:12" x14ac:dyDescent="0.2">
      <c r="A32">
        <v>51</v>
      </c>
      <c r="B32">
        <v>4</v>
      </c>
      <c r="C32" t="s">
        <v>10</v>
      </c>
      <c r="D32">
        <v>2215</v>
      </c>
      <c r="E32">
        <v>5520</v>
      </c>
      <c r="F32">
        <v>1</v>
      </c>
      <c r="G32">
        <v>24</v>
      </c>
      <c r="H32" s="2" t="s">
        <v>78</v>
      </c>
      <c r="I32" s="2" t="s">
        <v>81</v>
      </c>
      <c r="J32" s="4">
        <v>216</v>
      </c>
      <c r="K32" s="4">
        <v>18.25</v>
      </c>
      <c r="L32" s="4">
        <v>234.25</v>
      </c>
    </row>
    <row r="33" spans="1:12" x14ac:dyDescent="0.2">
      <c r="A33">
        <v>51</v>
      </c>
      <c r="B33">
        <v>1</v>
      </c>
      <c r="C33" t="s">
        <v>10</v>
      </c>
      <c r="D33">
        <v>2223</v>
      </c>
      <c r="E33">
        <v>5066</v>
      </c>
      <c r="F33">
        <v>1</v>
      </c>
      <c r="G33">
        <v>24</v>
      </c>
      <c r="H33" s="2" t="s">
        <v>78</v>
      </c>
      <c r="I33" s="2" t="s">
        <v>79</v>
      </c>
      <c r="J33" s="4">
        <v>216</v>
      </c>
      <c r="K33" s="4">
        <v>24.449999999999989</v>
      </c>
      <c r="L33" s="4">
        <v>240.45</v>
      </c>
    </row>
    <row r="34" spans="1:12" x14ac:dyDescent="0.2">
      <c r="C34" t="s">
        <v>10</v>
      </c>
      <c r="D34">
        <v>2293</v>
      </c>
      <c r="H34" s="8" t="s">
        <v>87</v>
      </c>
      <c r="I34" s="2" t="s">
        <v>88</v>
      </c>
      <c r="J34" s="4">
        <v>192</v>
      </c>
      <c r="K34" s="4">
        <v>25.300000000000011</v>
      </c>
      <c r="L34" s="4">
        <v>217.3</v>
      </c>
    </row>
    <row r="35" spans="1:12" x14ac:dyDescent="0.2">
      <c r="C35" t="s">
        <v>33</v>
      </c>
      <c r="D35">
        <v>1422</v>
      </c>
      <c r="E35">
        <v>9999</v>
      </c>
      <c r="F35">
        <v>2</v>
      </c>
      <c r="G35">
        <v>45</v>
      </c>
      <c r="H35" s="2" t="s">
        <v>92</v>
      </c>
      <c r="I35" s="2" t="s">
        <v>93</v>
      </c>
      <c r="J35" s="4">
        <v>990</v>
      </c>
      <c r="K35" s="4">
        <v>15</v>
      </c>
      <c r="L35" s="4">
        <v>1005</v>
      </c>
    </row>
    <row r="36" spans="1:12" x14ac:dyDescent="0.2">
      <c r="C36" t="s">
        <v>10</v>
      </c>
      <c r="D36">
        <v>4035</v>
      </c>
      <c r="G36">
        <v>24</v>
      </c>
      <c r="H36" s="2" t="s">
        <v>89</v>
      </c>
      <c r="I36" s="2" t="s">
        <v>91</v>
      </c>
      <c r="J36" s="4">
        <v>96</v>
      </c>
      <c r="K36" s="4">
        <v>55.849999999999994</v>
      </c>
      <c r="L36" s="4">
        <v>151.85</v>
      </c>
    </row>
    <row r="37" spans="1:12" x14ac:dyDescent="0.2">
      <c r="C37" t="s">
        <v>10</v>
      </c>
      <c r="D37">
        <v>4038</v>
      </c>
      <c r="G37">
        <v>24</v>
      </c>
      <c r="H37" s="8" t="s">
        <v>89</v>
      </c>
      <c r="I37" s="2" t="s">
        <v>90</v>
      </c>
      <c r="J37" s="4">
        <v>120</v>
      </c>
      <c r="K37" s="4">
        <v>35.25</v>
      </c>
      <c r="L37" s="4">
        <v>155.25</v>
      </c>
    </row>
    <row r="38" spans="1:12" x14ac:dyDescent="0.2">
      <c r="C38" t="s">
        <v>33</v>
      </c>
      <c r="D38">
        <v>723</v>
      </c>
      <c r="E38">
        <v>9999</v>
      </c>
      <c r="F38">
        <v>2</v>
      </c>
      <c r="G38">
        <v>45</v>
      </c>
      <c r="H38" s="2" t="s">
        <v>95</v>
      </c>
      <c r="I38" s="2" t="s">
        <v>41</v>
      </c>
      <c r="J38" s="4">
        <v>898.5</v>
      </c>
      <c r="K38" s="4">
        <v>40</v>
      </c>
      <c r="L38" s="4">
        <v>938.5</v>
      </c>
    </row>
    <row r="39" spans="1:12" x14ac:dyDescent="0.2">
      <c r="C39" t="s">
        <v>10</v>
      </c>
      <c r="D39">
        <v>2212</v>
      </c>
      <c r="H39" s="2" t="s">
        <v>26</v>
      </c>
      <c r="I39" s="2" t="s">
        <v>96</v>
      </c>
      <c r="J39" s="4">
        <v>56.5</v>
      </c>
      <c r="K39" s="4"/>
      <c r="L39" s="4">
        <v>56.5</v>
      </c>
    </row>
    <row r="40" spans="1:12" x14ac:dyDescent="0.2">
      <c r="A40">
        <v>51</v>
      </c>
      <c r="B40">
        <v>1</v>
      </c>
      <c r="C40" t="s">
        <v>10</v>
      </c>
      <c r="D40">
        <v>23</v>
      </c>
      <c r="E40">
        <v>5030</v>
      </c>
      <c r="F40">
        <v>1</v>
      </c>
      <c r="G40">
        <v>24</v>
      </c>
      <c r="H40" s="2" t="s">
        <v>97</v>
      </c>
      <c r="I40" s="2" t="s">
        <v>98</v>
      </c>
      <c r="J40" s="4">
        <v>528</v>
      </c>
      <c r="K40" s="4">
        <v>79.350000000000023</v>
      </c>
      <c r="L40" s="4">
        <v>607.35</v>
      </c>
    </row>
    <row r="41" spans="1:12" x14ac:dyDescent="0.2">
      <c r="A41">
        <v>51</v>
      </c>
      <c r="B41">
        <v>1</v>
      </c>
      <c r="C41" t="s">
        <v>10</v>
      </c>
      <c r="D41">
        <v>1429</v>
      </c>
      <c r="E41">
        <v>5054</v>
      </c>
      <c r="F41">
        <v>1</v>
      </c>
      <c r="G41">
        <v>24</v>
      </c>
      <c r="H41" s="2" t="s">
        <v>99</v>
      </c>
      <c r="I41" s="2" t="s">
        <v>100</v>
      </c>
      <c r="J41" s="4">
        <v>456</v>
      </c>
      <c r="K41" s="4">
        <v>115.95000000000005</v>
      </c>
      <c r="L41" s="4">
        <v>571.95000000000005</v>
      </c>
    </row>
    <row r="42" spans="1:12" x14ac:dyDescent="0.2">
      <c r="C42" t="s">
        <v>10</v>
      </c>
      <c r="D42">
        <v>1437</v>
      </c>
      <c r="G42">
        <v>24</v>
      </c>
      <c r="H42" s="8" t="s">
        <v>101</v>
      </c>
      <c r="I42" s="2" t="s">
        <v>102</v>
      </c>
      <c r="J42" s="4">
        <v>288</v>
      </c>
      <c r="K42" s="4">
        <v>27.5</v>
      </c>
      <c r="L42" s="4">
        <v>315.5</v>
      </c>
    </row>
    <row r="43" spans="1:12" x14ac:dyDescent="0.2">
      <c r="C43" t="s">
        <v>10</v>
      </c>
      <c r="D43">
        <v>1306</v>
      </c>
      <c r="H43" s="8" t="s">
        <v>178</v>
      </c>
      <c r="I43" s="2" t="s">
        <v>51</v>
      </c>
      <c r="J43" s="4">
        <v>192</v>
      </c>
      <c r="K43" s="4">
        <v>118.25</v>
      </c>
      <c r="L43" s="4">
        <v>310.25</v>
      </c>
    </row>
    <row r="44" spans="1:12" x14ac:dyDescent="0.2">
      <c r="A44">
        <v>50</v>
      </c>
      <c r="B44">
        <v>5</v>
      </c>
      <c r="C44" t="s">
        <v>33</v>
      </c>
      <c r="D44">
        <v>1407</v>
      </c>
      <c r="E44">
        <v>5547</v>
      </c>
      <c r="F44">
        <v>2</v>
      </c>
      <c r="G44">
        <v>45</v>
      </c>
      <c r="H44" s="2" t="s">
        <v>103</v>
      </c>
      <c r="I44" s="2" t="s">
        <v>104</v>
      </c>
      <c r="J44" s="4">
        <v>351</v>
      </c>
      <c r="K44" s="4">
        <v>9</v>
      </c>
      <c r="L44" s="4">
        <v>360</v>
      </c>
    </row>
    <row r="45" spans="1:12" x14ac:dyDescent="0.2">
      <c r="A45">
        <v>51</v>
      </c>
      <c r="B45">
        <v>1</v>
      </c>
      <c r="C45" t="s">
        <v>10</v>
      </c>
      <c r="D45">
        <v>1432</v>
      </c>
      <c r="E45">
        <v>5595</v>
      </c>
      <c r="F45">
        <v>1</v>
      </c>
      <c r="G45">
        <v>24</v>
      </c>
      <c r="H45" s="8" t="s">
        <v>105</v>
      </c>
      <c r="I45" s="2" t="s">
        <v>106</v>
      </c>
      <c r="J45" s="4">
        <v>288</v>
      </c>
      <c r="K45" s="4">
        <v>68.5</v>
      </c>
      <c r="L45" s="4">
        <v>356.5</v>
      </c>
    </row>
    <row r="46" spans="1:12" x14ac:dyDescent="0.2">
      <c r="A46">
        <v>50</v>
      </c>
      <c r="B46">
        <v>5</v>
      </c>
      <c r="C46" t="s">
        <v>33</v>
      </c>
      <c r="D46">
        <v>1295</v>
      </c>
      <c r="E46">
        <v>5017</v>
      </c>
      <c r="F46">
        <v>2</v>
      </c>
      <c r="G46">
        <v>45</v>
      </c>
      <c r="H46" s="8" t="s">
        <v>107</v>
      </c>
      <c r="I46" s="2" t="s">
        <v>108</v>
      </c>
      <c r="J46" s="4">
        <v>350.55</v>
      </c>
      <c r="K46" s="4">
        <v>5</v>
      </c>
      <c r="L46" s="4">
        <v>355.55</v>
      </c>
    </row>
    <row r="47" spans="1:12" x14ac:dyDescent="0.2">
      <c r="A47">
        <v>51</v>
      </c>
      <c r="B47">
        <v>1</v>
      </c>
      <c r="C47" t="s">
        <v>10</v>
      </c>
      <c r="D47">
        <v>564</v>
      </c>
      <c r="E47">
        <v>5515</v>
      </c>
      <c r="F47">
        <v>1</v>
      </c>
      <c r="G47">
        <v>24</v>
      </c>
      <c r="H47" s="8" t="s">
        <v>109</v>
      </c>
      <c r="I47" s="2" t="s">
        <v>43</v>
      </c>
      <c r="J47" s="4">
        <v>528</v>
      </c>
      <c r="K47" s="4">
        <v>110</v>
      </c>
      <c r="L47" s="4">
        <v>638</v>
      </c>
    </row>
    <row r="48" spans="1:12" x14ac:dyDescent="0.2">
      <c r="A48">
        <v>51</v>
      </c>
      <c r="B48">
        <v>1</v>
      </c>
      <c r="C48" t="s">
        <v>10</v>
      </c>
      <c r="D48">
        <v>1433</v>
      </c>
      <c r="E48">
        <v>5593</v>
      </c>
      <c r="F48">
        <v>1</v>
      </c>
      <c r="G48">
        <v>24</v>
      </c>
      <c r="H48" s="9" t="s">
        <v>109</v>
      </c>
      <c r="I48" s="2" t="s">
        <v>110</v>
      </c>
      <c r="J48" s="4">
        <v>216</v>
      </c>
      <c r="K48" s="4">
        <v>13.800000000000011</v>
      </c>
      <c r="L48" s="4">
        <v>229.8</v>
      </c>
    </row>
    <row r="49" spans="1:12" x14ac:dyDescent="0.2">
      <c r="A49">
        <v>51</v>
      </c>
      <c r="B49">
        <v>1</v>
      </c>
      <c r="C49" t="s">
        <v>10</v>
      </c>
      <c r="D49">
        <v>1403</v>
      </c>
      <c r="E49">
        <v>5058</v>
      </c>
      <c r="F49">
        <v>1</v>
      </c>
      <c r="G49">
        <v>24</v>
      </c>
      <c r="H49" s="9" t="s">
        <v>111</v>
      </c>
      <c r="I49" s="2" t="s">
        <v>112</v>
      </c>
      <c r="J49" s="4">
        <v>328.55</v>
      </c>
      <c r="K49" s="4"/>
      <c r="L49" s="4">
        <v>328.55</v>
      </c>
    </row>
    <row r="50" spans="1:12" x14ac:dyDescent="0.2">
      <c r="A50">
        <v>50</v>
      </c>
      <c r="B50">
        <v>1</v>
      </c>
      <c r="C50" t="s">
        <v>10</v>
      </c>
      <c r="D50">
        <v>1236</v>
      </c>
      <c r="E50">
        <v>5041</v>
      </c>
      <c r="F50">
        <v>1</v>
      </c>
      <c r="G50">
        <v>24</v>
      </c>
      <c r="H50" s="2" t="s">
        <v>113</v>
      </c>
      <c r="I50" s="2" t="s">
        <v>114</v>
      </c>
      <c r="J50" s="4">
        <v>504</v>
      </c>
      <c r="K50" s="4">
        <v>50.649999999999977</v>
      </c>
      <c r="L50" s="4">
        <v>554.65</v>
      </c>
    </row>
    <row r="51" spans="1:12" x14ac:dyDescent="0.2">
      <c r="A51">
        <v>51</v>
      </c>
      <c r="B51">
        <v>1</v>
      </c>
      <c r="C51" t="s">
        <v>10</v>
      </c>
      <c r="D51">
        <v>1047</v>
      </c>
      <c r="E51">
        <v>5507</v>
      </c>
      <c r="F51">
        <v>1</v>
      </c>
      <c r="G51">
        <v>24</v>
      </c>
      <c r="H51" s="8" t="s">
        <v>115</v>
      </c>
      <c r="I51" s="2" t="s">
        <v>116</v>
      </c>
      <c r="J51" s="4">
        <v>401.8</v>
      </c>
      <c r="K51" s="4"/>
      <c r="L51" s="4">
        <v>401.8</v>
      </c>
    </row>
    <row r="52" spans="1:12" x14ac:dyDescent="0.2">
      <c r="C52" t="s">
        <v>10</v>
      </c>
      <c r="D52">
        <v>2214</v>
      </c>
      <c r="H52" s="8" t="s">
        <v>32</v>
      </c>
      <c r="I52" s="2" t="s">
        <v>31</v>
      </c>
      <c r="J52" s="4">
        <v>216</v>
      </c>
      <c r="K52" s="4">
        <v>60</v>
      </c>
      <c r="L52" s="4">
        <v>276</v>
      </c>
    </row>
    <row r="53" spans="1:12" x14ac:dyDescent="0.2">
      <c r="A53">
        <v>51</v>
      </c>
      <c r="B53">
        <v>1</v>
      </c>
      <c r="C53" t="s">
        <v>10</v>
      </c>
      <c r="D53">
        <v>1430</v>
      </c>
      <c r="E53">
        <v>5093</v>
      </c>
      <c r="F53">
        <v>1</v>
      </c>
      <c r="G53">
        <v>24</v>
      </c>
      <c r="H53" s="8" t="s">
        <v>117</v>
      </c>
      <c r="I53" s="2" t="s">
        <v>118</v>
      </c>
      <c r="J53" s="4">
        <v>504</v>
      </c>
      <c r="K53" s="4">
        <v>15.600000000000023</v>
      </c>
      <c r="L53" s="4">
        <v>519.6</v>
      </c>
    </row>
    <row r="54" spans="1:12" x14ac:dyDescent="0.2">
      <c r="A54">
        <v>50</v>
      </c>
      <c r="B54">
        <v>1</v>
      </c>
      <c r="C54" t="s">
        <v>10</v>
      </c>
      <c r="D54">
        <v>431</v>
      </c>
      <c r="E54">
        <v>5538</v>
      </c>
      <c r="F54">
        <v>1</v>
      </c>
      <c r="G54">
        <v>24</v>
      </c>
      <c r="H54" s="9" t="s">
        <v>119</v>
      </c>
      <c r="I54" s="2" t="s">
        <v>120</v>
      </c>
      <c r="J54" s="4">
        <v>528</v>
      </c>
      <c r="K54" s="4">
        <v>113</v>
      </c>
      <c r="L54" s="4">
        <v>641</v>
      </c>
    </row>
    <row r="55" spans="1:12" x14ac:dyDescent="0.2">
      <c r="A55">
        <v>51</v>
      </c>
      <c r="B55">
        <v>1</v>
      </c>
      <c r="C55" t="s">
        <v>10</v>
      </c>
      <c r="D55">
        <v>686</v>
      </c>
      <c r="E55">
        <v>5086</v>
      </c>
      <c r="F55">
        <v>1</v>
      </c>
      <c r="G55">
        <v>24</v>
      </c>
      <c r="H55" s="2" t="s">
        <v>122</v>
      </c>
      <c r="I55" s="2" t="s">
        <v>123</v>
      </c>
      <c r="J55" s="4">
        <v>96</v>
      </c>
      <c r="K55" s="4">
        <v>67.5</v>
      </c>
      <c r="L55" s="4">
        <v>163.5</v>
      </c>
    </row>
    <row r="56" spans="1:12" x14ac:dyDescent="0.2">
      <c r="C56" t="s">
        <v>10</v>
      </c>
      <c r="D56">
        <v>2211</v>
      </c>
      <c r="G56">
        <v>24</v>
      </c>
      <c r="H56" s="2" t="s">
        <v>124</v>
      </c>
      <c r="I56" s="2" t="s">
        <v>125</v>
      </c>
      <c r="J56" s="4">
        <v>313.5</v>
      </c>
      <c r="K56" s="4"/>
      <c r="L56" s="4">
        <v>313.5</v>
      </c>
    </row>
    <row r="57" spans="1:12" x14ac:dyDescent="0.2">
      <c r="C57" t="s">
        <v>33</v>
      </c>
      <c r="D57">
        <v>992</v>
      </c>
      <c r="E57">
        <v>5120</v>
      </c>
      <c r="F57">
        <v>2</v>
      </c>
      <c r="G57">
        <v>45</v>
      </c>
      <c r="H57" s="2" t="s">
        <v>126</v>
      </c>
      <c r="I57" s="2" t="s">
        <v>127</v>
      </c>
      <c r="J57" s="4">
        <v>662.02</v>
      </c>
      <c r="K57" s="4">
        <v>36.979999999999997</v>
      </c>
      <c r="L57" s="4">
        <v>699</v>
      </c>
    </row>
    <row r="58" spans="1:12" x14ac:dyDescent="0.2">
      <c r="A58">
        <v>51</v>
      </c>
      <c r="B58">
        <v>1</v>
      </c>
      <c r="C58" t="s">
        <v>10</v>
      </c>
      <c r="D58">
        <v>2208</v>
      </c>
      <c r="E58">
        <v>5516</v>
      </c>
      <c r="F58">
        <v>1</v>
      </c>
      <c r="G58">
        <v>24</v>
      </c>
      <c r="H58" s="8" t="s">
        <v>128</v>
      </c>
      <c r="I58" s="2" t="s">
        <v>129</v>
      </c>
      <c r="J58" s="4">
        <v>96</v>
      </c>
      <c r="K58" s="4">
        <v>6</v>
      </c>
      <c r="L58" s="4">
        <v>102</v>
      </c>
    </row>
    <row r="59" spans="1:12" x14ac:dyDescent="0.2">
      <c r="A59">
        <v>50</v>
      </c>
      <c r="B59">
        <v>1</v>
      </c>
      <c r="C59" t="s">
        <v>10</v>
      </c>
      <c r="D59">
        <v>1414</v>
      </c>
      <c r="E59">
        <v>5118</v>
      </c>
      <c r="F59">
        <v>1</v>
      </c>
      <c r="G59">
        <v>24</v>
      </c>
      <c r="H59" s="2" t="s">
        <v>131</v>
      </c>
      <c r="I59" s="2" t="s">
        <v>132</v>
      </c>
      <c r="J59" s="4">
        <v>370.3</v>
      </c>
      <c r="K59" s="4"/>
      <c r="L59" s="4">
        <v>370.3</v>
      </c>
    </row>
    <row r="60" spans="1:12" x14ac:dyDescent="0.2">
      <c r="C60" t="s">
        <v>10</v>
      </c>
      <c r="D60">
        <v>1435</v>
      </c>
      <c r="H60" s="2" t="s">
        <v>181</v>
      </c>
      <c r="I60" s="2" t="s">
        <v>79</v>
      </c>
      <c r="J60" s="4">
        <v>504</v>
      </c>
      <c r="K60" s="4">
        <v>93.799999999999955</v>
      </c>
      <c r="L60" s="4">
        <v>597.79999999999995</v>
      </c>
    </row>
    <row r="61" spans="1:12" x14ac:dyDescent="0.2">
      <c r="A61">
        <v>51</v>
      </c>
      <c r="B61">
        <v>4</v>
      </c>
      <c r="C61" t="s">
        <v>10</v>
      </c>
      <c r="D61">
        <v>2228</v>
      </c>
      <c r="E61">
        <v>5061</v>
      </c>
      <c r="F61">
        <v>1</v>
      </c>
      <c r="G61">
        <v>24</v>
      </c>
      <c r="H61" s="2" t="s">
        <v>133</v>
      </c>
      <c r="I61" s="2" t="s">
        <v>134</v>
      </c>
      <c r="J61" s="4">
        <v>115</v>
      </c>
      <c r="K61" s="4"/>
      <c r="L61" s="4">
        <v>115</v>
      </c>
    </row>
    <row r="62" spans="1:12" x14ac:dyDescent="0.2">
      <c r="A62">
        <v>64</v>
      </c>
      <c r="B62">
        <v>1</v>
      </c>
      <c r="C62" t="s">
        <v>10</v>
      </c>
      <c r="D62">
        <v>1093</v>
      </c>
      <c r="E62">
        <v>5117</v>
      </c>
      <c r="F62">
        <v>1</v>
      </c>
      <c r="G62">
        <v>24</v>
      </c>
      <c r="H62" s="8" t="s">
        <v>139</v>
      </c>
      <c r="I62" s="2" t="s">
        <v>140</v>
      </c>
      <c r="J62" s="4">
        <v>175.3</v>
      </c>
      <c r="K62" s="4"/>
      <c r="L62" s="4">
        <v>175.3</v>
      </c>
    </row>
    <row r="63" spans="1:12" x14ac:dyDescent="0.2">
      <c r="C63" t="s">
        <v>33</v>
      </c>
      <c r="D63">
        <v>1399</v>
      </c>
      <c r="E63">
        <v>9999</v>
      </c>
      <c r="F63">
        <v>2</v>
      </c>
      <c r="G63">
        <v>45</v>
      </c>
      <c r="H63" s="2" t="s">
        <v>143</v>
      </c>
      <c r="I63" s="2" t="s">
        <v>144</v>
      </c>
      <c r="J63" s="4">
        <v>103</v>
      </c>
      <c r="K63" s="4"/>
      <c r="L63" s="4">
        <v>103</v>
      </c>
    </row>
    <row r="64" spans="1:12" x14ac:dyDescent="0.2">
      <c r="C64" t="s">
        <v>10</v>
      </c>
      <c r="D64">
        <v>1439</v>
      </c>
      <c r="H64" s="8" t="s">
        <v>182</v>
      </c>
      <c r="I64" s="2" t="s">
        <v>183</v>
      </c>
      <c r="J64" s="4">
        <v>216</v>
      </c>
      <c r="K64" s="4">
        <v>65</v>
      </c>
      <c r="L64" s="4">
        <v>281</v>
      </c>
    </row>
    <row r="65" spans="1:12" x14ac:dyDescent="0.2">
      <c r="A65">
        <v>51</v>
      </c>
      <c r="B65">
        <v>1</v>
      </c>
      <c r="C65" t="s">
        <v>10</v>
      </c>
      <c r="D65">
        <v>1395</v>
      </c>
      <c r="E65">
        <v>5067</v>
      </c>
      <c r="F65">
        <v>1</v>
      </c>
      <c r="G65">
        <v>24</v>
      </c>
      <c r="H65" s="8" t="s">
        <v>147</v>
      </c>
      <c r="I65" s="2" t="s">
        <v>148</v>
      </c>
      <c r="J65" s="4">
        <v>399.5</v>
      </c>
      <c r="K65" s="4"/>
      <c r="L65" s="4">
        <v>399.5</v>
      </c>
    </row>
    <row r="66" spans="1:12" x14ac:dyDescent="0.2">
      <c r="A66">
        <v>51</v>
      </c>
      <c r="B66">
        <v>1</v>
      </c>
      <c r="C66" t="s">
        <v>10</v>
      </c>
      <c r="D66">
        <v>426</v>
      </c>
      <c r="E66">
        <v>5044</v>
      </c>
      <c r="F66">
        <v>1</v>
      </c>
      <c r="G66">
        <v>24</v>
      </c>
      <c r="H66" s="8" t="s">
        <v>149</v>
      </c>
      <c r="I66" s="2" t="s">
        <v>146</v>
      </c>
      <c r="J66" s="4">
        <v>192</v>
      </c>
      <c r="K66" s="4">
        <v>38.900000000000006</v>
      </c>
      <c r="L66" s="4">
        <v>230.9</v>
      </c>
    </row>
    <row r="67" spans="1:12" x14ac:dyDescent="0.2">
      <c r="C67" t="s">
        <v>10</v>
      </c>
      <c r="D67">
        <v>2210</v>
      </c>
      <c r="H67" s="8" t="s">
        <v>150</v>
      </c>
      <c r="I67" s="2" t="s">
        <v>151</v>
      </c>
      <c r="J67" s="4">
        <v>111.75</v>
      </c>
      <c r="K67" s="4"/>
      <c r="L67" s="4">
        <v>111.75</v>
      </c>
    </row>
    <row r="68" spans="1:12" x14ac:dyDescent="0.2">
      <c r="A68">
        <v>64</v>
      </c>
      <c r="B68">
        <v>1</v>
      </c>
      <c r="C68" t="s">
        <v>10</v>
      </c>
      <c r="D68">
        <v>1390</v>
      </c>
      <c r="E68">
        <v>5542</v>
      </c>
      <c r="F68">
        <v>1</v>
      </c>
      <c r="G68">
        <v>24</v>
      </c>
      <c r="H68" s="8" t="s">
        <v>152</v>
      </c>
      <c r="I68" s="2" t="s">
        <v>153</v>
      </c>
      <c r="J68" s="4">
        <v>323</v>
      </c>
      <c r="K68" s="4">
        <v>68</v>
      </c>
      <c r="L68" s="4">
        <v>391</v>
      </c>
    </row>
    <row r="69" spans="1:12" x14ac:dyDescent="0.2">
      <c r="C69" t="s">
        <v>10</v>
      </c>
      <c r="D69">
        <v>1412</v>
      </c>
      <c r="H69" s="8" t="s">
        <v>184</v>
      </c>
      <c r="I69" s="2" t="s">
        <v>110</v>
      </c>
      <c r="J69" s="4">
        <v>270</v>
      </c>
      <c r="K69" s="4">
        <v>16.399999999999999</v>
      </c>
      <c r="L69" s="4">
        <v>286.39999999999998</v>
      </c>
    </row>
    <row r="70" spans="1:12" x14ac:dyDescent="0.2">
      <c r="C70" t="s">
        <v>33</v>
      </c>
      <c r="D70">
        <v>1426</v>
      </c>
      <c r="E70">
        <v>5073</v>
      </c>
      <c r="F70">
        <v>2</v>
      </c>
      <c r="G70">
        <v>45</v>
      </c>
      <c r="H70" s="2" t="s">
        <v>161</v>
      </c>
      <c r="I70" s="2" t="s">
        <v>162</v>
      </c>
      <c r="J70" s="4">
        <v>482.9</v>
      </c>
      <c r="K70" s="4">
        <v>70.3</v>
      </c>
      <c r="L70" s="4">
        <v>553.19999999999993</v>
      </c>
    </row>
    <row r="71" spans="1:12" x14ac:dyDescent="0.2">
      <c r="A71">
        <v>51</v>
      </c>
      <c r="B71">
        <v>1</v>
      </c>
      <c r="C71" t="s">
        <v>10</v>
      </c>
      <c r="D71">
        <v>714</v>
      </c>
      <c r="E71">
        <v>5006</v>
      </c>
      <c r="F71">
        <v>1</v>
      </c>
      <c r="G71">
        <v>24</v>
      </c>
      <c r="H71" s="2" t="s">
        <v>163</v>
      </c>
      <c r="I71" s="2" t="s">
        <v>164</v>
      </c>
      <c r="J71" s="4">
        <v>336</v>
      </c>
      <c r="K71" s="4">
        <v>146</v>
      </c>
      <c r="L71" s="4">
        <v>482</v>
      </c>
    </row>
    <row r="72" spans="1:12" x14ac:dyDescent="0.2">
      <c r="A72">
        <v>51</v>
      </c>
      <c r="B72">
        <v>1</v>
      </c>
      <c r="C72" t="s">
        <v>10</v>
      </c>
      <c r="D72">
        <v>1410</v>
      </c>
      <c r="E72">
        <v>5539</v>
      </c>
      <c r="F72">
        <v>1</v>
      </c>
      <c r="G72">
        <v>24</v>
      </c>
      <c r="H72" s="2" t="s">
        <v>165</v>
      </c>
      <c r="I72" s="2" t="s">
        <v>74</v>
      </c>
      <c r="J72" s="4">
        <v>423.7</v>
      </c>
      <c r="K72" s="4"/>
      <c r="L72" s="4">
        <v>423.7</v>
      </c>
    </row>
    <row r="73" spans="1:12" x14ac:dyDescent="0.2">
      <c r="A73">
        <v>51</v>
      </c>
      <c r="B73">
        <v>1</v>
      </c>
      <c r="C73" t="s">
        <v>10</v>
      </c>
      <c r="D73">
        <v>799</v>
      </c>
      <c r="E73">
        <v>5003</v>
      </c>
      <c r="F73">
        <v>1</v>
      </c>
      <c r="G73">
        <v>24</v>
      </c>
      <c r="H73" s="2" t="s">
        <v>166</v>
      </c>
      <c r="I73" s="2" t="s">
        <v>167</v>
      </c>
      <c r="J73" s="4">
        <v>216</v>
      </c>
      <c r="K73" s="4">
        <v>441.6</v>
      </c>
      <c r="L73" s="4">
        <v>657.6</v>
      </c>
    </row>
    <row r="74" spans="1:12" x14ac:dyDescent="0.2">
      <c r="C74" t="s">
        <v>10</v>
      </c>
      <c r="D74">
        <v>2186</v>
      </c>
      <c r="H74" s="2" t="s">
        <v>168</v>
      </c>
      <c r="I74" s="2" t="s">
        <v>169</v>
      </c>
      <c r="J74" s="4">
        <v>143.5</v>
      </c>
      <c r="K74" s="4"/>
      <c r="L74" s="4">
        <v>143.5</v>
      </c>
    </row>
    <row r="75" spans="1:12" x14ac:dyDescent="0.2">
      <c r="A75">
        <v>51</v>
      </c>
      <c r="B75">
        <v>1</v>
      </c>
      <c r="C75" t="s">
        <v>10</v>
      </c>
      <c r="D75">
        <v>2204</v>
      </c>
      <c r="F75">
        <v>1</v>
      </c>
      <c r="G75">
        <v>24</v>
      </c>
      <c r="H75" s="2" t="s">
        <v>168</v>
      </c>
      <c r="I75" s="2" t="s">
        <v>170</v>
      </c>
      <c r="J75" s="4">
        <v>120</v>
      </c>
      <c r="K75" s="4">
        <v>32.800000000000011</v>
      </c>
      <c r="L75" s="4">
        <v>152.80000000000001</v>
      </c>
    </row>
  </sheetData>
  <sortState xmlns:xlrd2="http://schemas.microsoft.com/office/spreadsheetml/2017/richdata2" ref="A1:L79">
    <sortCondition ref="H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U117"/>
  <sheetViews>
    <sheetView rightToLeft="1" topLeftCell="A82" zoomScale="80" zoomScaleNormal="80" workbookViewId="0">
      <selection activeCell="K97" sqref="K97"/>
    </sheetView>
  </sheetViews>
  <sheetFormatPr defaultRowHeight="14.25" x14ac:dyDescent="0.2"/>
  <sheetData>
    <row r="1" spans="1:13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3" x14ac:dyDescent="0.2">
      <c r="A2">
        <v>51</v>
      </c>
      <c r="B2">
        <v>1</v>
      </c>
      <c r="C2" t="s">
        <v>10</v>
      </c>
      <c r="D2">
        <v>2188</v>
      </c>
      <c r="E2">
        <v>5098</v>
      </c>
      <c r="F2">
        <v>1</v>
      </c>
      <c r="G2">
        <v>24</v>
      </c>
      <c r="H2" s="9" t="s">
        <v>16</v>
      </c>
      <c r="I2" s="2" t="s">
        <v>17</v>
      </c>
      <c r="J2" s="4">
        <v>216</v>
      </c>
      <c r="K2" s="4">
        <v>34.199999999999989</v>
      </c>
      <c r="L2" s="4">
        <f>K2+J2</f>
        <v>250.2</v>
      </c>
      <c r="M2" s="5"/>
    </row>
    <row r="3" spans="1:13" x14ac:dyDescent="0.2">
      <c r="A3">
        <v>51</v>
      </c>
      <c r="B3">
        <v>1</v>
      </c>
      <c r="C3" t="s">
        <v>10</v>
      </c>
      <c r="D3">
        <v>1368</v>
      </c>
      <c r="E3">
        <v>5062</v>
      </c>
      <c r="F3">
        <v>1</v>
      </c>
      <c r="G3">
        <v>24</v>
      </c>
      <c r="H3" s="8" t="s">
        <v>18</v>
      </c>
      <c r="I3" s="2" t="s">
        <v>19</v>
      </c>
      <c r="J3" s="4">
        <f>216+U100</f>
        <v>288</v>
      </c>
      <c r="K3" s="4">
        <v>9.6999999999999886</v>
      </c>
      <c r="L3" s="4">
        <f t="shared" ref="L3:L66" si="0">K3+J3</f>
        <v>297.7</v>
      </c>
    </row>
    <row r="4" spans="1:13" x14ac:dyDescent="0.2">
      <c r="A4">
        <v>51</v>
      </c>
      <c r="B4">
        <v>1</v>
      </c>
      <c r="C4" t="s">
        <v>10</v>
      </c>
      <c r="D4">
        <v>774</v>
      </c>
      <c r="E4">
        <v>5557</v>
      </c>
      <c r="F4">
        <v>1</v>
      </c>
      <c r="G4">
        <v>24</v>
      </c>
      <c r="H4" s="2" t="s">
        <v>20</v>
      </c>
      <c r="I4" s="2" t="s">
        <v>21</v>
      </c>
      <c r="J4" s="4">
        <v>96</v>
      </c>
      <c r="K4" s="4">
        <v>51</v>
      </c>
      <c r="L4" s="4">
        <f t="shared" si="0"/>
        <v>147</v>
      </c>
      <c r="M4" s="5"/>
    </row>
    <row r="5" spans="1:13" ht="15" x14ac:dyDescent="0.25">
      <c r="C5" t="s">
        <v>10</v>
      </c>
      <c r="D5">
        <v>2220</v>
      </c>
      <c r="G5">
        <v>24</v>
      </c>
      <c r="H5" s="15" t="s">
        <v>11</v>
      </c>
      <c r="I5" s="2" t="s">
        <v>12</v>
      </c>
      <c r="J5" s="3">
        <v>144</v>
      </c>
      <c r="K5" s="3">
        <v>2.25</v>
      </c>
      <c r="L5" s="4">
        <f t="shared" si="0"/>
        <v>146.25</v>
      </c>
      <c r="M5" s="5"/>
    </row>
    <row r="6" spans="1:13" ht="15" x14ac:dyDescent="0.25">
      <c r="B6">
        <v>1</v>
      </c>
      <c r="G6">
        <v>24</v>
      </c>
      <c r="H6" s="6" t="s">
        <v>22</v>
      </c>
      <c r="I6" s="2" t="s">
        <v>23</v>
      </c>
      <c r="J6" s="7">
        <v>72</v>
      </c>
      <c r="K6" s="7">
        <v>19.5</v>
      </c>
      <c r="L6" s="4">
        <f t="shared" si="0"/>
        <v>91.5</v>
      </c>
      <c r="M6" s="5"/>
    </row>
    <row r="7" spans="1:13" ht="15" x14ac:dyDescent="0.25">
      <c r="B7">
        <v>1</v>
      </c>
      <c r="G7">
        <v>24</v>
      </c>
      <c r="H7" s="6" t="s">
        <v>22</v>
      </c>
      <c r="I7" s="2" t="s">
        <v>24</v>
      </c>
      <c r="J7" s="4">
        <v>120</v>
      </c>
      <c r="K7" s="7">
        <v>19.550000000000011</v>
      </c>
      <c r="L7" s="4">
        <f t="shared" si="0"/>
        <v>139.55000000000001</v>
      </c>
      <c r="M7" s="5"/>
    </row>
    <row r="8" spans="1:13" ht="15" x14ac:dyDescent="0.25">
      <c r="B8">
        <v>1</v>
      </c>
      <c r="G8">
        <v>24</v>
      </c>
      <c r="H8" s="6" t="s">
        <v>22</v>
      </c>
      <c r="I8" s="2" t="s">
        <v>25</v>
      </c>
      <c r="J8" s="7">
        <v>24</v>
      </c>
      <c r="K8" s="7">
        <v>27.5</v>
      </c>
      <c r="L8" s="4">
        <f t="shared" si="0"/>
        <v>51.5</v>
      </c>
      <c r="M8" s="5"/>
    </row>
    <row r="9" spans="1:13" x14ac:dyDescent="0.2">
      <c r="H9" s="8" t="s">
        <v>22</v>
      </c>
      <c r="I9" s="2" t="s">
        <v>121</v>
      </c>
      <c r="J9" s="4">
        <v>15</v>
      </c>
      <c r="K9" s="4"/>
      <c r="L9" s="4">
        <f t="shared" si="0"/>
        <v>15</v>
      </c>
      <c r="M9" s="5"/>
    </row>
    <row r="10" spans="1:13" x14ac:dyDescent="0.2">
      <c r="A10">
        <v>51</v>
      </c>
      <c r="B10">
        <v>1</v>
      </c>
      <c r="C10" t="s">
        <v>10</v>
      </c>
      <c r="D10">
        <v>1126</v>
      </c>
      <c r="E10">
        <v>5562</v>
      </c>
      <c r="F10">
        <v>1</v>
      </c>
      <c r="G10">
        <v>24</v>
      </c>
      <c r="H10" s="2" t="s">
        <v>27</v>
      </c>
      <c r="I10" s="2" t="s">
        <v>28</v>
      </c>
      <c r="J10" s="4">
        <v>291.45</v>
      </c>
      <c r="K10" s="4"/>
      <c r="L10" s="4">
        <f t="shared" si="0"/>
        <v>291.45</v>
      </c>
      <c r="M10" s="5"/>
    </row>
    <row r="11" spans="1:13" x14ac:dyDescent="0.2">
      <c r="C11" t="s">
        <v>13</v>
      </c>
      <c r="D11">
        <v>2244</v>
      </c>
      <c r="H11" s="2" t="s">
        <v>186</v>
      </c>
      <c r="I11" s="2" t="s">
        <v>185</v>
      </c>
      <c r="J11" s="4">
        <v>72</v>
      </c>
      <c r="K11" s="4">
        <v>29.599999999999994</v>
      </c>
      <c r="L11" s="4">
        <f t="shared" si="0"/>
        <v>101.6</v>
      </c>
      <c r="M11" s="5"/>
    </row>
    <row r="12" spans="1:13" x14ac:dyDescent="0.2">
      <c r="A12">
        <v>51</v>
      </c>
      <c r="B12">
        <v>1</v>
      </c>
      <c r="C12" t="s">
        <v>10</v>
      </c>
      <c r="D12">
        <v>549</v>
      </c>
      <c r="E12">
        <v>5572</v>
      </c>
      <c r="F12">
        <v>1</v>
      </c>
      <c r="G12">
        <v>24</v>
      </c>
      <c r="H12" s="2" t="s">
        <v>29</v>
      </c>
      <c r="I12" s="2" t="s">
        <v>30</v>
      </c>
      <c r="J12" s="4">
        <v>408</v>
      </c>
      <c r="K12" s="4">
        <v>7.8000000000000114</v>
      </c>
      <c r="L12" s="4">
        <f t="shared" si="0"/>
        <v>415.8</v>
      </c>
      <c r="M12" s="5"/>
    </row>
    <row r="13" spans="1:13" x14ac:dyDescent="0.2">
      <c r="C13" t="s">
        <v>33</v>
      </c>
      <c r="D13">
        <v>1312</v>
      </c>
      <c r="E13">
        <v>5592</v>
      </c>
      <c r="F13">
        <v>2</v>
      </c>
      <c r="G13">
        <v>45</v>
      </c>
      <c r="H13" s="2" t="s">
        <v>34</v>
      </c>
      <c r="I13" s="2" t="s">
        <v>35</v>
      </c>
      <c r="J13" s="4">
        <v>805</v>
      </c>
      <c r="K13" s="4">
        <v>154.4</v>
      </c>
      <c r="L13" s="4">
        <f t="shared" si="0"/>
        <v>959.4</v>
      </c>
      <c r="M13" s="5"/>
    </row>
    <row r="14" spans="1:13" x14ac:dyDescent="0.2">
      <c r="A14">
        <v>51</v>
      </c>
      <c r="B14">
        <v>1</v>
      </c>
      <c r="C14" t="s">
        <v>10</v>
      </c>
      <c r="D14">
        <v>655</v>
      </c>
      <c r="E14">
        <v>5540</v>
      </c>
      <c r="F14">
        <v>1</v>
      </c>
      <c r="G14">
        <v>24</v>
      </c>
      <c r="H14" s="2" t="s">
        <v>36</v>
      </c>
      <c r="I14" s="2" t="s">
        <v>37</v>
      </c>
      <c r="J14" s="4">
        <f>255.2+U101</f>
        <v>279.2</v>
      </c>
      <c r="K14" s="4"/>
      <c r="L14" s="4">
        <f t="shared" si="0"/>
        <v>279.2</v>
      </c>
      <c r="M14" s="5"/>
    </row>
    <row r="15" spans="1:13" x14ac:dyDescent="0.2">
      <c r="A15">
        <v>51</v>
      </c>
      <c r="B15">
        <v>1</v>
      </c>
      <c r="C15" t="s">
        <v>10</v>
      </c>
      <c r="D15">
        <v>1070</v>
      </c>
      <c r="E15">
        <v>5501</v>
      </c>
      <c r="F15">
        <v>1</v>
      </c>
      <c r="G15">
        <v>24</v>
      </c>
      <c r="H15" s="2" t="s">
        <v>38</v>
      </c>
      <c r="I15" s="2" t="s">
        <v>39</v>
      </c>
      <c r="J15" s="4"/>
      <c r="K15" s="4"/>
      <c r="L15" s="4">
        <f t="shared" si="0"/>
        <v>0</v>
      </c>
      <c r="M15" s="5"/>
    </row>
    <row r="16" spans="1:13" x14ac:dyDescent="0.2">
      <c r="A16">
        <v>51</v>
      </c>
      <c r="B16">
        <v>1</v>
      </c>
      <c r="C16" t="s">
        <v>10</v>
      </c>
      <c r="D16">
        <v>880</v>
      </c>
      <c r="E16">
        <v>5101</v>
      </c>
      <c r="F16">
        <v>1</v>
      </c>
      <c r="G16">
        <v>24</v>
      </c>
      <c r="H16" s="2" t="s">
        <v>40</v>
      </c>
      <c r="I16" s="2" t="s">
        <v>41</v>
      </c>
      <c r="J16" s="4">
        <f>264+U102</f>
        <v>384</v>
      </c>
      <c r="K16" s="4">
        <v>44.899999999999977</v>
      </c>
      <c r="L16" s="4">
        <f t="shared" si="0"/>
        <v>428.9</v>
      </c>
      <c r="M16" s="5"/>
    </row>
    <row r="17" spans="1:13" x14ac:dyDescent="0.2">
      <c r="C17" t="s">
        <v>10</v>
      </c>
      <c r="D17">
        <v>1438</v>
      </c>
      <c r="E17">
        <v>5068</v>
      </c>
      <c r="G17">
        <v>24</v>
      </c>
      <c r="H17" s="2" t="s">
        <v>42</v>
      </c>
      <c r="I17" s="2" t="s">
        <v>43</v>
      </c>
      <c r="J17" s="4"/>
      <c r="K17" s="4"/>
      <c r="L17" s="4">
        <f t="shared" si="0"/>
        <v>0</v>
      </c>
      <c r="M17" s="5"/>
    </row>
    <row r="18" spans="1:13" x14ac:dyDescent="0.2">
      <c r="C18" t="s">
        <v>10</v>
      </c>
      <c r="D18">
        <v>4033</v>
      </c>
      <c r="H18" s="2" t="s">
        <v>44</v>
      </c>
      <c r="I18" s="2" t="s">
        <v>45</v>
      </c>
      <c r="J18" s="4"/>
      <c r="K18" s="4"/>
      <c r="L18" s="4">
        <f t="shared" si="0"/>
        <v>0</v>
      </c>
      <c r="M18" s="5"/>
    </row>
    <row r="19" spans="1:13" x14ac:dyDescent="0.2">
      <c r="A19">
        <v>51</v>
      </c>
      <c r="B19">
        <v>1</v>
      </c>
      <c r="C19" t="s">
        <v>10</v>
      </c>
      <c r="D19">
        <v>1356</v>
      </c>
      <c r="E19">
        <v>5004</v>
      </c>
      <c r="F19">
        <v>1</v>
      </c>
      <c r="G19">
        <v>24</v>
      </c>
      <c r="H19" s="2" t="s">
        <v>46</v>
      </c>
      <c r="I19" s="2" t="s">
        <v>47</v>
      </c>
      <c r="J19" s="4">
        <v>24</v>
      </c>
      <c r="K19" s="4"/>
      <c r="L19" s="4">
        <f t="shared" si="0"/>
        <v>24</v>
      </c>
      <c r="M19" s="5"/>
    </row>
    <row r="20" spans="1:13" x14ac:dyDescent="0.2">
      <c r="A20">
        <v>51</v>
      </c>
      <c r="B20">
        <v>1</v>
      </c>
      <c r="C20" t="s">
        <v>10</v>
      </c>
      <c r="D20">
        <v>1419</v>
      </c>
      <c r="E20">
        <v>5094</v>
      </c>
      <c r="F20">
        <v>1</v>
      </c>
      <c r="G20">
        <v>24</v>
      </c>
      <c r="H20" s="2" t="s">
        <v>48</v>
      </c>
      <c r="I20" s="2" t="s">
        <v>49</v>
      </c>
      <c r="J20" s="4">
        <f>236+103</f>
        <v>339</v>
      </c>
      <c r="K20" s="4"/>
      <c r="L20" s="4">
        <f t="shared" si="0"/>
        <v>339</v>
      </c>
      <c r="M20" s="5"/>
    </row>
    <row r="21" spans="1:13" x14ac:dyDescent="0.2">
      <c r="C21" t="s">
        <v>10</v>
      </c>
      <c r="D21">
        <v>2213</v>
      </c>
      <c r="G21">
        <v>24</v>
      </c>
      <c r="H21" s="2" t="s">
        <v>50</v>
      </c>
      <c r="I21" s="2" t="s">
        <v>51</v>
      </c>
      <c r="J21" s="4">
        <v>72</v>
      </c>
      <c r="K21" s="4">
        <v>58.349999999999994</v>
      </c>
      <c r="L21" s="4">
        <f t="shared" si="0"/>
        <v>130.35</v>
      </c>
      <c r="M21" s="5"/>
    </row>
    <row r="22" spans="1:13" x14ac:dyDescent="0.2">
      <c r="A22">
        <v>51</v>
      </c>
      <c r="B22">
        <v>1</v>
      </c>
      <c r="C22" t="s">
        <v>10</v>
      </c>
      <c r="D22">
        <v>1434</v>
      </c>
      <c r="E22">
        <v>5022</v>
      </c>
      <c r="F22">
        <v>1</v>
      </c>
      <c r="G22">
        <v>24</v>
      </c>
      <c r="H22" s="2" t="s">
        <v>52</v>
      </c>
      <c r="I22" s="2" t="s">
        <v>53</v>
      </c>
      <c r="J22" s="4">
        <f>259.1+U98+45</f>
        <v>352.1</v>
      </c>
      <c r="K22" s="4">
        <v>5</v>
      </c>
      <c r="L22" s="4">
        <f>K22+J22</f>
        <v>357.1</v>
      </c>
      <c r="M22" s="5"/>
    </row>
    <row r="23" spans="1:13" x14ac:dyDescent="0.2">
      <c r="A23">
        <v>51</v>
      </c>
      <c r="B23">
        <v>1</v>
      </c>
      <c r="C23" t="s">
        <v>10</v>
      </c>
      <c r="D23">
        <v>1431</v>
      </c>
      <c r="E23">
        <v>5596</v>
      </c>
      <c r="F23">
        <v>1</v>
      </c>
      <c r="G23">
        <v>24</v>
      </c>
      <c r="H23" s="2" t="s">
        <v>54</v>
      </c>
      <c r="I23" s="2" t="s">
        <v>55</v>
      </c>
      <c r="J23" s="7"/>
      <c r="K23" s="4"/>
      <c r="L23" s="4">
        <f t="shared" si="0"/>
        <v>0</v>
      </c>
      <c r="M23" s="5"/>
    </row>
    <row r="24" spans="1:13" x14ac:dyDescent="0.2">
      <c r="C24" t="s">
        <v>10</v>
      </c>
      <c r="D24">
        <v>1436</v>
      </c>
      <c r="G24">
        <v>24</v>
      </c>
      <c r="H24" s="2" t="s">
        <v>56</v>
      </c>
      <c r="I24" s="2" t="s">
        <v>57</v>
      </c>
      <c r="J24" s="4">
        <v>217.25</v>
      </c>
      <c r="K24" s="4"/>
      <c r="L24" s="4">
        <f t="shared" si="0"/>
        <v>217.25</v>
      </c>
      <c r="M24" s="5"/>
    </row>
    <row r="25" spans="1:13" x14ac:dyDescent="0.2">
      <c r="A25">
        <v>51</v>
      </c>
      <c r="B25">
        <v>1</v>
      </c>
      <c r="C25" t="s">
        <v>10</v>
      </c>
      <c r="D25">
        <v>1371</v>
      </c>
      <c r="E25">
        <v>5135</v>
      </c>
      <c r="F25">
        <v>1</v>
      </c>
      <c r="G25">
        <v>24</v>
      </c>
      <c r="H25" s="2" t="s">
        <v>58</v>
      </c>
      <c r="I25" s="2" t="s">
        <v>59</v>
      </c>
      <c r="J25" s="4">
        <v>264</v>
      </c>
      <c r="K25" s="4">
        <v>17.199999999999989</v>
      </c>
      <c r="L25" s="4">
        <f t="shared" si="0"/>
        <v>281.2</v>
      </c>
      <c r="M25" s="5"/>
    </row>
    <row r="26" spans="1:13" x14ac:dyDescent="0.2">
      <c r="A26">
        <v>51</v>
      </c>
      <c r="B26">
        <v>4</v>
      </c>
      <c r="C26" t="s">
        <v>10</v>
      </c>
      <c r="D26">
        <v>2227</v>
      </c>
      <c r="E26">
        <v>5582</v>
      </c>
      <c r="F26">
        <v>1</v>
      </c>
      <c r="G26">
        <v>24</v>
      </c>
      <c r="H26" s="2" t="s">
        <v>60</v>
      </c>
      <c r="I26" s="2" t="s">
        <v>61</v>
      </c>
      <c r="J26" s="4"/>
      <c r="K26" s="4"/>
      <c r="L26" s="4">
        <f t="shared" si="0"/>
        <v>0</v>
      </c>
      <c r="M26" s="5"/>
    </row>
    <row r="27" spans="1:13" x14ac:dyDescent="0.2">
      <c r="A27">
        <v>51</v>
      </c>
      <c r="B27">
        <v>1</v>
      </c>
      <c r="C27" t="s">
        <v>10</v>
      </c>
      <c r="D27">
        <v>718</v>
      </c>
      <c r="E27">
        <v>5576</v>
      </c>
      <c r="F27">
        <v>1</v>
      </c>
      <c r="G27">
        <v>24</v>
      </c>
      <c r="H27" s="2" t="s">
        <v>63</v>
      </c>
      <c r="I27" s="2" t="s">
        <v>64</v>
      </c>
      <c r="J27" s="4">
        <v>456</v>
      </c>
      <c r="K27" s="4">
        <v>64.5</v>
      </c>
      <c r="L27" s="4">
        <f t="shared" si="0"/>
        <v>520.5</v>
      </c>
      <c r="M27" s="5"/>
    </row>
    <row r="28" spans="1:13" x14ac:dyDescent="0.2">
      <c r="A28">
        <v>51</v>
      </c>
      <c r="B28">
        <v>1</v>
      </c>
      <c r="C28" t="s">
        <v>10</v>
      </c>
      <c r="D28">
        <v>2178</v>
      </c>
      <c r="E28">
        <v>5053</v>
      </c>
      <c r="F28">
        <v>1</v>
      </c>
      <c r="G28">
        <v>24</v>
      </c>
      <c r="H28" s="2" t="s">
        <v>65</v>
      </c>
      <c r="I28" s="2" t="s">
        <v>66</v>
      </c>
      <c r="J28" s="4">
        <v>48</v>
      </c>
      <c r="K28" s="4">
        <v>18.900000000000006</v>
      </c>
      <c r="L28" s="4">
        <f t="shared" si="0"/>
        <v>66.900000000000006</v>
      </c>
      <c r="M28" s="5"/>
    </row>
    <row r="29" spans="1:13" x14ac:dyDescent="0.2">
      <c r="A29">
        <v>51</v>
      </c>
      <c r="B29">
        <v>4</v>
      </c>
      <c r="C29" t="s">
        <v>10</v>
      </c>
      <c r="D29">
        <v>2231</v>
      </c>
      <c r="E29">
        <v>2231</v>
      </c>
      <c r="F29">
        <v>1</v>
      </c>
      <c r="G29">
        <v>24</v>
      </c>
      <c r="H29" s="2" t="s">
        <v>67</v>
      </c>
      <c r="I29" s="2" t="s">
        <v>68</v>
      </c>
      <c r="J29" s="4">
        <v>48</v>
      </c>
      <c r="K29" s="4">
        <v>1.5</v>
      </c>
      <c r="L29" s="4">
        <f t="shared" si="0"/>
        <v>49.5</v>
      </c>
      <c r="M29" s="5"/>
    </row>
    <row r="30" spans="1:13" x14ac:dyDescent="0.2">
      <c r="C30" t="s">
        <v>156</v>
      </c>
      <c r="D30">
        <v>5006</v>
      </c>
      <c r="H30" s="2" t="s">
        <v>187</v>
      </c>
      <c r="I30" s="2" t="s">
        <v>59</v>
      </c>
      <c r="J30" s="4">
        <v>384</v>
      </c>
      <c r="K30" s="4">
        <v>158.75</v>
      </c>
      <c r="L30" s="4">
        <f t="shared" si="0"/>
        <v>542.75</v>
      </c>
      <c r="M30" s="5"/>
    </row>
    <row r="31" spans="1:13" x14ac:dyDescent="0.2">
      <c r="C31" t="s">
        <v>33</v>
      </c>
      <c r="D31">
        <v>1420</v>
      </c>
      <c r="F31">
        <v>2</v>
      </c>
      <c r="G31">
        <v>45</v>
      </c>
      <c r="H31" s="2" t="s">
        <v>71</v>
      </c>
      <c r="I31" s="2" t="s">
        <v>72</v>
      </c>
      <c r="J31" s="4">
        <v>160</v>
      </c>
      <c r="K31" s="4"/>
      <c r="L31" s="4">
        <f t="shared" si="0"/>
        <v>160</v>
      </c>
      <c r="M31" s="5"/>
    </row>
    <row r="32" spans="1:13" x14ac:dyDescent="0.2">
      <c r="C32" t="s">
        <v>33</v>
      </c>
      <c r="D32">
        <v>1428</v>
      </c>
      <c r="H32" s="2" t="s">
        <v>73</v>
      </c>
      <c r="I32" s="2" t="s">
        <v>74</v>
      </c>
      <c r="J32" s="4">
        <v>15</v>
      </c>
      <c r="K32" s="4"/>
      <c r="L32" s="4">
        <f t="shared" si="0"/>
        <v>15</v>
      </c>
      <c r="M32" s="5"/>
    </row>
    <row r="33" spans="1:13" x14ac:dyDescent="0.2">
      <c r="A33">
        <v>51</v>
      </c>
      <c r="B33">
        <v>1</v>
      </c>
      <c r="C33" t="s">
        <v>10</v>
      </c>
      <c r="D33">
        <v>1360</v>
      </c>
      <c r="E33">
        <v>5533</v>
      </c>
      <c r="F33">
        <v>1</v>
      </c>
      <c r="G33">
        <v>24</v>
      </c>
      <c r="H33" s="2" t="s">
        <v>75</v>
      </c>
      <c r="I33" s="2" t="s">
        <v>76</v>
      </c>
      <c r="J33" s="4">
        <v>415.5</v>
      </c>
      <c r="K33" s="4"/>
      <c r="L33" s="4">
        <f t="shared" si="0"/>
        <v>415.5</v>
      </c>
      <c r="M33" s="5"/>
    </row>
    <row r="34" spans="1:13" x14ac:dyDescent="0.2">
      <c r="A34">
        <v>51</v>
      </c>
      <c r="B34">
        <v>1</v>
      </c>
      <c r="C34" t="s">
        <v>10</v>
      </c>
      <c r="D34">
        <v>2223</v>
      </c>
      <c r="E34">
        <v>5066</v>
      </c>
      <c r="F34">
        <v>1</v>
      </c>
      <c r="G34">
        <v>24</v>
      </c>
      <c r="H34" s="2" t="s">
        <v>78</v>
      </c>
      <c r="I34" s="2" t="s">
        <v>79</v>
      </c>
      <c r="J34" s="4">
        <v>264</v>
      </c>
      <c r="K34" s="4">
        <v>3.25</v>
      </c>
      <c r="L34" s="4">
        <f t="shared" si="0"/>
        <v>267.25</v>
      </c>
      <c r="M34" s="5"/>
    </row>
    <row r="35" spans="1:13" x14ac:dyDescent="0.2">
      <c r="C35" t="s">
        <v>13</v>
      </c>
      <c r="D35">
        <v>2245</v>
      </c>
      <c r="H35" s="2" t="s">
        <v>78</v>
      </c>
      <c r="I35" s="2" t="s">
        <v>188</v>
      </c>
      <c r="J35" s="4">
        <v>144</v>
      </c>
      <c r="K35" s="4">
        <v>21.5</v>
      </c>
      <c r="L35" s="4">
        <f t="shared" si="0"/>
        <v>165.5</v>
      </c>
      <c r="M35" s="5"/>
    </row>
    <row r="36" spans="1:13" x14ac:dyDescent="0.2">
      <c r="C36" t="s">
        <v>13</v>
      </c>
      <c r="D36">
        <v>2246</v>
      </c>
      <c r="H36" s="17" t="s">
        <v>78</v>
      </c>
      <c r="I36" s="2" t="s">
        <v>189</v>
      </c>
      <c r="J36" s="4">
        <v>216</v>
      </c>
      <c r="K36" s="4">
        <v>22.75</v>
      </c>
      <c r="L36" s="4">
        <f t="shared" si="0"/>
        <v>238.75</v>
      </c>
      <c r="M36" s="5"/>
    </row>
    <row r="37" spans="1:13" x14ac:dyDescent="0.2">
      <c r="A37">
        <v>51</v>
      </c>
      <c r="B37">
        <v>1</v>
      </c>
      <c r="C37" t="s">
        <v>10</v>
      </c>
      <c r="D37">
        <v>2117</v>
      </c>
      <c r="E37">
        <v>5134</v>
      </c>
      <c r="F37">
        <v>1</v>
      </c>
      <c r="G37">
        <v>24</v>
      </c>
      <c r="H37" s="2" t="s">
        <v>78</v>
      </c>
      <c r="I37" s="2" t="s">
        <v>80</v>
      </c>
      <c r="J37" s="4">
        <v>240</v>
      </c>
      <c r="K37" s="4">
        <v>98.600000000000023</v>
      </c>
      <c r="L37" s="4">
        <f t="shared" si="0"/>
        <v>338.6</v>
      </c>
      <c r="M37" s="5"/>
    </row>
    <row r="38" spans="1:13" x14ac:dyDescent="0.2">
      <c r="A38">
        <v>51</v>
      </c>
      <c r="B38">
        <v>4</v>
      </c>
      <c r="C38" t="s">
        <v>10</v>
      </c>
      <c r="D38">
        <v>2215</v>
      </c>
      <c r="E38">
        <v>5520</v>
      </c>
      <c r="F38">
        <v>1</v>
      </c>
      <c r="G38">
        <v>24</v>
      </c>
      <c r="H38" s="2" t="s">
        <v>78</v>
      </c>
      <c r="I38" s="2" t="s">
        <v>81</v>
      </c>
      <c r="J38" s="4">
        <v>72</v>
      </c>
      <c r="K38" s="4">
        <v>18.549999999999997</v>
      </c>
      <c r="L38" s="4">
        <f t="shared" si="0"/>
        <v>90.55</v>
      </c>
      <c r="M38" s="5"/>
    </row>
    <row r="39" spans="1:13" x14ac:dyDescent="0.2">
      <c r="A39">
        <v>51</v>
      </c>
      <c r="B39">
        <v>1</v>
      </c>
      <c r="C39" t="s">
        <v>10</v>
      </c>
      <c r="D39">
        <v>2102</v>
      </c>
      <c r="E39">
        <v>5047</v>
      </c>
      <c r="F39">
        <v>1</v>
      </c>
      <c r="G39">
        <v>24</v>
      </c>
      <c r="H39" s="2" t="s">
        <v>78</v>
      </c>
      <c r="I39" s="2" t="s">
        <v>82</v>
      </c>
      <c r="J39" s="4">
        <v>96</v>
      </c>
      <c r="K39" s="4">
        <v>14.5</v>
      </c>
      <c r="L39" s="4">
        <f t="shared" si="0"/>
        <v>110.5</v>
      </c>
      <c r="M39" s="5"/>
    </row>
    <row r="40" spans="1:13" x14ac:dyDescent="0.2">
      <c r="A40">
        <v>51</v>
      </c>
      <c r="B40">
        <v>1</v>
      </c>
      <c r="C40" t="s">
        <v>10</v>
      </c>
      <c r="D40">
        <v>2073</v>
      </c>
      <c r="E40">
        <v>5064</v>
      </c>
      <c r="F40">
        <v>1</v>
      </c>
      <c r="G40">
        <v>24</v>
      </c>
      <c r="H40" s="2" t="s">
        <v>78</v>
      </c>
      <c r="I40" s="2" t="s">
        <v>83</v>
      </c>
      <c r="J40" s="4">
        <v>96</v>
      </c>
      <c r="K40" s="4">
        <v>35.199999999999989</v>
      </c>
      <c r="L40" s="4">
        <f t="shared" si="0"/>
        <v>131.19999999999999</v>
      </c>
      <c r="M40" s="5"/>
    </row>
    <row r="41" spans="1:13" x14ac:dyDescent="0.2">
      <c r="A41">
        <v>51</v>
      </c>
      <c r="B41">
        <v>1</v>
      </c>
      <c r="C41" t="s">
        <v>10</v>
      </c>
      <c r="D41">
        <v>2148</v>
      </c>
      <c r="E41">
        <v>5512</v>
      </c>
      <c r="F41">
        <v>1</v>
      </c>
      <c r="G41">
        <v>24</v>
      </c>
      <c r="H41" s="8" t="s">
        <v>78</v>
      </c>
      <c r="I41" s="2" t="s">
        <v>84</v>
      </c>
      <c r="J41" s="4">
        <v>136.55000000000001</v>
      </c>
      <c r="K41" s="4"/>
      <c r="L41" s="4">
        <f t="shared" si="0"/>
        <v>136.55000000000001</v>
      </c>
      <c r="M41" s="5"/>
    </row>
    <row r="42" spans="1:13" x14ac:dyDescent="0.2">
      <c r="C42" t="s">
        <v>10</v>
      </c>
      <c r="D42">
        <v>22293</v>
      </c>
      <c r="H42" s="8" t="s">
        <v>87</v>
      </c>
      <c r="I42" s="2" t="s">
        <v>88</v>
      </c>
      <c r="J42" s="4">
        <v>48</v>
      </c>
      <c r="K42" s="4">
        <v>14.399999999999999</v>
      </c>
      <c r="L42" s="4">
        <f t="shared" si="0"/>
        <v>62.4</v>
      </c>
      <c r="M42" s="5"/>
    </row>
    <row r="43" spans="1:13" x14ac:dyDescent="0.2">
      <c r="C43" t="s">
        <v>33</v>
      </c>
      <c r="D43">
        <v>1422</v>
      </c>
      <c r="E43">
        <v>9999</v>
      </c>
      <c r="F43">
        <v>2</v>
      </c>
      <c r="G43">
        <v>45</v>
      </c>
      <c r="H43" s="2" t="s">
        <v>92</v>
      </c>
      <c r="I43" s="2" t="s">
        <v>93</v>
      </c>
      <c r="J43" s="4">
        <v>765</v>
      </c>
      <c r="K43" s="4"/>
      <c r="L43" s="4">
        <f t="shared" si="0"/>
        <v>765</v>
      </c>
      <c r="M43" s="5"/>
    </row>
    <row r="44" spans="1:13" x14ac:dyDescent="0.2">
      <c r="C44" t="s">
        <v>156</v>
      </c>
      <c r="D44">
        <v>5018</v>
      </c>
      <c r="H44" s="2" t="s">
        <v>191</v>
      </c>
      <c r="I44" s="2" t="s">
        <v>190</v>
      </c>
      <c r="J44" s="4">
        <v>48</v>
      </c>
      <c r="K44" s="4">
        <v>10.299999999999997</v>
      </c>
      <c r="L44" s="4">
        <f t="shared" si="0"/>
        <v>58.3</v>
      </c>
      <c r="M44" s="5"/>
    </row>
    <row r="45" spans="1:13" x14ac:dyDescent="0.2">
      <c r="C45" t="s">
        <v>10</v>
      </c>
      <c r="D45">
        <v>4038</v>
      </c>
      <c r="G45">
        <v>24</v>
      </c>
      <c r="H45" s="8" t="s">
        <v>89</v>
      </c>
      <c r="I45" s="2" t="s">
        <v>90</v>
      </c>
      <c r="J45" s="4">
        <v>96</v>
      </c>
      <c r="K45" s="16">
        <v>40.949999999999989</v>
      </c>
      <c r="L45" s="4">
        <f t="shared" si="0"/>
        <v>136.94999999999999</v>
      </c>
      <c r="M45" s="5"/>
    </row>
    <row r="46" spans="1:13" x14ac:dyDescent="0.2">
      <c r="C46" t="s">
        <v>10</v>
      </c>
      <c r="D46">
        <v>4035</v>
      </c>
      <c r="G46">
        <v>24</v>
      </c>
      <c r="H46" s="2" t="s">
        <v>89</v>
      </c>
      <c r="I46" s="2" t="s">
        <v>91</v>
      </c>
      <c r="J46" s="4">
        <v>96</v>
      </c>
      <c r="K46" s="4">
        <v>33.050000000000011</v>
      </c>
      <c r="L46" s="4">
        <f t="shared" si="0"/>
        <v>129.05000000000001</v>
      </c>
      <c r="M46" s="5"/>
    </row>
    <row r="47" spans="1:13" x14ac:dyDescent="0.2">
      <c r="C47" t="s">
        <v>13</v>
      </c>
      <c r="D47">
        <v>4042</v>
      </c>
      <c r="H47" s="2" t="s">
        <v>89</v>
      </c>
      <c r="I47" s="2" t="s">
        <v>94</v>
      </c>
      <c r="J47" s="4">
        <v>72</v>
      </c>
      <c r="K47" s="4">
        <v>27.049999999999997</v>
      </c>
      <c r="L47" s="4">
        <f t="shared" si="0"/>
        <v>99.05</v>
      </c>
      <c r="M47" s="5"/>
    </row>
    <row r="48" spans="1:13" x14ac:dyDescent="0.2">
      <c r="C48" t="s">
        <v>33</v>
      </c>
      <c r="D48">
        <v>723</v>
      </c>
      <c r="E48">
        <v>9999</v>
      </c>
      <c r="F48">
        <v>2</v>
      </c>
      <c r="G48">
        <v>45</v>
      </c>
      <c r="H48" s="2" t="s">
        <v>95</v>
      </c>
      <c r="I48" s="2" t="s">
        <v>41</v>
      </c>
      <c r="J48" s="4">
        <v>842.5</v>
      </c>
      <c r="K48" s="4">
        <v>79.5</v>
      </c>
      <c r="L48" s="4">
        <f t="shared" si="0"/>
        <v>922</v>
      </c>
      <c r="M48" s="5"/>
    </row>
    <row r="49" spans="1:13" x14ac:dyDescent="0.2">
      <c r="C49" t="s">
        <v>10</v>
      </c>
      <c r="D49">
        <v>22129</v>
      </c>
      <c r="H49" s="2" t="s">
        <v>26</v>
      </c>
      <c r="I49" s="2" t="s">
        <v>96</v>
      </c>
      <c r="J49" s="4"/>
      <c r="K49" s="4"/>
      <c r="L49" s="4">
        <f t="shared" si="0"/>
        <v>0</v>
      </c>
      <c r="M49" s="5"/>
    </row>
    <row r="50" spans="1:13" x14ac:dyDescent="0.2">
      <c r="A50">
        <v>51</v>
      </c>
      <c r="B50">
        <v>1</v>
      </c>
      <c r="C50" t="s">
        <v>10</v>
      </c>
      <c r="D50">
        <v>23</v>
      </c>
      <c r="E50">
        <v>5030</v>
      </c>
      <c r="F50">
        <v>1</v>
      </c>
      <c r="G50">
        <v>24</v>
      </c>
      <c r="H50" s="2" t="s">
        <v>97</v>
      </c>
      <c r="I50" s="2" t="s">
        <v>98</v>
      </c>
      <c r="J50" s="4">
        <v>456</v>
      </c>
      <c r="K50" s="4">
        <v>92.799999999999955</v>
      </c>
      <c r="L50" s="4">
        <f t="shared" si="0"/>
        <v>548.79999999999995</v>
      </c>
      <c r="M50" s="5"/>
    </row>
    <row r="51" spans="1:13" x14ac:dyDescent="0.2">
      <c r="C51" t="s">
        <v>156</v>
      </c>
      <c r="D51">
        <v>5017</v>
      </c>
      <c r="H51" s="2" t="s">
        <v>193</v>
      </c>
      <c r="I51" s="2" t="s">
        <v>192</v>
      </c>
      <c r="J51" s="4">
        <v>96</v>
      </c>
      <c r="K51" s="4">
        <v>16.400000000000006</v>
      </c>
      <c r="L51" s="4">
        <f t="shared" si="0"/>
        <v>112.4</v>
      </c>
      <c r="M51" s="5"/>
    </row>
    <row r="52" spans="1:13" x14ac:dyDescent="0.2">
      <c r="A52">
        <v>51</v>
      </c>
      <c r="B52">
        <v>1</v>
      </c>
      <c r="C52" t="s">
        <v>10</v>
      </c>
      <c r="D52">
        <v>1429</v>
      </c>
      <c r="E52">
        <v>5054</v>
      </c>
      <c r="F52">
        <v>1</v>
      </c>
      <c r="G52">
        <v>24</v>
      </c>
      <c r="H52" s="2" t="s">
        <v>99</v>
      </c>
      <c r="I52" s="2" t="s">
        <v>100</v>
      </c>
      <c r="J52" s="4">
        <v>432</v>
      </c>
      <c r="K52" s="4">
        <v>95.700000000000045</v>
      </c>
      <c r="L52" s="4">
        <f t="shared" si="0"/>
        <v>527.70000000000005</v>
      </c>
      <c r="M52" s="5"/>
    </row>
    <row r="53" spans="1:13" x14ac:dyDescent="0.2">
      <c r="C53" t="s">
        <v>145</v>
      </c>
      <c r="D53">
        <v>5016</v>
      </c>
      <c r="H53" s="2" t="s">
        <v>195</v>
      </c>
      <c r="I53" s="2" t="s">
        <v>194</v>
      </c>
      <c r="J53" s="4">
        <v>192</v>
      </c>
      <c r="K53" s="4">
        <v>174.5</v>
      </c>
      <c r="L53" s="4">
        <f t="shared" si="0"/>
        <v>366.5</v>
      </c>
      <c r="M53" s="5"/>
    </row>
    <row r="54" spans="1:13" x14ac:dyDescent="0.2">
      <c r="C54" t="s">
        <v>10</v>
      </c>
      <c r="D54">
        <v>1437</v>
      </c>
      <c r="G54">
        <v>24</v>
      </c>
      <c r="H54" s="8" t="s">
        <v>101</v>
      </c>
      <c r="I54" s="2" t="s">
        <v>102</v>
      </c>
      <c r="J54" s="4">
        <v>168</v>
      </c>
      <c r="K54" s="4">
        <v>29.900000000000006</v>
      </c>
      <c r="L54" s="4">
        <f t="shared" si="0"/>
        <v>197.9</v>
      </c>
      <c r="M54" s="5"/>
    </row>
    <row r="55" spans="1:13" x14ac:dyDescent="0.2">
      <c r="C55" t="s">
        <v>10</v>
      </c>
      <c r="D55">
        <v>1306</v>
      </c>
      <c r="H55" s="8" t="s">
        <v>178</v>
      </c>
      <c r="I55" s="2" t="s">
        <v>51</v>
      </c>
      <c r="J55" s="4">
        <v>240</v>
      </c>
      <c r="K55" s="4">
        <v>134.19999999999999</v>
      </c>
      <c r="L55" s="4">
        <f t="shared" si="0"/>
        <v>374.2</v>
      </c>
      <c r="M55" s="5"/>
    </row>
    <row r="56" spans="1:13" x14ac:dyDescent="0.2">
      <c r="A56">
        <v>50</v>
      </c>
      <c r="B56">
        <v>5</v>
      </c>
      <c r="C56" t="s">
        <v>33</v>
      </c>
      <c r="D56">
        <v>1407</v>
      </c>
      <c r="E56">
        <v>5547</v>
      </c>
      <c r="F56">
        <v>2</v>
      </c>
      <c r="G56">
        <v>45</v>
      </c>
      <c r="H56" s="2" t="s">
        <v>103</v>
      </c>
      <c r="I56" s="2" t="s">
        <v>104</v>
      </c>
      <c r="J56" s="4">
        <f>48+354</f>
        <v>402</v>
      </c>
      <c r="K56" s="4">
        <f>5+32</f>
        <v>37</v>
      </c>
      <c r="L56" s="4">
        <f t="shared" si="0"/>
        <v>439</v>
      </c>
      <c r="M56" s="5"/>
    </row>
    <row r="57" spans="1:13" x14ac:dyDescent="0.2">
      <c r="A57">
        <v>51</v>
      </c>
      <c r="B57">
        <v>1</v>
      </c>
      <c r="C57" t="s">
        <v>10</v>
      </c>
      <c r="D57">
        <v>1432</v>
      </c>
      <c r="E57">
        <v>5595</v>
      </c>
      <c r="F57">
        <v>1</v>
      </c>
      <c r="G57">
        <v>24</v>
      </c>
      <c r="H57" s="8" t="s">
        <v>105</v>
      </c>
      <c r="I57" s="2" t="s">
        <v>106</v>
      </c>
      <c r="J57" s="4">
        <v>216</v>
      </c>
      <c r="K57" s="4">
        <v>32.800000000000011</v>
      </c>
      <c r="L57" s="4">
        <f t="shared" si="0"/>
        <v>248.8</v>
      </c>
      <c r="M57" s="5"/>
    </row>
    <row r="58" spans="1:13" x14ac:dyDescent="0.2">
      <c r="A58">
        <v>50</v>
      </c>
      <c r="B58">
        <v>5</v>
      </c>
      <c r="C58" t="s">
        <v>33</v>
      </c>
      <c r="D58">
        <v>1295</v>
      </c>
      <c r="E58">
        <v>5017</v>
      </c>
      <c r="F58">
        <v>2</v>
      </c>
      <c r="G58">
        <v>45</v>
      </c>
      <c r="H58" s="8" t="s">
        <v>107</v>
      </c>
      <c r="I58" s="2" t="s">
        <v>108</v>
      </c>
      <c r="J58" s="4">
        <f>53.5+76</f>
        <v>129.5</v>
      </c>
      <c r="K58" s="4"/>
      <c r="L58" s="4">
        <f t="shared" si="0"/>
        <v>129.5</v>
      </c>
      <c r="M58" s="5"/>
    </row>
    <row r="59" spans="1:13" x14ac:dyDescent="0.2">
      <c r="A59">
        <v>51</v>
      </c>
      <c r="B59">
        <v>1</v>
      </c>
      <c r="C59" t="s">
        <v>10</v>
      </c>
      <c r="D59">
        <v>1433</v>
      </c>
      <c r="E59">
        <v>5593</v>
      </c>
      <c r="F59">
        <v>1</v>
      </c>
      <c r="G59">
        <v>24</v>
      </c>
      <c r="H59" s="9" t="s">
        <v>109</v>
      </c>
      <c r="I59" s="2" t="s">
        <v>110</v>
      </c>
      <c r="J59" s="4">
        <v>163</v>
      </c>
      <c r="K59" s="4"/>
      <c r="L59" s="4">
        <f t="shared" si="0"/>
        <v>163</v>
      </c>
      <c r="M59" s="5"/>
    </row>
    <row r="60" spans="1:13" x14ac:dyDescent="0.2">
      <c r="A60">
        <v>51</v>
      </c>
      <c r="B60">
        <v>1</v>
      </c>
      <c r="C60" t="s">
        <v>10</v>
      </c>
      <c r="D60">
        <v>564</v>
      </c>
      <c r="E60">
        <v>5515</v>
      </c>
      <c r="F60">
        <v>1</v>
      </c>
      <c r="G60">
        <v>24</v>
      </c>
      <c r="H60" s="9" t="s">
        <v>109</v>
      </c>
      <c r="I60" s="2" t="s">
        <v>43</v>
      </c>
      <c r="J60" s="4">
        <v>360</v>
      </c>
      <c r="K60" s="4">
        <v>82.5</v>
      </c>
      <c r="L60" s="4">
        <f t="shared" si="0"/>
        <v>442.5</v>
      </c>
      <c r="M60" s="5"/>
    </row>
    <row r="61" spans="1:13" x14ac:dyDescent="0.2">
      <c r="A61">
        <v>51</v>
      </c>
      <c r="B61">
        <v>1</v>
      </c>
      <c r="C61" t="s">
        <v>10</v>
      </c>
      <c r="D61">
        <v>1403</v>
      </c>
      <c r="E61">
        <v>5058</v>
      </c>
      <c r="F61">
        <v>1</v>
      </c>
      <c r="G61">
        <v>24</v>
      </c>
      <c r="H61" s="8" t="s">
        <v>111</v>
      </c>
      <c r="I61" s="2" t="s">
        <v>112</v>
      </c>
      <c r="J61" s="4">
        <v>186.1</v>
      </c>
      <c r="K61" s="4"/>
      <c r="L61" s="4">
        <f t="shared" si="0"/>
        <v>186.1</v>
      </c>
      <c r="M61" s="5"/>
    </row>
    <row r="62" spans="1:13" x14ac:dyDescent="0.2">
      <c r="A62">
        <v>50</v>
      </c>
      <c r="B62">
        <v>1</v>
      </c>
      <c r="C62" t="s">
        <v>10</v>
      </c>
      <c r="D62">
        <v>1236</v>
      </c>
      <c r="E62">
        <v>5041</v>
      </c>
      <c r="F62">
        <v>1</v>
      </c>
      <c r="G62">
        <v>24</v>
      </c>
      <c r="H62" s="2" t="s">
        <v>113</v>
      </c>
      <c r="I62" s="2" t="s">
        <v>114</v>
      </c>
      <c r="J62" s="4">
        <v>456</v>
      </c>
      <c r="K62" s="4">
        <v>41.300000000000011</v>
      </c>
      <c r="L62" s="4">
        <f t="shared" si="0"/>
        <v>497.3</v>
      </c>
      <c r="M62" s="5"/>
    </row>
    <row r="63" spans="1:13" x14ac:dyDescent="0.2">
      <c r="A63">
        <v>51</v>
      </c>
      <c r="B63">
        <v>1</v>
      </c>
      <c r="C63" t="s">
        <v>10</v>
      </c>
      <c r="D63">
        <v>1047</v>
      </c>
      <c r="E63">
        <v>5507</v>
      </c>
      <c r="F63">
        <v>1</v>
      </c>
      <c r="G63">
        <v>24</v>
      </c>
      <c r="H63" s="8" t="s">
        <v>115</v>
      </c>
      <c r="I63" s="2" t="s">
        <v>116</v>
      </c>
      <c r="J63" s="4">
        <v>317</v>
      </c>
      <c r="K63" s="4"/>
      <c r="L63" s="4">
        <f t="shared" si="0"/>
        <v>317</v>
      </c>
      <c r="M63" s="5"/>
    </row>
    <row r="64" spans="1:13" x14ac:dyDescent="0.2">
      <c r="C64" t="s">
        <v>10</v>
      </c>
      <c r="D64">
        <v>22145</v>
      </c>
      <c r="H64" s="8" t="s">
        <v>32</v>
      </c>
      <c r="I64" s="2" t="s">
        <v>31</v>
      </c>
      <c r="J64" s="4">
        <v>96</v>
      </c>
      <c r="K64" s="4">
        <v>26.049999999999997</v>
      </c>
      <c r="L64" s="4">
        <f t="shared" si="0"/>
        <v>122.05</v>
      </c>
      <c r="M64" s="5"/>
    </row>
    <row r="65" spans="1:13" x14ac:dyDescent="0.2">
      <c r="C65" t="s">
        <v>13</v>
      </c>
      <c r="D65">
        <v>2249</v>
      </c>
      <c r="H65" s="8" t="s">
        <v>32</v>
      </c>
      <c r="I65" s="2" t="s">
        <v>196</v>
      </c>
      <c r="J65" s="4">
        <v>48</v>
      </c>
      <c r="K65" s="4">
        <v>61.400000000000006</v>
      </c>
      <c r="L65" s="4">
        <f t="shared" si="0"/>
        <v>109.4</v>
      </c>
      <c r="M65" s="5"/>
    </row>
    <row r="66" spans="1:13" ht="10.15" customHeight="1" x14ac:dyDescent="0.2">
      <c r="A66">
        <v>51</v>
      </c>
      <c r="B66">
        <v>1</v>
      </c>
      <c r="C66" t="s">
        <v>10</v>
      </c>
      <c r="D66">
        <v>1430</v>
      </c>
      <c r="E66">
        <v>5093</v>
      </c>
      <c r="F66">
        <v>1</v>
      </c>
      <c r="G66">
        <v>24</v>
      </c>
      <c r="H66" s="9" t="s">
        <v>117</v>
      </c>
      <c r="I66" s="2" t="s">
        <v>118</v>
      </c>
      <c r="J66" s="4">
        <v>360</v>
      </c>
      <c r="K66" s="4">
        <v>69</v>
      </c>
      <c r="L66" s="4">
        <f t="shared" si="0"/>
        <v>429</v>
      </c>
      <c r="M66" s="5"/>
    </row>
    <row r="67" spans="1:13" x14ac:dyDescent="0.2">
      <c r="C67" t="s">
        <v>156</v>
      </c>
      <c r="D67">
        <v>5013</v>
      </c>
      <c r="H67" s="8" t="s">
        <v>180</v>
      </c>
      <c r="I67" s="2" t="s">
        <v>179</v>
      </c>
      <c r="J67" s="4">
        <v>120</v>
      </c>
      <c r="K67" s="4">
        <v>19.400000000000006</v>
      </c>
      <c r="L67" s="4">
        <f t="shared" ref="L67:L99" si="1">K67+J67</f>
        <v>139.4</v>
      </c>
      <c r="M67" s="5"/>
    </row>
    <row r="68" spans="1:13" x14ac:dyDescent="0.2">
      <c r="A68">
        <v>50</v>
      </c>
      <c r="B68">
        <v>1</v>
      </c>
      <c r="C68" t="s">
        <v>10</v>
      </c>
      <c r="D68">
        <v>431</v>
      </c>
      <c r="E68">
        <v>5538</v>
      </c>
      <c r="F68">
        <v>1</v>
      </c>
      <c r="G68">
        <v>24</v>
      </c>
      <c r="H68" s="8" t="s">
        <v>119</v>
      </c>
      <c r="I68" s="2" t="s">
        <v>120</v>
      </c>
      <c r="J68" s="4">
        <v>432</v>
      </c>
      <c r="K68" s="4">
        <v>112.5</v>
      </c>
      <c r="L68" s="4">
        <f t="shared" si="1"/>
        <v>544.5</v>
      </c>
      <c r="M68" s="5"/>
    </row>
    <row r="69" spans="1:13" x14ac:dyDescent="0.2">
      <c r="A69">
        <v>51</v>
      </c>
      <c r="B69">
        <v>1</v>
      </c>
      <c r="C69" t="s">
        <v>10</v>
      </c>
      <c r="D69">
        <v>686</v>
      </c>
      <c r="E69">
        <v>5086</v>
      </c>
      <c r="F69">
        <v>1</v>
      </c>
      <c r="G69">
        <v>24</v>
      </c>
      <c r="H69" s="2" t="s">
        <v>122</v>
      </c>
      <c r="I69" s="2" t="s">
        <v>123</v>
      </c>
      <c r="J69" s="4">
        <v>24</v>
      </c>
      <c r="K69" s="4">
        <v>19</v>
      </c>
      <c r="L69" s="4">
        <f t="shared" si="1"/>
        <v>43</v>
      </c>
      <c r="M69" s="5"/>
    </row>
    <row r="70" spans="1:13" x14ac:dyDescent="0.2">
      <c r="C70" t="s">
        <v>10</v>
      </c>
      <c r="D70">
        <v>22111</v>
      </c>
      <c r="G70">
        <v>24</v>
      </c>
      <c r="H70" s="2" t="s">
        <v>124</v>
      </c>
      <c r="I70" s="2" t="s">
        <v>125</v>
      </c>
      <c r="J70" s="4">
        <v>376.15</v>
      </c>
      <c r="K70" s="4"/>
      <c r="L70" s="4">
        <f t="shared" si="1"/>
        <v>376.15</v>
      </c>
      <c r="M70" s="5"/>
    </row>
    <row r="71" spans="1:13" x14ac:dyDescent="0.2">
      <c r="C71" t="s">
        <v>13</v>
      </c>
      <c r="D71">
        <v>2250</v>
      </c>
      <c r="H71" s="2" t="s">
        <v>124</v>
      </c>
      <c r="I71" s="2" t="s">
        <v>197</v>
      </c>
      <c r="J71" s="4">
        <v>96</v>
      </c>
      <c r="K71" s="4">
        <v>45</v>
      </c>
      <c r="L71" s="4">
        <f t="shared" si="1"/>
        <v>141</v>
      </c>
      <c r="M71" s="5"/>
    </row>
    <row r="72" spans="1:13" x14ac:dyDescent="0.2">
      <c r="C72" t="s">
        <v>33</v>
      </c>
      <c r="D72">
        <v>992</v>
      </c>
      <c r="E72">
        <v>5120</v>
      </c>
      <c r="F72">
        <v>2</v>
      </c>
      <c r="G72">
        <v>45</v>
      </c>
      <c r="H72" s="2" t="s">
        <v>126</v>
      </c>
      <c r="I72" s="2" t="s">
        <v>127</v>
      </c>
      <c r="J72" s="4">
        <f>24+395.8</f>
        <v>419.8</v>
      </c>
      <c r="K72" s="4">
        <f>5.8+29.55</f>
        <v>35.35</v>
      </c>
      <c r="L72" s="4">
        <f t="shared" si="1"/>
        <v>455.15000000000003</v>
      </c>
      <c r="M72" s="5"/>
    </row>
    <row r="73" spans="1:13" x14ac:dyDescent="0.2">
      <c r="A73">
        <v>51</v>
      </c>
      <c r="B73">
        <v>1</v>
      </c>
      <c r="C73" t="s">
        <v>10</v>
      </c>
      <c r="D73">
        <v>2208</v>
      </c>
      <c r="E73">
        <v>5516</v>
      </c>
      <c r="F73">
        <v>1</v>
      </c>
      <c r="G73">
        <v>24</v>
      </c>
      <c r="H73" s="8" t="s">
        <v>128</v>
      </c>
      <c r="I73" s="2" t="s">
        <v>129</v>
      </c>
      <c r="J73" s="4">
        <v>192</v>
      </c>
      <c r="K73" s="4">
        <v>6.4000000000000057</v>
      </c>
      <c r="L73" s="4">
        <f t="shared" si="1"/>
        <v>198.4</v>
      </c>
      <c r="M73" s="5"/>
    </row>
    <row r="74" spans="1:13" x14ac:dyDescent="0.2">
      <c r="C74" t="s">
        <v>10</v>
      </c>
      <c r="D74">
        <v>217</v>
      </c>
      <c r="H74" s="2" t="s">
        <v>135</v>
      </c>
      <c r="I74" s="2" t="s">
        <v>136</v>
      </c>
      <c r="J74" s="4"/>
      <c r="K74" s="4"/>
      <c r="L74" s="4">
        <f t="shared" si="1"/>
        <v>0</v>
      </c>
      <c r="M74" s="5"/>
    </row>
    <row r="75" spans="1:13" x14ac:dyDescent="0.2">
      <c r="A75">
        <v>50</v>
      </c>
      <c r="B75">
        <v>1</v>
      </c>
      <c r="C75" t="s">
        <v>10</v>
      </c>
      <c r="D75">
        <v>1414</v>
      </c>
      <c r="E75">
        <v>5118</v>
      </c>
      <c r="F75">
        <v>1</v>
      </c>
      <c r="G75">
        <v>24</v>
      </c>
      <c r="H75" s="2" t="s">
        <v>131</v>
      </c>
      <c r="I75" s="2" t="s">
        <v>132</v>
      </c>
      <c r="J75" s="4">
        <v>335.8</v>
      </c>
      <c r="K75" s="4"/>
      <c r="L75" s="4">
        <f t="shared" si="1"/>
        <v>335.8</v>
      </c>
      <c r="M75" s="5"/>
    </row>
    <row r="76" spans="1:13" x14ac:dyDescent="0.2">
      <c r="C76" t="s">
        <v>10</v>
      </c>
      <c r="D76">
        <v>14357</v>
      </c>
      <c r="H76" s="2" t="s">
        <v>181</v>
      </c>
      <c r="I76" s="2" t="s">
        <v>79</v>
      </c>
      <c r="J76" s="4">
        <v>384</v>
      </c>
      <c r="K76" s="4">
        <v>137.85000000000002</v>
      </c>
      <c r="L76" s="4">
        <f t="shared" si="1"/>
        <v>521.85</v>
      </c>
      <c r="M76" s="5"/>
    </row>
    <row r="77" spans="1:13" x14ac:dyDescent="0.2">
      <c r="A77">
        <v>51</v>
      </c>
      <c r="B77">
        <v>4</v>
      </c>
      <c r="C77" t="s">
        <v>10</v>
      </c>
      <c r="D77">
        <v>2228</v>
      </c>
      <c r="E77">
        <v>5061</v>
      </c>
      <c r="F77">
        <v>1</v>
      </c>
      <c r="G77">
        <v>24</v>
      </c>
      <c r="H77" s="2" t="s">
        <v>133</v>
      </c>
      <c r="I77" s="2" t="s">
        <v>134</v>
      </c>
      <c r="J77" s="4">
        <v>240</v>
      </c>
      <c r="K77" s="4">
        <v>116.5</v>
      </c>
      <c r="L77" s="4">
        <f t="shared" si="1"/>
        <v>356.5</v>
      </c>
      <c r="M77" s="5"/>
    </row>
    <row r="78" spans="1:13" x14ac:dyDescent="0.2">
      <c r="C78" t="s">
        <v>177</v>
      </c>
      <c r="D78">
        <v>94</v>
      </c>
      <c r="H78" s="2" t="s">
        <v>198</v>
      </c>
      <c r="I78" s="2" t="s">
        <v>199</v>
      </c>
      <c r="J78" s="4">
        <v>192</v>
      </c>
      <c r="K78" s="4">
        <v>65</v>
      </c>
      <c r="L78" s="4">
        <f t="shared" si="1"/>
        <v>257</v>
      </c>
      <c r="M78" s="5"/>
    </row>
    <row r="79" spans="1:13" x14ac:dyDescent="0.2">
      <c r="C79" t="s">
        <v>13</v>
      </c>
      <c r="D79">
        <v>2238</v>
      </c>
      <c r="H79" s="2" t="s">
        <v>200</v>
      </c>
      <c r="I79" s="2" t="s">
        <v>138</v>
      </c>
      <c r="J79" s="4">
        <v>48</v>
      </c>
      <c r="K79" s="4">
        <v>10.799999999999997</v>
      </c>
      <c r="L79" s="4">
        <f t="shared" si="1"/>
        <v>58.8</v>
      </c>
      <c r="M79" s="5"/>
    </row>
    <row r="80" spans="1:13" x14ac:dyDescent="0.2">
      <c r="C80" t="s">
        <v>145</v>
      </c>
      <c r="D80">
        <v>5015</v>
      </c>
      <c r="H80" s="2" t="s">
        <v>202</v>
      </c>
      <c r="I80" s="2" t="s">
        <v>201</v>
      </c>
      <c r="J80" s="4">
        <v>264</v>
      </c>
      <c r="K80" s="4">
        <v>123.30000000000001</v>
      </c>
      <c r="L80" s="4">
        <f t="shared" si="1"/>
        <v>387.3</v>
      </c>
      <c r="M80" s="5"/>
    </row>
    <row r="81" spans="1:13" x14ac:dyDescent="0.2">
      <c r="A81">
        <v>64</v>
      </c>
      <c r="B81">
        <v>1</v>
      </c>
      <c r="C81" t="s">
        <v>10</v>
      </c>
      <c r="D81">
        <v>1093</v>
      </c>
      <c r="E81">
        <v>5117</v>
      </c>
      <c r="F81">
        <v>1</v>
      </c>
      <c r="G81">
        <v>24</v>
      </c>
      <c r="H81" s="8" t="s">
        <v>139</v>
      </c>
      <c r="I81" s="2" t="s">
        <v>140</v>
      </c>
      <c r="J81" s="4">
        <v>74</v>
      </c>
      <c r="K81" s="4"/>
      <c r="L81" s="4">
        <f t="shared" si="1"/>
        <v>74</v>
      </c>
      <c r="M81" s="5"/>
    </row>
    <row r="82" spans="1:13" x14ac:dyDescent="0.2">
      <c r="C82" t="s">
        <v>10</v>
      </c>
      <c r="D82">
        <v>1439</v>
      </c>
      <c r="H82" s="8" t="s">
        <v>182</v>
      </c>
      <c r="I82" s="2" t="s">
        <v>183</v>
      </c>
      <c r="J82" s="4">
        <v>432</v>
      </c>
      <c r="K82" s="4">
        <v>102.75</v>
      </c>
      <c r="L82" s="4">
        <f t="shared" si="1"/>
        <v>534.75</v>
      </c>
      <c r="M82" s="5"/>
    </row>
    <row r="83" spans="1:13" x14ac:dyDescent="0.2">
      <c r="C83" t="s">
        <v>33</v>
      </c>
      <c r="D83">
        <v>1399</v>
      </c>
      <c r="E83">
        <v>9999</v>
      </c>
      <c r="F83">
        <v>2</v>
      </c>
      <c r="G83">
        <v>45</v>
      </c>
      <c r="H83" s="2" t="s">
        <v>143</v>
      </c>
      <c r="I83" s="2" t="s">
        <v>144</v>
      </c>
      <c r="J83" s="4">
        <v>101</v>
      </c>
      <c r="K83" s="4"/>
      <c r="L83" s="4">
        <f t="shared" si="1"/>
        <v>101</v>
      </c>
      <c r="M83" s="5"/>
    </row>
    <row r="84" spans="1:13" x14ac:dyDescent="0.2">
      <c r="C84" t="s">
        <v>13</v>
      </c>
      <c r="D84">
        <v>2243</v>
      </c>
      <c r="H84" s="8" t="s">
        <v>141</v>
      </c>
      <c r="I84" s="2" t="s">
        <v>203</v>
      </c>
      <c r="J84" s="4">
        <v>96</v>
      </c>
      <c r="K84" s="4">
        <v>40.400000000000006</v>
      </c>
      <c r="L84" s="4">
        <f t="shared" si="1"/>
        <v>136.4</v>
      </c>
      <c r="M84" s="5"/>
    </row>
    <row r="85" spans="1:13" x14ac:dyDescent="0.2">
      <c r="A85">
        <v>51</v>
      </c>
      <c r="B85">
        <v>1</v>
      </c>
      <c r="C85" t="s">
        <v>10</v>
      </c>
      <c r="D85">
        <v>1395</v>
      </c>
      <c r="E85">
        <v>5067</v>
      </c>
      <c r="F85">
        <v>1</v>
      </c>
      <c r="G85">
        <v>24</v>
      </c>
      <c r="H85" s="8" t="s">
        <v>147</v>
      </c>
      <c r="I85" s="2" t="s">
        <v>148</v>
      </c>
      <c r="J85" s="4">
        <v>176.75</v>
      </c>
      <c r="K85" s="4"/>
      <c r="L85" s="4">
        <f t="shared" si="1"/>
        <v>176.75</v>
      </c>
      <c r="M85" s="5"/>
    </row>
    <row r="86" spans="1:13" x14ac:dyDescent="0.2">
      <c r="A86">
        <v>51</v>
      </c>
      <c r="B86">
        <v>1</v>
      </c>
      <c r="C86" t="s">
        <v>10</v>
      </c>
      <c r="D86">
        <v>426</v>
      </c>
      <c r="E86">
        <v>5044</v>
      </c>
      <c r="F86">
        <v>1</v>
      </c>
      <c r="G86">
        <v>24</v>
      </c>
      <c r="H86" s="8" t="s">
        <v>149</v>
      </c>
      <c r="I86" s="2" t="s">
        <v>146</v>
      </c>
      <c r="J86" s="4">
        <v>144</v>
      </c>
      <c r="K86" s="4">
        <v>74.050000000000011</v>
      </c>
      <c r="L86" s="4">
        <f t="shared" si="1"/>
        <v>218.05</v>
      </c>
    </row>
    <row r="87" spans="1:13" x14ac:dyDescent="0.2">
      <c r="C87" t="s">
        <v>10</v>
      </c>
      <c r="D87">
        <v>5545</v>
      </c>
      <c r="H87" s="8" t="s">
        <v>150</v>
      </c>
      <c r="I87" s="2" t="s">
        <v>151</v>
      </c>
      <c r="J87" s="4">
        <v>192</v>
      </c>
      <c r="K87" s="4">
        <v>19.050000000000011</v>
      </c>
      <c r="L87" s="4">
        <f t="shared" si="1"/>
        <v>211.05</v>
      </c>
    </row>
    <row r="88" spans="1:13" x14ac:dyDescent="0.2">
      <c r="C88" t="s">
        <v>10</v>
      </c>
      <c r="D88">
        <v>14126</v>
      </c>
      <c r="H88" s="8" t="s">
        <v>210</v>
      </c>
      <c r="I88" s="2" t="s">
        <v>110</v>
      </c>
      <c r="J88" s="4">
        <v>315</v>
      </c>
      <c r="K88" s="4">
        <v>44.2</v>
      </c>
      <c r="L88" s="4">
        <f t="shared" si="1"/>
        <v>359.2</v>
      </c>
    </row>
    <row r="89" spans="1:13" x14ac:dyDescent="0.2">
      <c r="A89">
        <v>64</v>
      </c>
      <c r="B89">
        <v>1</v>
      </c>
      <c r="C89" t="s">
        <v>10</v>
      </c>
      <c r="D89">
        <v>1390</v>
      </c>
      <c r="E89">
        <v>5542</v>
      </c>
      <c r="F89">
        <v>1</v>
      </c>
      <c r="G89">
        <v>24</v>
      </c>
      <c r="H89" s="8" t="s">
        <v>152</v>
      </c>
      <c r="I89" s="2" t="s">
        <v>153</v>
      </c>
      <c r="J89" s="4">
        <v>90</v>
      </c>
      <c r="K89" s="4">
        <v>39</v>
      </c>
      <c r="L89" s="4">
        <f t="shared" si="1"/>
        <v>129</v>
      </c>
    </row>
    <row r="90" spans="1:13" x14ac:dyDescent="0.2">
      <c r="C90" t="s">
        <v>156</v>
      </c>
      <c r="D90">
        <v>5009</v>
      </c>
      <c r="H90" s="8" t="s">
        <v>205</v>
      </c>
      <c r="I90" s="2" t="s">
        <v>204</v>
      </c>
      <c r="J90" s="4">
        <v>120</v>
      </c>
      <c r="K90" s="4"/>
      <c r="L90" s="4">
        <f t="shared" si="1"/>
        <v>120</v>
      </c>
    </row>
    <row r="91" spans="1:13" x14ac:dyDescent="0.2">
      <c r="C91" t="s">
        <v>10</v>
      </c>
      <c r="D91">
        <v>1024</v>
      </c>
      <c r="H91" s="8" t="s">
        <v>209</v>
      </c>
      <c r="I91" s="2" t="s">
        <v>206</v>
      </c>
      <c r="J91" s="4">
        <v>96</v>
      </c>
      <c r="K91" s="4">
        <v>10.299999999999997</v>
      </c>
      <c r="L91" s="4">
        <f t="shared" si="1"/>
        <v>106.3</v>
      </c>
    </row>
    <row r="92" spans="1:13" x14ac:dyDescent="0.2">
      <c r="C92" t="s">
        <v>145</v>
      </c>
      <c r="D92">
        <v>5003</v>
      </c>
      <c r="H92" s="8" t="s">
        <v>208</v>
      </c>
      <c r="I92" s="2" t="s">
        <v>207</v>
      </c>
      <c r="J92" s="4">
        <v>264</v>
      </c>
      <c r="K92" s="4">
        <v>50.850000000000023</v>
      </c>
      <c r="L92" s="4">
        <f t="shared" si="1"/>
        <v>314.85000000000002</v>
      </c>
    </row>
    <row r="93" spans="1:13" x14ac:dyDescent="0.2">
      <c r="C93" t="s">
        <v>145</v>
      </c>
      <c r="D93">
        <v>5002</v>
      </c>
      <c r="H93" s="8" t="s">
        <v>208</v>
      </c>
      <c r="I93" s="2" t="s">
        <v>62</v>
      </c>
      <c r="J93" s="4">
        <v>288</v>
      </c>
      <c r="K93" s="4">
        <v>88.199999999999989</v>
      </c>
      <c r="L93" s="4">
        <f t="shared" si="1"/>
        <v>376.2</v>
      </c>
    </row>
    <row r="94" spans="1:13" x14ac:dyDescent="0.2">
      <c r="C94" t="s">
        <v>33</v>
      </c>
      <c r="D94">
        <v>1426</v>
      </c>
      <c r="E94">
        <v>5073</v>
      </c>
      <c r="F94">
        <v>2</v>
      </c>
      <c r="G94">
        <v>45</v>
      </c>
      <c r="H94" s="2" t="s">
        <v>161</v>
      </c>
      <c r="I94" s="2" t="s">
        <v>162</v>
      </c>
      <c r="J94" s="4">
        <f>48+265</f>
        <v>313</v>
      </c>
      <c r="K94" s="4">
        <f>6.8+19</f>
        <v>25.8</v>
      </c>
      <c r="L94" s="4">
        <f t="shared" si="1"/>
        <v>338.8</v>
      </c>
    </row>
    <row r="95" spans="1:13" x14ac:dyDescent="0.2">
      <c r="A95">
        <v>51</v>
      </c>
      <c r="B95">
        <v>1</v>
      </c>
      <c r="C95" t="s">
        <v>10</v>
      </c>
      <c r="D95">
        <v>714</v>
      </c>
      <c r="E95">
        <v>5006</v>
      </c>
      <c r="F95">
        <v>1</v>
      </c>
      <c r="G95">
        <v>24</v>
      </c>
      <c r="H95" s="2" t="s">
        <v>163</v>
      </c>
      <c r="I95" s="2" t="s">
        <v>164</v>
      </c>
      <c r="J95" s="4">
        <v>432</v>
      </c>
      <c r="K95" s="4">
        <v>166</v>
      </c>
      <c r="L95" s="4">
        <f t="shared" si="1"/>
        <v>598</v>
      </c>
    </row>
    <row r="96" spans="1:13" x14ac:dyDescent="0.2">
      <c r="A96">
        <v>51</v>
      </c>
      <c r="B96">
        <v>1</v>
      </c>
      <c r="C96" t="s">
        <v>10</v>
      </c>
      <c r="D96">
        <v>1410</v>
      </c>
      <c r="E96">
        <v>5539</v>
      </c>
      <c r="F96">
        <v>1</v>
      </c>
      <c r="G96">
        <v>24</v>
      </c>
      <c r="H96" s="2" t="s">
        <v>165</v>
      </c>
      <c r="I96" s="2" t="s">
        <v>74</v>
      </c>
      <c r="J96" s="4">
        <v>347.3</v>
      </c>
      <c r="K96" s="4"/>
      <c r="L96" s="4">
        <f t="shared" si="1"/>
        <v>347.3</v>
      </c>
    </row>
    <row r="97" spans="1:21" x14ac:dyDescent="0.2">
      <c r="A97">
        <v>51</v>
      </c>
      <c r="B97">
        <v>1</v>
      </c>
      <c r="C97" t="s">
        <v>10</v>
      </c>
      <c r="D97">
        <v>799</v>
      </c>
      <c r="E97">
        <v>5003</v>
      </c>
      <c r="F97">
        <v>1</v>
      </c>
      <c r="G97">
        <v>24</v>
      </c>
      <c r="H97" s="2" t="s">
        <v>166</v>
      </c>
      <c r="I97" s="2" t="s">
        <v>167</v>
      </c>
      <c r="J97" s="4">
        <v>382.65</v>
      </c>
      <c r="K97" s="4"/>
      <c r="L97" s="4">
        <f t="shared" si="1"/>
        <v>382.65</v>
      </c>
    </row>
    <row r="98" spans="1:21" x14ac:dyDescent="0.2">
      <c r="C98" t="s">
        <v>10</v>
      </c>
      <c r="D98">
        <v>2186</v>
      </c>
      <c r="H98" s="2" t="s">
        <v>168</v>
      </c>
      <c r="I98" s="2" t="s">
        <v>169</v>
      </c>
      <c r="J98" s="4">
        <v>117.5</v>
      </c>
      <c r="K98" s="4"/>
      <c r="L98" s="4">
        <f t="shared" si="1"/>
        <v>117.5</v>
      </c>
      <c r="O98" t="s">
        <v>10</v>
      </c>
      <c r="P98" t="s">
        <v>52</v>
      </c>
      <c r="Q98" t="s">
        <v>53</v>
      </c>
      <c r="R98" t="s">
        <v>10</v>
      </c>
      <c r="S98">
        <v>2</v>
      </c>
      <c r="T98">
        <v>24</v>
      </c>
      <c r="U98">
        <f>T98*S98</f>
        <v>48</v>
      </c>
    </row>
    <row r="99" spans="1:21" x14ac:dyDescent="0.2">
      <c r="A99">
        <v>51</v>
      </c>
      <c r="B99">
        <v>1</v>
      </c>
      <c r="C99" t="s">
        <v>10</v>
      </c>
      <c r="D99">
        <v>22046</v>
      </c>
      <c r="F99">
        <v>1</v>
      </c>
      <c r="G99">
        <v>24</v>
      </c>
      <c r="H99" s="2" t="s">
        <v>168</v>
      </c>
      <c r="I99" s="2" t="s">
        <v>170</v>
      </c>
      <c r="J99" s="4">
        <v>48</v>
      </c>
      <c r="K99" s="4">
        <v>24.799999999999997</v>
      </c>
      <c r="L99" s="4">
        <f t="shared" si="1"/>
        <v>72.8</v>
      </c>
      <c r="O99" t="s">
        <v>10</v>
      </c>
      <c r="P99" t="s">
        <v>109</v>
      </c>
      <c r="Q99" t="s">
        <v>110</v>
      </c>
      <c r="R99" t="s">
        <v>10</v>
      </c>
      <c r="T99">
        <v>24</v>
      </c>
      <c r="U99">
        <f>T99*S99</f>
        <v>0</v>
      </c>
    </row>
    <row r="100" spans="1:21" ht="15" x14ac:dyDescent="0.25">
      <c r="J100" s="10">
        <f>SUM(J2:J99)</f>
        <v>20712.099999999999</v>
      </c>
      <c r="K100" s="10">
        <f>SUM(K2:K99)</f>
        <v>3414.2500000000009</v>
      </c>
      <c r="L100" s="4">
        <f>SUM(L2:L99)</f>
        <v>24126.349999999995</v>
      </c>
      <c r="O100" t="s">
        <v>10</v>
      </c>
      <c r="P100" t="s">
        <v>18</v>
      </c>
      <c r="Q100" t="s">
        <v>19</v>
      </c>
      <c r="R100" t="s">
        <v>10</v>
      </c>
      <c r="S100">
        <v>3</v>
      </c>
      <c r="T100">
        <v>24</v>
      </c>
      <c r="U100">
        <f>T100*S100</f>
        <v>72</v>
      </c>
    </row>
    <row r="101" spans="1:21" x14ac:dyDescent="0.2">
      <c r="J101" s="7"/>
      <c r="K101" s="7"/>
      <c r="L101" s="4">
        <f>SUBTOTAL(9,L2:L100)</f>
        <v>48252.69999999999</v>
      </c>
      <c r="O101" t="s">
        <v>10</v>
      </c>
      <c r="P101" t="s">
        <v>36</v>
      </c>
      <c r="Q101" t="s">
        <v>37</v>
      </c>
      <c r="R101" t="s">
        <v>10</v>
      </c>
      <c r="S101">
        <v>1</v>
      </c>
      <c r="T101">
        <v>24</v>
      </c>
      <c r="U101">
        <f>T101*S101</f>
        <v>24</v>
      </c>
    </row>
    <row r="102" spans="1:21" x14ac:dyDescent="0.2">
      <c r="J102" s="7"/>
      <c r="K102" s="7"/>
      <c r="L102" s="7"/>
      <c r="O102" t="s">
        <v>10</v>
      </c>
      <c r="P102" t="s">
        <v>171</v>
      </c>
      <c r="Q102" t="s">
        <v>41</v>
      </c>
      <c r="R102" t="s">
        <v>10</v>
      </c>
      <c r="S102">
        <v>5</v>
      </c>
      <c r="T102">
        <v>24</v>
      </c>
      <c r="U102">
        <f>T102*S102</f>
        <v>120</v>
      </c>
    </row>
    <row r="103" spans="1:21" ht="18" x14ac:dyDescent="0.25">
      <c r="H103" s="11" t="s">
        <v>172</v>
      </c>
      <c r="I103" s="12"/>
      <c r="J103" s="13"/>
      <c r="K103" s="13"/>
      <c r="L103" s="13"/>
      <c r="M103" s="12"/>
      <c r="N103" s="12"/>
      <c r="O103" s="12" t="s">
        <v>10</v>
      </c>
      <c r="P103" s="12" t="s">
        <v>103</v>
      </c>
      <c r="Q103" s="12" t="s">
        <v>104</v>
      </c>
      <c r="R103" s="12" t="s">
        <v>10</v>
      </c>
      <c r="S103" s="12"/>
      <c r="T103" s="12"/>
      <c r="U103">
        <v>0</v>
      </c>
    </row>
    <row r="104" spans="1:21" ht="18" x14ac:dyDescent="0.25">
      <c r="H104" s="12" t="s">
        <v>173</v>
      </c>
      <c r="I104" s="12"/>
      <c r="J104" s="13"/>
      <c r="K104" s="13"/>
      <c r="L104" s="14">
        <v>19142.400000000001</v>
      </c>
      <c r="M104" s="12"/>
      <c r="N104" s="12"/>
      <c r="O104" s="12" t="s">
        <v>10</v>
      </c>
      <c r="P104" s="12" t="s">
        <v>174</v>
      </c>
      <c r="Q104" s="12" t="s">
        <v>174</v>
      </c>
      <c r="R104" s="12"/>
      <c r="S104" s="12"/>
      <c r="T104" s="12">
        <v>24</v>
      </c>
      <c r="U104">
        <v>0</v>
      </c>
    </row>
    <row r="105" spans="1:21" ht="18" x14ac:dyDescent="0.25">
      <c r="H105" s="12" t="s">
        <v>33</v>
      </c>
      <c r="I105" s="12"/>
      <c r="J105" s="13"/>
      <c r="K105" s="13"/>
      <c r="L105" s="14">
        <v>4822.95</v>
      </c>
      <c r="M105" s="12"/>
      <c r="N105" s="12"/>
      <c r="O105" s="12"/>
      <c r="P105" s="12"/>
      <c r="Q105" s="12"/>
      <c r="R105" s="12"/>
      <c r="S105" s="12"/>
      <c r="T105" s="12"/>
      <c r="U105">
        <v>0</v>
      </c>
    </row>
    <row r="106" spans="1:21" ht="18" x14ac:dyDescent="0.25">
      <c r="H106" s="12" t="s">
        <v>175</v>
      </c>
      <c r="I106" s="12"/>
      <c r="J106" s="13"/>
      <c r="K106" s="13"/>
      <c r="L106" s="14">
        <v>264</v>
      </c>
      <c r="M106" s="12"/>
      <c r="N106" s="12"/>
      <c r="O106" s="12"/>
      <c r="P106" s="12"/>
      <c r="Q106" s="12"/>
      <c r="R106" s="12"/>
      <c r="S106" s="12"/>
      <c r="T106" s="12"/>
      <c r="U106">
        <f>SUM(U98:U104)</f>
        <v>264</v>
      </c>
    </row>
    <row r="107" spans="1:21" ht="18" x14ac:dyDescent="0.25">
      <c r="H107" s="12" t="s">
        <v>176</v>
      </c>
      <c r="I107" s="12"/>
      <c r="J107" s="13"/>
      <c r="K107" s="13"/>
      <c r="L107" s="14"/>
      <c r="M107" s="12"/>
      <c r="N107" s="12"/>
      <c r="O107" s="12"/>
      <c r="P107" s="12"/>
      <c r="Q107" s="12"/>
      <c r="R107" s="12"/>
      <c r="S107" s="12"/>
      <c r="T107" s="12"/>
    </row>
    <row r="108" spans="1:21" ht="18" x14ac:dyDescent="0.25">
      <c r="H108" s="12"/>
      <c r="I108" s="12"/>
      <c r="J108" s="13"/>
      <c r="K108" s="13"/>
      <c r="L108" s="14">
        <f>SUM(L104:L107)</f>
        <v>24229.350000000002</v>
      </c>
      <c r="M108" s="12"/>
      <c r="N108" s="12"/>
      <c r="O108" s="12"/>
      <c r="P108" s="12"/>
      <c r="Q108" s="12"/>
      <c r="R108" s="12"/>
      <c r="S108" s="12"/>
      <c r="T108" s="12"/>
    </row>
    <row r="109" spans="1:21" ht="18" x14ac:dyDescent="0.25">
      <c r="H109" s="12"/>
      <c r="I109" s="12"/>
      <c r="J109" s="13"/>
      <c r="K109" s="13"/>
      <c r="L109" s="13">
        <f>L108-L100</f>
        <v>103.00000000000728</v>
      </c>
      <c r="M109" s="12" t="s">
        <v>211</v>
      </c>
      <c r="N109" s="12"/>
      <c r="O109" s="12"/>
      <c r="P109" s="12"/>
      <c r="Q109" s="12"/>
      <c r="R109" s="12"/>
      <c r="S109" s="12"/>
      <c r="T109" s="12"/>
    </row>
    <row r="110" spans="1:21" ht="18" x14ac:dyDescent="0.25">
      <c r="H110" s="12"/>
      <c r="J110" s="7"/>
      <c r="K110" s="7"/>
      <c r="L110" s="7"/>
      <c r="M110" s="12"/>
      <c r="N110" s="12"/>
      <c r="O110" s="12"/>
      <c r="P110" s="12"/>
      <c r="Q110" s="12"/>
      <c r="R110" s="12"/>
      <c r="S110" s="12"/>
      <c r="T110" s="12"/>
    </row>
    <row r="111" spans="1:21" ht="18" x14ac:dyDescent="0.25">
      <c r="H111" s="12"/>
      <c r="J111" s="7"/>
      <c r="K111" s="7"/>
      <c r="L111" s="7"/>
      <c r="M111" s="12"/>
      <c r="N111" s="12"/>
      <c r="O111" s="12"/>
      <c r="P111" s="12"/>
      <c r="Q111" s="12"/>
      <c r="R111" s="12"/>
      <c r="S111" s="12"/>
      <c r="T111" s="12"/>
    </row>
    <row r="112" spans="1:21" ht="18" x14ac:dyDescent="0.25">
      <c r="L112" s="7"/>
      <c r="M112" s="12"/>
      <c r="N112" s="12"/>
      <c r="O112" s="12"/>
      <c r="P112" s="12"/>
      <c r="Q112" s="12"/>
      <c r="R112" s="12"/>
      <c r="S112" s="12"/>
      <c r="T112" s="12"/>
    </row>
    <row r="113" spans="2:20" ht="18" x14ac:dyDescent="0.25">
      <c r="M113" s="12"/>
      <c r="N113" s="12"/>
      <c r="O113" s="12"/>
      <c r="P113" s="12"/>
      <c r="Q113" s="12"/>
      <c r="R113" s="12"/>
      <c r="S113" s="12"/>
      <c r="T113" s="12"/>
    </row>
    <row r="114" spans="2:20" ht="18" x14ac:dyDescent="0.25">
      <c r="M114" s="12"/>
      <c r="N114" s="12"/>
      <c r="O114" s="12"/>
      <c r="P114" s="12"/>
      <c r="Q114" s="12"/>
      <c r="R114" s="12"/>
      <c r="S114" s="12"/>
      <c r="T114" s="12"/>
    </row>
    <row r="115" spans="2:20" ht="18" x14ac:dyDescent="0.25">
      <c r="M115" s="12"/>
      <c r="N115" s="12"/>
      <c r="O115" s="12"/>
      <c r="P115" s="12"/>
      <c r="Q115" s="12"/>
      <c r="R115" s="12"/>
      <c r="S115" s="12"/>
      <c r="T115" s="12"/>
    </row>
    <row r="116" spans="2:20" ht="18" x14ac:dyDescent="0.25">
      <c r="M116" s="12"/>
      <c r="N116" s="12"/>
      <c r="O116" s="12"/>
      <c r="P116" s="12"/>
      <c r="Q116" s="12"/>
      <c r="R116" s="12"/>
      <c r="S116" s="12"/>
      <c r="T116" s="12"/>
    </row>
    <row r="117" spans="2:20" x14ac:dyDescent="0.2">
      <c r="B117" t="s">
        <v>177</v>
      </c>
      <c r="C117" t="s">
        <v>156</v>
      </c>
    </row>
  </sheetData>
  <autoFilter ref="A1:U100" xr:uid="{00000000-0009-0000-0000-000002000000}">
    <filterColumn colId="2">
      <filters>
        <filter val="נווה ימין"/>
        <filter val="פלסגד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A396A-AEE1-4CD7-B613-03F5053F0E91}">
  <sheetPr filterMode="1"/>
  <dimension ref="A1:W120"/>
  <sheetViews>
    <sheetView rightToLeft="1" topLeftCell="F92" zoomScaleNormal="100" workbookViewId="0">
      <selection activeCell="L7" sqref="L7"/>
    </sheetView>
  </sheetViews>
  <sheetFormatPr defaultRowHeight="14.25" x14ac:dyDescent="0.2"/>
  <cols>
    <col min="8" max="8" width="15.75" customWidth="1"/>
    <col min="9" max="9" width="14.75" customWidth="1"/>
    <col min="10" max="11" width="9" style="24"/>
    <col min="12" max="12" width="12" style="24" bestFit="1" customWidth="1"/>
  </cols>
  <sheetData>
    <row r="1" spans="1:23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 t="s">
        <v>5</v>
      </c>
      <c r="I1" s="1" t="s">
        <v>6</v>
      </c>
      <c r="J1" s="20" t="s">
        <v>7</v>
      </c>
      <c r="K1" s="20" t="s">
        <v>8</v>
      </c>
      <c r="L1" s="20" t="s">
        <v>9</v>
      </c>
    </row>
    <row r="2" spans="1:23" ht="15" x14ac:dyDescent="0.25">
      <c r="A2">
        <v>51</v>
      </c>
      <c r="B2">
        <v>1</v>
      </c>
      <c r="C2" t="s">
        <v>10</v>
      </c>
      <c r="D2">
        <v>2188</v>
      </c>
      <c r="E2">
        <v>5098</v>
      </c>
      <c r="F2">
        <v>1</v>
      </c>
      <c r="G2">
        <v>24</v>
      </c>
      <c r="H2" s="9" t="s">
        <v>16</v>
      </c>
      <c r="I2" s="2" t="s">
        <v>17</v>
      </c>
      <c r="J2" s="21">
        <v>96</v>
      </c>
      <c r="K2" s="21">
        <v>35.5</v>
      </c>
      <c r="L2" s="21">
        <f>K2+J2</f>
        <v>131.5</v>
      </c>
      <c r="M2" s="5"/>
      <c r="N2" s="28"/>
    </row>
    <row r="3" spans="1:23" ht="15" x14ac:dyDescent="0.25">
      <c r="A3">
        <v>51</v>
      </c>
      <c r="B3">
        <v>1</v>
      </c>
      <c r="C3" t="s">
        <v>10</v>
      </c>
      <c r="D3">
        <v>1368</v>
      </c>
      <c r="E3">
        <v>5062</v>
      </c>
      <c r="F3">
        <v>1</v>
      </c>
      <c r="G3">
        <v>24</v>
      </c>
      <c r="H3" s="8" t="s">
        <v>18</v>
      </c>
      <c r="I3" s="2" t="s">
        <v>19</v>
      </c>
      <c r="J3" s="21">
        <v>168</v>
      </c>
      <c r="K3" s="21">
        <v>22</v>
      </c>
      <c r="L3" s="21">
        <f>K3+J3</f>
        <v>190</v>
      </c>
      <c r="N3" s="28"/>
      <c r="O3" s="19"/>
      <c r="P3" s="19"/>
      <c r="Q3" s="19"/>
      <c r="R3" s="28"/>
      <c r="S3" s="18"/>
      <c r="T3" s="18"/>
      <c r="U3" s="18"/>
      <c r="V3" s="34"/>
      <c r="W3" s="35"/>
    </row>
    <row r="4" spans="1:23" ht="15" x14ac:dyDescent="0.25">
      <c r="A4">
        <v>51</v>
      </c>
      <c r="B4">
        <v>1</v>
      </c>
      <c r="C4" t="s">
        <v>10</v>
      </c>
      <c r="D4">
        <v>774</v>
      </c>
      <c r="E4">
        <v>5557</v>
      </c>
      <c r="F4">
        <v>1</v>
      </c>
      <c r="G4">
        <v>24</v>
      </c>
      <c r="H4" s="2" t="s">
        <v>20</v>
      </c>
      <c r="I4" s="2" t="s">
        <v>21</v>
      </c>
      <c r="J4" s="21">
        <v>96</v>
      </c>
      <c r="K4" s="21">
        <v>21.75</v>
      </c>
      <c r="L4" s="21">
        <f>K4+J4</f>
        <v>117.75</v>
      </c>
      <c r="M4" s="5"/>
      <c r="N4" s="28"/>
      <c r="O4" s="19"/>
      <c r="P4" s="19"/>
      <c r="Q4" s="19"/>
      <c r="R4" s="28"/>
      <c r="S4" s="18"/>
      <c r="T4" s="18"/>
      <c r="U4" s="18"/>
      <c r="V4" s="34"/>
      <c r="W4" s="35"/>
    </row>
    <row r="5" spans="1:23" ht="15" x14ac:dyDescent="0.25">
      <c r="C5" t="s">
        <v>10</v>
      </c>
      <c r="D5">
        <v>2220</v>
      </c>
      <c r="G5">
        <v>24</v>
      </c>
      <c r="H5" s="15" t="s">
        <v>11</v>
      </c>
      <c r="I5" s="2" t="s">
        <v>12</v>
      </c>
      <c r="J5" s="22"/>
      <c r="K5" s="22"/>
      <c r="L5" s="21">
        <f>K5+J5</f>
        <v>0</v>
      </c>
      <c r="M5" s="5"/>
      <c r="N5" s="28"/>
      <c r="O5" s="19"/>
      <c r="P5" s="19"/>
      <c r="Q5" s="19"/>
      <c r="R5" s="28"/>
      <c r="S5" s="18"/>
      <c r="T5" s="18"/>
      <c r="U5" s="18"/>
      <c r="V5" s="34"/>
      <c r="W5" s="35"/>
    </row>
    <row r="6" spans="1:23" ht="15" x14ac:dyDescent="0.25">
      <c r="A6" s="56"/>
      <c r="B6" s="56">
        <v>1</v>
      </c>
      <c r="C6" s="56"/>
      <c r="D6" s="56"/>
      <c r="E6" s="56"/>
      <c r="F6" s="56"/>
      <c r="G6" s="56">
        <v>24</v>
      </c>
      <c r="H6" s="57" t="s">
        <v>22</v>
      </c>
      <c r="I6" s="58" t="s">
        <v>23</v>
      </c>
      <c r="J6" s="51">
        <v>46.75</v>
      </c>
      <c r="K6" s="59"/>
      <c r="L6" s="38">
        <f t="shared" ref="L6:L36" si="0">K6+J6</f>
        <v>46.75</v>
      </c>
      <c r="M6" s="5"/>
      <c r="N6" s="28"/>
      <c r="O6" s="19"/>
      <c r="P6" s="19"/>
      <c r="Q6" s="19"/>
      <c r="R6" s="28">
        <v>16.5</v>
      </c>
      <c r="S6" s="18">
        <v>0</v>
      </c>
      <c r="T6" s="18">
        <v>1</v>
      </c>
      <c r="U6" s="18">
        <v>0</v>
      </c>
      <c r="V6" s="29">
        <f>+$Q$2*T6</f>
        <v>0</v>
      </c>
      <c r="W6" s="30"/>
    </row>
    <row r="7" spans="1:23" ht="15" x14ac:dyDescent="0.25">
      <c r="A7" s="56"/>
      <c r="B7" s="56">
        <v>1</v>
      </c>
      <c r="C7" s="56"/>
      <c r="D7" s="56"/>
      <c r="E7" s="56"/>
      <c r="F7" s="56"/>
      <c r="G7" s="56">
        <v>24</v>
      </c>
      <c r="H7" s="57" t="s">
        <v>22</v>
      </c>
      <c r="I7" s="58" t="s">
        <v>24</v>
      </c>
      <c r="J7" s="38">
        <f>111+144</f>
        <v>255</v>
      </c>
      <c r="K7" s="59"/>
      <c r="L7" s="38">
        <f t="shared" si="0"/>
        <v>255</v>
      </c>
      <c r="M7" s="5"/>
      <c r="N7" s="28"/>
      <c r="O7" s="19"/>
      <c r="P7" s="19"/>
      <c r="Q7" s="19"/>
      <c r="R7" s="28"/>
      <c r="S7" s="18">
        <v>0</v>
      </c>
      <c r="T7" s="18">
        <v>10</v>
      </c>
      <c r="U7" s="18">
        <v>0</v>
      </c>
      <c r="V7" s="29">
        <f>+$Q$2*T7</f>
        <v>0</v>
      </c>
      <c r="W7" s="30"/>
    </row>
    <row r="8" spans="1:23" ht="15" x14ac:dyDescent="0.25">
      <c r="A8" s="56"/>
      <c r="B8" s="56">
        <v>1</v>
      </c>
      <c r="C8" s="56"/>
      <c r="D8" s="56"/>
      <c r="E8" s="56"/>
      <c r="F8" s="56"/>
      <c r="G8" s="56">
        <v>24</v>
      </c>
      <c r="H8" s="57" t="s">
        <v>22</v>
      </c>
      <c r="I8" s="58" t="s">
        <v>25</v>
      </c>
      <c r="J8" s="38">
        <f>47+72</f>
        <v>119</v>
      </c>
      <c r="K8" s="59"/>
      <c r="L8" s="38">
        <f t="shared" si="0"/>
        <v>119</v>
      </c>
      <c r="M8" s="5"/>
      <c r="N8" s="28"/>
      <c r="O8" s="19"/>
      <c r="P8" s="19"/>
      <c r="Q8" s="19"/>
      <c r="R8" s="28"/>
      <c r="S8" s="18">
        <v>0</v>
      </c>
      <c r="T8" s="18">
        <v>22</v>
      </c>
      <c r="U8" s="18">
        <v>0</v>
      </c>
      <c r="V8" s="29">
        <f>+$Q$2*T8</f>
        <v>0</v>
      </c>
      <c r="W8" s="30"/>
    </row>
    <row r="9" spans="1:23" ht="15" x14ac:dyDescent="0.25">
      <c r="A9" s="56"/>
      <c r="B9" s="56"/>
      <c r="C9" s="56"/>
      <c r="D9" s="56"/>
      <c r="E9" s="56"/>
      <c r="F9" s="56"/>
      <c r="G9" s="56"/>
      <c r="H9" s="61" t="s">
        <v>22</v>
      </c>
      <c r="I9" s="58" t="s">
        <v>121</v>
      </c>
      <c r="J9" s="60">
        <v>0</v>
      </c>
      <c r="K9" s="60"/>
      <c r="L9" s="38">
        <f t="shared" si="0"/>
        <v>0</v>
      </c>
      <c r="M9" s="5"/>
      <c r="N9" s="28"/>
      <c r="O9" s="19"/>
      <c r="P9" s="19"/>
      <c r="Q9" s="19"/>
      <c r="R9" s="28"/>
      <c r="S9" s="18"/>
      <c r="T9" s="18"/>
      <c r="U9" s="18"/>
      <c r="V9" s="34"/>
      <c r="W9" s="35"/>
    </row>
    <row r="10" spans="1:23" ht="15" x14ac:dyDescent="0.25">
      <c r="A10">
        <v>51</v>
      </c>
      <c r="B10">
        <v>1</v>
      </c>
      <c r="C10" t="s">
        <v>10</v>
      </c>
      <c r="D10">
        <v>1126</v>
      </c>
      <c r="E10">
        <v>5562</v>
      </c>
      <c r="F10">
        <v>1</v>
      </c>
      <c r="G10">
        <v>24</v>
      </c>
      <c r="H10" s="2" t="s">
        <v>27</v>
      </c>
      <c r="I10" s="2" t="s">
        <v>28</v>
      </c>
      <c r="J10" s="47">
        <v>473.4</v>
      </c>
      <c r="K10" s="21"/>
      <c r="L10" s="21">
        <f t="shared" si="0"/>
        <v>473.4</v>
      </c>
      <c r="M10" s="5"/>
      <c r="N10" s="28"/>
      <c r="O10" s="19"/>
      <c r="P10" s="19"/>
      <c r="Q10" s="19"/>
      <c r="R10" s="28"/>
      <c r="S10" s="18"/>
      <c r="T10" s="18"/>
      <c r="U10" s="18"/>
      <c r="V10" s="34"/>
      <c r="W10" s="35"/>
    </row>
    <row r="11" spans="1:23" ht="15" hidden="1" x14ac:dyDescent="0.25">
      <c r="A11" s="64"/>
      <c r="B11" s="64"/>
      <c r="C11" s="64" t="s">
        <v>13</v>
      </c>
      <c r="D11" s="64">
        <v>2244</v>
      </c>
      <c r="E11" s="64"/>
      <c r="F11" s="64"/>
      <c r="G11" s="64"/>
      <c r="H11" s="65" t="s">
        <v>186</v>
      </c>
      <c r="I11" s="65" t="s">
        <v>185</v>
      </c>
      <c r="J11" s="66">
        <v>96</v>
      </c>
      <c r="K11" s="67">
        <v>28.799999999999997</v>
      </c>
      <c r="L11" s="67">
        <f t="shared" si="0"/>
        <v>124.8</v>
      </c>
      <c r="M11" s="5"/>
      <c r="N11" s="28"/>
      <c r="O11" s="19"/>
      <c r="P11" s="19"/>
      <c r="Q11" s="19"/>
      <c r="R11" s="28">
        <v>491.25</v>
      </c>
      <c r="S11" s="18">
        <v>0</v>
      </c>
      <c r="T11" s="18">
        <v>22</v>
      </c>
      <c r="U11" s="18">
        <v>0</v>
      </c>
      <c r="V11" s="29">
        <f>+$Q$2*T11</f>
        <v>0</v>
      </c>
      <c r="W11" s="30"/>
    </row>
    <row r="12" spans="1:23" ht="15" x14ac:dyDescent="0.25">
      <c r="A12">
        <v>51</v>
      </c>
      <c r="B12">
        <v>1</v>
      </c>
      <c r="C12" t="s">
        <v>10</v>
      </c>
      <c r="D12">
        <v>549</v>
      </c>
      <c r="E12">
        <v>5572</v>
      </c>
      <c r="F12">
        <v>1</v>
      </c>
      <c r="G12">
        <v>24</v>
      </c>
      <c r="H12" s="2" t="s">
        <v>29</v>
      </c>
      <c r="I12" s="2" t="s">
        <v>30</v>
      </c>
      <c r="J12" s="47">
        <v>470.17</v>
      </c>
      <c r="K12" s="21"/>
      <c r="L12" s="21">
        <f t="shared" si="0"/>
        <v>470.17</v>
      </c>
      <c r="M12" s="5"/>
      <c r="N12" s="28"/>
      <c r="O12" s="19"/>
      <c r="P12" s="19"/>
      <c r="Q12" s="19"/>
      <c r="R12" s="28"/>
      <c r="S12" s="18"/>
      <c r="T12" s="18"/>
      <c r="U12" s="18"/>
      <c r="V12" s="34"/>
      <c r="W12" s="35"/>
    </row>
    <row r="13" spans="1:23" ht="15" x14ac:dyDescent="0.25">
      <c r="C13" s="39" t="s">
        <v>33</v>
      </c>
      <c r="D13" s="39">
        <v>1312</v>
      </c>
      <c r="E13" s="39">
        <v>5592</v>
      </c>
      <c r="F13" s="39">
        <v>2</v>
      </c>
      <c r="G13" s="39">
        <v>45</v>
      </c>
      <c r="H13" s="41" t="s">
        <v>34</v>
      </c>
      <c r="I13" s="41" t="s">
        <v>35</v>
      </c>
      <c r="J13" s="46">
        <v>627</v>
      </c>
      <c r="K13" s="46">
        <v>112.2</v>
      </c>
      <c r="L13" s="42">
        <f t="shared" si="0"/>
        <v>739.2</v>
      </c>
      <c r="M13" s="5"/>
      <c r="N13" s="28"/>
      <c r="O13" s="19"/>
      <c r="P13" s="19"/>
      <c r="Q13" s="19"/>
      <c r="R13" s="28"/>
      <c r="S13" s="18"/>
      <c r="T13" s="18"/>
      <c r="U13" s="18"/>
      <c r="V13" s="34"/>
      <c r="W13" s="35"/>
    </row>
    <row r="14" spans="1:23" ht="15" x14ac:dyDescent="0.25">
      <c r="A14">
        <v>51</v>
      </c>
      <c r="B14">
        <v>1</v>
      </c>
      <c r="C14" t="s">
        <v>10</v>
      </c>
      <c r="D14">
        <v>655</v>
      </c>
      <c r="E14">
        <v>5540</v>
      </c>
      <c r="F14">
        <v>1</v>
      </c>
      <c r="G14">
        <v>24</v>
      </c>
      <c r="H14" s="2" t="s">
        <v>36</v>
      </c>
      <c r="I14" s="2" t="s">
        <v>37</v>
      </c>
      <c r="J14" s="47">
        <v>29.5</v>
      </c>
      <c r="K14" s="21"/>
      <c r="L14" s="21">
        <f t="shared" si="0"/>
        <v>29.5</v>
      </c>
      <c r="M14" s="5"/>
      <c r="N14" s="28"/>
      <c r="O14" s="19"/>
      <c r="P14" s="19"/>
      <c r="Q14" s="19"/>
      <c r="R14" s="28"/>
      <c r="S14" s="18"/>
      <c r="T14" s="18"/>
      <c r="U14" s="18"/>
      <c r="V14" s="34"/>
      <c r="W14" s="35"/>
    </row>
    <row r="15" spans="1:23" ht="15" x14ac:dyDescent="0.25">
      <c r="A15">
        <v>51</v>
      </c>
      <c r="B15">
        <v>1</v>
      </c>
      <c r="C15" t="s">
        <v>10</v>
      </c>
      <c r="D15">
        <v>1070</v>
      </c>
      <c r="E15">
        <v>5501</v>
      </c>
      <c r="F15">
        <v>1</v>
      </c>
      <c r="G15">
        <v>24</v>
      </c>
      <c r="H15" s="2" t="s">
        <v>38</v>
      </c>
      <c r="I15" s="2" t="s">
        <v>39</v>
      </c>
      <c r="J15" s="21"/>
      <c r="K15" s="21"/>
      <c r="L15" s="21">
        <f t="shared" si="0"/>
        <v>0</v>
      </c>
      <c r="M15" s="5"/>
      <c r="N15" s="28"/>
      <c r="O15" s="19"/>
      <c r="P15" s="19"/>
      <c r="Q15" s="19"/>
      <c r="R15" s="28"/>
      <c r="S15" s="18"/>
      <c r="T15" s="18"/>
      <c r="U15" s="18"/>
      <c r="V15" s="34"/>
      <c r="W15" s="35"/>
    </row>
    <row r="16" spans="1:23" ht="15" x14ac:dyDescent="0.25">
      <c r="A16">
        <v>51</v>
      </c>
      <c r="B16">
        <v>1</v>
      </c>
      <c r="C16" t="s">
        <v>10</v>
      </c>
      <c r="D16">
        <v>880</v>
      </c>
      <c r="E16">
        <v>5101</v>
      </c>
      <c r="F16">
        <v>1</v>
      </c>
      <c r="G16">
        <v>24</v>
      </c>
      <c r="H16" s="2" t="s">
        <v>40</v>
      </c>
      <c r="I16" s="2" t="s">
        <v>41</v>
      </c>
      <c r="J16" s="21">
        <f>288+192</f>
        <v>480</v>
      </c>
      <c r="K16" s="21">
        <v>77.5</v>
      </c>
      <c r="L16" s="21">
        <f t="shared" si="0"/>
        <v>557.5</v>
      </c>
      <c r="M16" s="5"/>
      <c r="N16" s="28"/>
      <c r="O16" s="19"/>
      <c r="P16" s="19"/>
      <c r="Q16" s="19"/>
      <c r="R16" s="28"/>
      <c r="S16" s="18"/>
      <c r="T16" s="18"/>
      <c r="U16" s="18"/>
      <c r="V16" s="34"/>
      <c r="W16" s="35"/>
    </row>
    <row r="17" spans="1:23" ht="15" x14ac:dyDescent="0.25">
      <c r="C17" t="s">
        <v>10</v>
      </c>
      <c r="D17">
        <v>1438</v>
      </c>
      <c r="E17">
        <v>5068</v>
      </c>
      <c r="G17">
        <v>24</v>
      </c>
      <c r="H17" s="2" t="s">
        <v>42</v>
      </c>
      <c r="I17" s="2" t="s">
        <v>43</v>
      </c>
      <c r="J17" s="21"/>
      <c r="K17" s="21"/>
      <c r="L17" s="21">
        <f t="shared" si="0"/>
        <v>0</v>
      </c>
      <c r="M17" s="5"/>
      <c r="N17" s="28"/>
      <c r="O17" s="19"/>
      <c r="P17" s="19"/>
      <c r="Q17" s="19"/>
      <c r="R17" s="28"/>
      <c r="S17" s="18"/>
      <c r="T17" s="18"/>
      <c r="U17" s="18"/>
      <c r="V17" s="34"/>
      <c r="W17" s="35"/>
    </row>
    <row r="18" spans="1:23" ht="15" x14ac:dyDescent="0.25">
      <c r="C18" t="s">
        <v>10</v>
      </c>
      <c r="D18">
        <v>4033</v>
      </c>
      <c r="H18" s="2" t="s">
        <v>44</v>
      </c>
      <c r="I18" s="2" t="s">
        <v>45</v>
      </c>
      <c r="J18" s="21"/>
      <c r="K18" s="21"/>
      <c r="L18" s="21">
        <f t="shared" si="0"/>
        <v>0</v>
      </c>
      <c r="M18" s="5"/>
      <c r="N18" s="28"/>
      <c r="O18" s="19"/>
      <c r="P18" s="19"/>
      <c r="Q18" s="19"/>
      <c r="R18" s="28"/>
      <c r="S18" s="18"/>
      <c r="T18" s="18"/>
      <c r="U18" s="18"/>
      <c r="V18" s="34"/>
      <c r="W18" s="35"/>
    </row>
    <row r="19" spans="1:23" ht="15" x14ac:dyDescent="0.25">
      <c r="A19">
        <v>51</v>
      </c>
      <c r="B19">
        <v>1</v>
      </c>
      <c r="C19" t="s">
        <v>10</v>
      </c>
      <c r="D19">
        <v>1356</v>
      </c>
      <c r="E19">
        <v>5004</v>
      </c>
      <c r="F19">
        <v>1</v>
      </c>
      <c r="G19">
        <v>24</v>
      </c>
      <c r="H19" s="2" t="s">
        <v>46</v>
      </c>
      <c r="I19" s="2" t="s">
        <v>47</v>
      </c>
      <c r="J19" s="21">
        <v>72</v>
      </c>
      <c r="K19" s="21">
        <v>10.5</v>
      </c>
      <c r="L19" s="21">
        <f t="shared" si="0"/>
        <v>82.5</v>
      </c>
      <c r="M19" s="5"/>
      <c r="N19" s="28"/>
      <c r="O19" s="19"/>
      <c r="P19" s="19"/>
      <c r="Q19" s="19"/>
      <c r="R19" s="28"/>
      <c r="S19" s="18"/>
      <c r="T19" s="18"/>
      <c r="U19" s="18"/>
      <c r="V19" s="34"/>
      <c r="W19" s="35"/>
    </row>
    <row r="20" spans="1:23" ht="15" x14ac:dyDescent="0.25">
      <c r="A20">
        <v>51</v>
      </c>
      <c r="B20">
        <v>1</v>
      </c>
      <c r="C20" t="s">
        <v>10</v>
      </c>
      <c r="D20">
        <v>1419</v>
      </c>
      <c r="E20">
        <v>5094</v>
      </c>
      <c r="F20">
        <v>1</v>
      </c>
      <c r="G20">
        <v>24</v>
      </c>
      <c r="H20" s="2" t="s">
        <v>48</v>
      </c>
      <c r="I20" s="2" t="s">
        <v>49</v>
      </c>
      <c r="J20" s="47">
        <v>172</v>
      </c>
      <c r="K20" s="21"/>
      <c r="L20" s="21">
        <f t="shared" si="0"/>
        <v>172</v>
      </c>
      <c r="M20" s="5"/>
      <c r="N20" s="28"/>
      <c r="O20" s="19"/>
      <c r="P20" s="19"/>
      <c r="Q20" s="19"/>
      <c r="R20" s="28"/>
      <c r="S20" s="18"/>
      <c r="T20" s="18"/>
      <c r="U20" s="18"/>
      <c r="V20" s="34"/>
      <c r="W20" s="35"/>
    </row>
    <row r="21" spans="1:23" ht="15" x14ac:dyDescent="0.25">
      <c r="C21" t="s">
        <v>10</v>
      </c>
      <c r="D21">
        <v>2213</v>
      </c>
      <c r="G21">
        <v>24</v>
      </c>
      <c r="H21" s="2" t="s">
        <v>50</v>
      </c>
      <c r="I21" s="2" t="s">
        <v>51</v>
      </c>
      <c r="J21" s="21">
        <v>240</v>
      </c>
      <c r="K21" s="21">
        <v>175.60000000000002</v>
      </c>
      <c r="L21" s="21">
        <f t="shared" si="0"/>
        <v>415.6</v>
      </c>
      <c r="M21" s="5"/>
      <c r="N21" s="28"/>
      <c r="O21" s="19"/>
      <c r="P21" s="19"/>
      <c r="Q21" s="19"/>
      <c r="R21" s="28"/>
      <c r="S21" s="18"/>
      <c r="T21" s="18"/>
      <c r="U21" s="18"/>
      <c r="V21" s="34"/>
      <c r="W21" s="35"/>
    </row>
    <row r="22" spans="1:23" ht="15" x14ac:dyDescent="0.25">
      <c r="A22">
        <v>51</v>
      </c>
      <c r="B22">
        <v>1</v>
      </c>
      <c r="C22" t="s">
        <v>10</v>
      </c>
      <c r="D22">
        <v>1434</v>
      </c>
      <c r="E22">
        <v>5022</v>
      </c>
      <c r="F22">
        <v>1</v>
      </c>
      <c r="G22">
        <v>24</v>
      </c>
      <c r="H22" s="41" t="s">
        <v>52</v>
      </c>
      <c r="I22" s="41" t="s">
        <v>53</v>
      </c>
      <c r="J22" s="42">
        <f>288+90+72</f>
        <v>450</v>
      </c>
      <c r="K22" s="42">
        <f>0.9+11</f>
        <v>11.9</v>
      </c>
      <c r="L22" s="42">
        <f t="shared" si="0"/>
        <v>461.9</v>
      </c>
      <c r="M22" s="5"/>
      <c r="N22" s="28"/>
      <c r="O22" s="19"/>
      <c r="P22" s="19"/>
      <c r="Q22" s="19"/>
      <c r="R22" s="28"/>
      <c r="S22" s="18"/>
      <c r="T22" s="18"/>
      <c r="U22" s="18"/>
      <c r="V22" s="34"/>
      <c r="W22" s="35"/>
    </row>
    <row r="23" spans="1:23" ht="15" x14ac:dyDescent="0.25">
      <c r="A23">
        <v>51</v>
      </c>
      <c r="B23">
        <v>1</v>
      </c>
      <c r="C23" t="s">
        <v>10</v>
      </c>
      <c r="D23">
        <v>1431</v>
      </c>
      <c r="E23">
        <v>5596</v>
      </c>
      <c r="F23">
        <v>1</v>
      </c>
      <c r="G23">
        <v>24</v>
      </c>
      <c r="H23" s="2" t="s">
        <v>54</v>
      </c>
      <c r="I23" s="2" t="s">
        <v>55</v>
      </c>
      <c r="J23" s="47">
        <v>16.5</v>
      </c>
      <c r="K23" s="21"/>
      <c r="L23" s="21">
        <f t="shared" si="0"/>
        <v>16.5</v>
      </c>
      <c r="M23" s="5"/>
      <c r="N23" s="28"/>
      <c r="O23" s="19"/>
      <c r="P23" s="19"/>
      <c r="Q23" s="19"/>
      <c r="R23" s="28"/>
      <c r="S23" s="18"/>
      <c r="T23" s="18"/>
      <c r="U23" s="18"/>
      <c r="V23" s="34"/>
      <c r="W23" s="35"/>
    </row>
    <row r="24" spans="1:23" ht="15" x14ac:dyDescent="0.25">
      <c r="C24" t="s">
        <v>10</v>
      </c>
      <c r="D24">
        <v>1436</v>
      </c>
      <c r="G24">
        <v>24</v>
      </c>
      <c r="H24" s="2" t="s">
        <v>56</v>
      </c>
      <c r="I24" s="2" t="s">
        <v>57</v>
      </c>
      <c r="J24" s="47">
        <v>204.15</v>
      </c>
      <c r="K24" s="21"/>
      <c r="L24" s="21">
        <f t="shared" si="0"/>
        <v>204.15</v>
      </c>
      <c r="M24" s="5"/>
      <c r="N24" s="28"/>
      <c r="O24" s="31"/>
      <c r="P24" s="31"/>
      <c r="Q24" s="31"/>
      <c r="R24" s="32"/>
      <c r="S24" s="33"/>
      <c r="T24" s="33"/>
      <c r="U24" s="33"/>
      <c r="V24" s="36"/>
      <c r="W24" s="37"/>
    </row>
    <row r="25" spans="1:23" ht="15" x14ac:dyDescent="0.25">
      <c r="A25">
        <v>51</v>
      </c>
      <c r="B25">
        <v>1</v>
      </c>
      <c r="C25" t="s">
        <v>10</v>
      </c>
      <c r="D25">
        <v>1371</v>
      </c>
      <c r="E25">
        <v>5135</v>
      </c>
      <c r="F25">
        <v>1</v>
      </c>
      <c r="G25">
        <v>24</v>
      </c>
      <c r="H25" s="2" t="s">
        <v>58</v>
      </c>
      <c r="I25" s="2" t="s">
        <v>59</v>
      </c>
      <c r="J25" s="21">
        <v>168</v>
      </c>
      <c r="K25" s="21">
        <v>19.300000000000011</v>
      </c>
      <c r="L25" s="21">
        <f t="shared" si="0"/>
        <v>187.3</v>
      </c>
      <c r="M25" s="5"/>
      <c r="N25" s="28"/>
      <c r="O25" s="19"/>
      <c r="P25" s="19"/>
      <c r="Q25" s="19"/>
      <c r="R25" s="28"/>
      <c r="S25" s="18"/>
      <c r="T25" s="18"/>
      <c r="U25" s="18"/>
      <c r="V25" s="34"/>
      <c r="W25" s="35"/>
    </row>
    <row r="26" spans="1:23" ht="15" x14ac:dyDescent="0.25">
      <c r="A26">
        <v>51</v>
      </c>
      <c r="B26">
        <v>4</v>
      </c>
      <c r="C26" t="s">
        <v>10</v>
      </c>
      <c r="D26">
        <v>2227</v>
      </c>
      <c r="E26">
        <v>5582</v>
      </c>
      <c r="F26">
        <v>1</v>
      </c>
      <c r="G26">
        <v>24</v>
      </c>
      <c r="H26" s="2" t="s">
        <v>60</v>
      </c>
      <c r="I26" s="2" t="s">
        <v>61</v>
      </c>
      <c r="J26" s="21"/>
      <c r="K26" s="21"/>
      <c r="L26" s="21">
        <f t="shared" si="0"/>
        <v>0</v>
      </c>
      <c r="M26" s="5"/>
      <c r="N26" s="28"/>
    </row>
    <row r="27" spans="1:23" ht="15" x14ac:dyDescent="0.25">
      <c r="A27">
        <v>51</v>
      </c>
      <c r="B27">
        <v>1</v>
      </c>
      <c r="C27" t="s">
        <v>10</v>
      </c>
      <c r="D27">
        <v>718</v>
      </c>
      <c r="E27">
        <v>5576</v>
      </c>
      <c r="F27">
        <v>1</v>
      </c>
      <c r="G27">
        <v>24</v>
      </c>
      <c r="H27" s="2" t="s">
        <v>63</v>
      </c>
      <c r="I27" s="2" t="s">
        <v>64</v>
      </c>
      <c r="J27" s="47">
        <v>515.45000000000005</v>
      </c>
      <c r="K27" s="21"/>
      <c r="L27" s="21">
        <f t="shared" si="0"/>
        <v>515.45000000000005</v>
      </c>
      <c r="M27" s="5"/>
      <c r="N27" s="28"/>
    </row>
    <row r="28" spans="1:23" ht="15" x14ac:dyDescent="0.25">
      <c r="A28">
        <v>51</v>
      </c>
      <c r="B28">
        <v>1</v>
      </c>
      <c r="C28" t="s">
        <v>10</v>
      </c>
      <c r="D28">
        <v>2178</v>
      </c>
      <c r="E28">
        <v>5053</v>
      </c>
      <c r="F28">
        <v>1</v>
      </c>
      <c r="G28">
        <v>24</v>
      </c>
      <c r="H28" s="2" t="s">
        <v>65</v>
      </c>
      <c r="I28" s="2" t="s">
        <v>66</v>
      </c>
      <c r="J28" s="21">
        <v>168</v>
      </c>
      <c r="K28" s="21">
        <v>66.5</v>
      </c>
      <c r="L28" s="21">
        <f t="shared" si="0"/>
        <v>234.5</v>
      </c>
      <c r="M28" s="5"/>
      <c r="N28" s="28"/>
    </row>
    <row r="29" spans="1:23" ht="15" x14ac:dyDescent="0.25">
      <c r="A29">
        <v>51</v>
      </c>
      <c r="B29">
        <v>4</v>
      </c>
      <c r="C29" t="s">
        <v>10</v>
      </c>
      <c r="D29">
        <v>2231</v>
      </c>
      <c r="E29">
        <v>2231</v>
      </c>
      <c r="F29">
        <v>1</v>
      </c>
      <c r="G29">
        <v>24</v>
      </c>
      <c r="H29" s="2" t="s">
        <v>67</v>
      </c>
      <c r="I29" s="2" t="s">
        <v>68</v>
      </c>
      <c r="J29" s="47">
        <v>277.5</v>
      </c>
      <c r="K29" s="21"/>
      <c r="L29" s="21">
        <f t="shared" si="0"/>
        <v>277.5</v>
      </c>
      <c r="M29" s="5"/>
      <c r="N29" s="28"/>
    </row>
    <row r="30" spans="1:23" ht="15" x14ac:dyDescent="0.25">
      <c r="A30" s="64"/>
      <c r="B30" s="64"/>
      <c r="C30" s="64" t="s">
        <v>156</v>
      </c>
      <c r="D30" s="64">
        <v>5006</v>
      </c>
      <c r="E30" s="64"/>
      <c r="F30" s="64"/>
      <c r="G30" s="64"/>
      <c r="H30" s="65" t="s">
        <v>187</v>
      </c>
      <c r="I30" s="65" t="s">
        <v>59</v>
      </c>
      <c r="J30" s="21">
        <v>576</v>
      </c>
      <c r="K30" s="21">
        <v>289.45000000000005</v>
      </c>
      <c r="L30" s="67">
        <f t="shared" si="0"/>
        <v>865.45</v>
      </c>
      <c r="M30" s="5"/>
      <c r="N30" s="28"/>
    </row>
    <row r="31" spans="1:23" ht="15" x14ac:dyDescent="0.25">
      <c r="C31" s="39" t="s">
        <v>33</v>
      </c>
      <c r="D31" s="39">
        <v>1420</v>
      </c>
      <c r="E31" s="39"/>
      <c r="F31" s="39">
        <v>2</v>
      </c>
      <c r="G31" s="39">
        <v>45</v>
      </c>
      <c r="H31" s="41" t="s">
        <v>71</v>
      </c>
      <c r="I31" s="41" t="s">
        <v>72</v>
      </c>
      <c r="J31" s="50">
        <f>224+26</f>
        <v>250</v>
      </c>
      <c r="K31" s="46">
        <v>2</v>
      </c>
      <c r="L31" s="42">
        <f t="shared" si="0"/>
        <v>252</v>
      </c>
      <c r="M31" s="5"/>
      <c r="N31" s="28"/>
    </row>
    <row r="32" spans="1:23" ht="15" x14ac:dyDescent="0.25">
      <c r="C32" s="39" t="s">
        <v>33</v>
      </c>
      <c r="D32" s="39">
        <v>1428</v>
      </c>
      <c r="E32" s="39"/>
      <c r="F32" s="39"/>
      <c r="G32" s="39"/>
      <c r="H32" s="41" t="s">
        <v>73</v>
      </c>
      <c r="I32" s="41" t="s">
        <v>74</v>
      </c>
      <c r="J32" s="42">
        <f>36+48</f>
        <v>84</v>
      </c>
      <c r="K32" s="42">
        <v>47.3</v>
      </c>
      <c r="L32" s="42">
        <f t="shared" si="0"/>
        <v>131.30000000000001</v>
      </c>
      <c r="M32" s="5"/>
      <c r="N32" s="28"/>
    </row>
    <row r="33" spans="1:14" ht="15" x14ac:dyDescent="0.25">
      <c r="A33">
        <v>51</v>
      </c>
      <c r="B33">
        <v>1</v>
      </c>
      <c r="C33" t="s">
        <v>10</v>
      </c>
      <c r="D33">
        <v>1360</v>
      </c>
      <c r="E33">
        <v>5533</v>
      </c>
      <c r="F33">
        <v>1</v>
      </c>
      <c r="G33">
        <v>24</v>
      </c>
      <c r="H33" s="2" t="s">
        <v>75</v>
      </c>
      <c r="I33" s="2" t="s">
        <v>76</v>
      </c>
      <c r="J33" s="47">
        <v>491.25</v>
      </c>
      <c r="K33" s="21"/>
      <c r="L33" s="21">
        <f t="shared" si="0"/>
        <v>491.25</v>
      </c>
      <c r="M33" s="5"/>
      <c r="N33" s="28"/>
    </row>
    <row r="34" spans="1:14" ht="15" x14ac:dyDescent="0.25">
      <c r="A34">
        <v>51</v>
      </c>
      <c r="B34">
        <v>1</v>
      </c>
      <c r="C34" t="s">
        <v>10</v>
      </c>
      <c r="D34">
        <v>2223</v>
      </c>
      <c r="E34">
        <v>5066</v>
      </c>
      <c r="F34">
        <v>1</v>
      </c>
      <c r="G34">
        <v>24</v>
      </c>
      <c r="H34" s="2" t="s">
        <v>78</v>
      </c>
      <c r="I34" s="2" t="s">
        <v>79</v>
      </c>
      <c r="J34" s="47">
        <v>295.5</v>
      </c>
      <c r="K34" s="21"/>
      <c r="L34" s="21">
        <f t="shared" si="0"/>
        <v>295.5</v>
      </c>
      <c r="M34" s="5"/>
      <c r="N34" s="28"/>
    </row>
    <row r="35" spans="1:14" ht="15" hidden="1" x14ac:dyDescent="0.25">
      <c r="A35" s="64"/>
      <c r="B35" s="64"/>
      <c r="C35" s="64" t="s">
        <v>13</v>
      </c>
      <c r="D35" s="64">
        <v>2245</v>
      </c>
      <c r="E35" s="64"/>
      <c r="F35" s="64"/>
      <c r="G35" s="64"/>
      <c r="H35" s="65" t="s">
        <v>78</v>
      </c>
      <c r="I35" s="65" t="s">
        <v>188</v>
      </c>
      <c r="J35" s="66">
        <v>144</v>
      </c>
      <c r="K35" s="67">
        <v>45.900000000000006</v>
      </c>
      <c r="L35" s="67">
        <f t="shared" si="0"/>
        <v>189.9</v>
      </c>
      <c r="M35" s="5"/>
      <c r="N35" s="28"/>
    </row>
    <row r="36" spans="1:14" ht="15" x14ac:dyDescent="0.25">
      <c r="A36" s="64"/>
      <c r="B36" s="64"/>
      <c r="C36" s="64" t="s">
        <v>13</v>
      </c>
      <c r="D36" s="64">
        <v>2246</v>
      </c>
      <c r="E36" s="64"/>
      <c r="F36" s="64"/>
      <c r="G36" s="64"/>
      <c r="H36" s="68" t="s">
        <v>78</v>
      </c>
      <c r="I36" s="65" t="s">
        <v>189</v>
      </c>
      <c r="J36" s="21">
        <v>144</v>
      </c>
      <c r="K36" s="21">
        <v>29.5</v>
      </c>
      <c r="L36" s="67">
        <f t="shared" si="0"/>
        <v>173.5</v>
      </c>
      <c r="M36" s="5"/>
      <c r="N36" s="28"/>
    </row>
    <row r="37" spans="1:14" ht="15" x14ac:dyDescent="0.25">
      <c r="A37">
        <v>51</v>
      </c>
      <c r="B37">
        <v>1</v>
      </c>
      <c r="C37" t="s">
        <v>10</v>
      </c>
      <c r="D37">
        <v>2117</v>
      </c>
      <c r="E37">
        <v>5134</v>
      </c>
      <c r="F37">
        <v>1</v>
      </c>
      <c r="G37">
        <v>24</v>
      </c>
      <c r="H37" s="2" t="s">
        <v>78</v>
      </c>
      <c r="I37" s="2" t="s">
        <v>80</v>
      </c>
      <c r="J37" s="47">
        <v>98.65</v>
      </c>
      <c r="K37" s="21"/>
      <c r="L37" s="21">
        <f t="shared" ref="L37:L78" si="1">K37+J37</f>
        <v>98.65</v>
      </c>
      <c r="M37" s="5"/>
      <c r="N37" s="28"/>
    </row>
    <row r="38" spans="1:14" ht="15" x14ac:dyDescent="0.25">
      <c r="A38">
        <v>51</v>
      </c>
      <c r="B38">
        <v>4</v>
      </c>
      <c r="C38" t="s">
        <v>10</v>
      </c>
      <c r="D38">
        <v>2215</v>
      </c>
      <c r="E38">
        <v>5520</v>
      </c>
      <c r="F38">
        <v>1</v>
      </c>
      <c r="G38">
        <v>24</v>
      </c>
      <c r="H38" s="2" t="s">
        <v>78</v>
      </c>
      <c r="I38" s="2" t="s">
        <v>81</v>
      </c>
      <c r="J38" s="21">
        <v>96</v>
      </c>
      <c r="K38" s="21">
        <v>35.050000000000011</v>
      </c>
      <c r="L38" s="21">
        <f t="shared" si="1"/>
        <v>131.05000000000001</v>
      </c>
      <c r="M38" s="5"/>
      <c r="N38" s="28"/>
    </row>
    <row r="39" spans="1:14" ht="15" x14ac:dyDescent="0.25">
      <c r="A39">
        <v>51</v>
      </c>
      <c r="B39">
        <v>1</v>
      </c>
      <c r="C39" t="s">
        <v>10</v>
      </c>
      <c r="D39">
        <v>2102</v>
      </c>
      <c r="E39">
        <v>5047</v>
      </c>
      <c r="F39">
        <v>1</v>
      </c>
      <c r="G39">
        <v>24</v>
      </c>
      <c r="H39" s="2" t="s">
        <v>78</v>
      </c>
      <c r="I39" s="2" t="s">
        <v>82</v>
      </c>
      <c r="J39" s="21">
        <v>168</v>
      </c>
      <c r="K39" s="21">
        <v>36.599999999999994</v>
      </c>
      <c r="L39" s="21">
        <f t="shared" si="1"/>
        <v>204.6</v>
      </c>
      <c r="M39" s="5"/>
      <c r="N39" s="28"/>
    </row>
    <row r="40" spans="1:14" ht="15" x14ac:dyDescent="0.25">
      <c r="A40">
        <v>51</v>
      </c>
      <c r="B40">
        <v>1</v>
      </c>
      <c r="C40" t="s">
        <v>10</v>
      </c>
      <c r="D40">
        <v>2073</v>
      </c>
      <c r="E40">
        <v>5064</v>
      </c>
      <c r="F40">
        <v>1</v>
      </c>
      <c r="G40">
        <v>24</v>
      </c>
      <c r="H40" s="2" t="s">
        <v>78</v>
      </c>
      <c r="I40" s="2" t="s">
        <v>83</v>
      </c>
      <c r="J40" s="21">
        <v>264</v>
      </c>
      <c r="K40" s="21">
        <v>147.30000000000001</v>
      </c>
      <c r="L40" s="21">
        <f t="shared" si="1"/>
        <v>411.3</v>
      </c>
      <c r="M40" s="5"/>
      <c r="N40" s="28"/>
    </row>
    <row r="41" spans="1:14" ht="15" x14ac:dyDescent="0.25">
      <c r="A41">
        <v>51</v>
      </c>
      <c r="B41">
        <v>1</v>
      </c>
      <c r="C41" t="s">
        <v>10</v>
      </c>
      <c r="D41">
        <v>2148</v>
      </c>
      <c r="E41">
        <v>5512</v>
      </c>
      <c r="F41">
        <v>1</v>
      </c>
      <c r="G41">
        <v>24</v>
      </c>
      <c r="H41" s="8" t="s">
        <v>78</v>
      </c>
      <c r="I41" s="2" t="s">
        <v>84</v>
      </c>
      <c r="J41" s="47">
        <v>23.5</v>
      </c>
      <c r="K41" s="21"/>
      <c r="L41" s="21">
        <f t="shared" si="1"/>
        <v>23.5</v>
      </c>
      <c r="M41" s="5"/>
      <c r="N41" s="28"/>
    </row>
    <row r="42" spans="1:14" ht="15" x14ac:dyDescent="0.25">
      <c r="C42" t="s">
        <v>10</v>
      </c>
      <c r="D42">
        <v>22293</v>
      </c>
      <c r="H42" s="8" t="s">
        <v>87</v>
      </c>
      <c r="I42" s="2" t="s">
        <v>88</v>
      </c>
      <c r="J42" s="21">
        <v>336</v>
      </c>
      <c r="K42" s="21">
        <v>47.25</v>
      </c>
      <c r="L42" s="21">
        <f t="shared" si="1"/>
        <v>383.25</v>
      </c>
      <c r="M42" s="5"/>
      <c r="N42" s="28"/>
    </row>
    <row r="43" spans="1:14" ht="15" x14ac:dyDescent="0.25">
      <c r="C43" s="39" t="s">
        <v>33</v>
      </c>
      <c r="D43" s="39">
        <v>1422</v>
      </c>
      <c r="E43" s="39">
        <v>9999</v>
      </c>
      <c r="F43" s="39">
        <v>2</v>
      </c>
      <c r="G43" s="39">
        <v>45</v>
      </c>
      <c r="H43" s="41" t="s">
        <v>92</v>
      </c>
      <c r="I43" s="41" t="s">
        <v>93</v>
      </c>
      <c r="J43" s="46">
        <v>900</v>
      </c>
      <c r="K43" s="42"/>
      <c r="L43" s="42">
        <f t="shared" si="1"/>
        <v>900</v>
      </c>
      <c r="M43" s="5"/>
      <c r="N43" s="28"/>
    </row>
    <row r="44" spans="1:14" ht="15" x14ac:dyDescent="0.25">
      <c r="A44" s="64"/>
      <c r="B44" s="64"/>
      <c r="C44" s="64" t="s">
        <v>156</v>
      </c>
      <c r="D44" s="64">
        <v>5018</v>
      </c>
      <c r="E44" s="64"/>
      <c r="F44" s="64"/>
      <c r="G44" s="64"/>
      <c r="H44" s="65" t="s">
        <v>191</v>
      </c>
      <c r="I44" s="65" t="s">
        <v>190</v>
      </c>
      <c r="J44" s="21">
        <v>312</v>
      </c>
      <c r="K44" s="21">
        <v>39.800000000000011</v>
      </c>
      <c r="L44" s="67">
        <f t="shared" si="1"/>
        <v>351.8</v>
      </c>
      <c r="M44" s="5"/>
      <c r="N44" s="28"/>
    </row>
    <row r="45" spans="1:14" ht="15" x14ac:dyDescent="0.25">
      <c r="C45" t="s">
        <v>10</v>
      </c>
      <c r="D45">
        <v>4038</v>
      </c>
      <c r="G45">
        <v>24</v>
      </c>
      <c r="H45" s="8" t="s">
        <v>89</v>
      </c>
      <c r="I45" s="2" t="s">
        <v>90</v>
      </c>
      <c r="J45" s="21"/>
      <c r="K45" s="23"/>
      <c r="L45" s="21">
        <f t="shared" si="1"/>
        <v>0</v>
      </c>
      <c r="M45" s="5"/>
      <c r="N45" s="28"/>
    </row>
    <row r="46" spans="1:14" ht="15" x14ac:dyDescent="0.25">
      <c r="C46" t="s">
        <v>10</v>
      </c>
      <c r="D46">
        <v>4035</v>
      </c>
      <c r="G46">
        <v>24</v>
      </c>
      <c r="H46" s="2" t="s">
        <v>89</v>
      </c>
      <c r="I46" s="2" t="s">
        <v>91</v>
      </c>
      <c r="J46" s="21"/>
      <c r="K46" s="21"/>
      <c r="L46" s="21">
        <f t="shared" si="1"/>
        <v>0</v>
      </c>
      <c r="M46" s="5"/>
      <c r="N46" s="28"/>
    </row>
    <row r="47" spans="1:14" ht="15" hidden="1" x14ac:dyDescent="0.25">
      <c r="A47" s="64"/>
      <c r="B47" s="64"/>
      <c r="C47" s="64" t="s">
        <v>13</v>
      </c>
      <c r="D47" s="64">
        <v>4042</v>
      </c>
      <c r="E47" s="64"/>
      <c r="F47" s="64"/>
      <c r="G47" s="64"/>
      <c r="H47" s="65" t="s">
        <v>89</v>
      </c>
      <c r="I47" s="65" t="s">
        <v>94</v>
      </c>
      <c r="J47" s="66">
        <v>0</v>
      </c>
      <c r="K47" s="66"/>
      <c r="L47" s="67"/>
      <c r="M47" s="5"/>
      <c r="N47" s="28"/>
    </row>
    <row r="48" spans="1:14" ht="15" x14ac:dyDescent="0.25">
      <c r="C48" s="39" t="s">
        <v>33</v>
      </c>
      <c r="D48" s="39">
        <v>723</v>
      </c>
      <c r="E48" s="39">
        <v>9999</v>
      </c>
      <c r="F48" s="39">
        <v>2</v>
      </c>
      <c r="G48" s="39">
        <v>45</v>
      </c>
      <c r="H48" s="41" t="s">
        <v>95</v>
      </c>
      <c r="I48" s="41" t="s">
        <v>41</v>
      </c>
      <c r="J48" s="46">
        <v>925</v>
      </c>
      <c r="K48" s="46">
        <v>77.2</v>
      </c>
      <c r="L48" s="42">
        <f t="shared" si="1"/>
        <v>1002.2</v>
      </c>
      <c r="M48" s="5"/>
      <c r="N48" s="28"/>
    </row>
    <row r="49" spans="1:14" ht="15" x14ac:dyDescent="0.25">
      <c r="C49" t="s">
        <v>10</v>
      </c>
      <c r="D49">
        <v>22129</v>
      </c>
      <c r="H49" s="2" t="s">
        <v>26</v>
      </c>
      <c r="I49" s="2" t="s">
        <v>96</v>
      </c>
      <c r="J49" s="21"/>
      <c r="K49" s="21"/>
      <c r="L49" s="21">
        <f t="shared" si="1"/>
        <v>0</v>
      </c>
      <c r="M49" s="5"/>
      <c r="N49" s="28"/>
    </row>
    <row r="50" spans="1:14" ht="15" x14ac:dyDescent="0.25">
      <c r="A50">
        <v>51</v>
      </c>
      <c r="B50">
        <v>1</v>
      </c>
      <c r="C50" t="s">
        <v>10</v>
      </c>
      <c r="D50">
        <v>23</v>
      </c>
      <c r="E50">
        <v>5030</v>
      </c>
      <c r="F50">
        <v>1</v>
      </c>
      <c r="G50">
        <v>24</v>
      </c>
      <c r="H50" s="2" t="s">
        <v>97</v>
      </c>
      <c r="I50" s="2" t="s">
        <v>98</v>
      </c>
      <c r="J50" s="21">
        <v>552</v>
      </c>
      <c r="K50" s="21">
        <v>34.350000000000023</v>
      </c>
      <c r="L50" s="21">
        <f t="shared" si="1"/>
        <v>586.35</v>
      </c>
      <c r="M50" s="5"/>
      <c r="N50" s="28"/>
    </row>
    <row r="51" spans="1:14" ht="15" hidden="1" x14ac:dyDescent="0.25">
      <c r="A51" s="64"/>
      <c r="B51" s="64"/>
      <c r="C51" s="64" t="s">
        <v>156</v>
      </c>
      <c r="D51" s="64">
        <v>5017</v>
      </c>
      <c r="E51" s="64"/>
      <c r="F51" s="64"/>
      <c r="G51" s="64"/>
      <c r="H51" s="65" t="s">
        <v>193</v>
      </c>
      <c r="I51" s="65" t="s">
        <v>192</v>
      </c>
      <c r="J51" s="69">
        <v>279.55</v>
      </c>
      <c r="K51" s="66">
        <v>0</v>
      </c>
      <c r="L51" s="67">
        <f t="shared" si="1"/>
        <v>279.55</v>
      </c>
      <c r="M51" s="5"/>
      <c r="N51" s="28"/>
    </row>
    <row r="52" spans="1:14" ht="15" x14ac:dyDescent="0.25">
      <c r="A52">
        <v>51</v>
      </c>
      <c r="B52">
        <v>1</v>
      </c>
      <c r="C52" t="s">
        <v>10</v>
      </c>
      <c r="D52">
        <v>1429</v>
      </c>
      <c r="E52">
        <v>5054</v>
      </c>
      <c r="F52">
        <v>1</v>
      </c>
      <c r="G52">
        <v>24</v>
      </c>
      <c r="H52" s="2" t="s">
        <v>99</v>
      </c>
      <c r="I52" s="2" t="s">
        <v>100</v>
      </c>
      <c r="J52" s="21">
        <v>360</v>
      </c>
      <c r="K52" s="21">
        <v>244.85000000000002</v>
      </c>
      <c r="L52" s="21">
        <f t="shared" si="1"/>
        <v>604.85</v>
      </c>
      <c r="M52" s="5"/>
      <c r="N52" s="28"/>
    </row>
    <row r="53" spans="1:14" ht="15" hidden="1" x14ac:dyDescent="0.25">
      <c r="A53" s="64"/>
      <c r="B53" s="64"/>
      <c r="C53" s="64" t="s">
        <v>145</v>
      </c>
      <c r="D53" s="64">
        <v>5016</v>
      </c>
      <c r="E53" s="64"/>
      <c r="F53" s="64"/>
      <c r="G53" s="64"/>
      <c r="H53" s="65" t="s">
        <v>195</v>
      </c>
      <c r="I53" s="65" t="s">
        <v>194</v>
      </c>
      <c r="J53" s="67">
        <v>288</v>
      </c>
      <c r="K53" s="67">
        <v>168.10000000000002</v>
      </c>
      <c r="L53" s="67">
        <f t="shared" si="1"/>
        <v>456.1</v>
      </c>
      <c r="M53" s="5"/>
      <c r="N53" s="28"/>
    </row>
    <row r="54" spans="1:14" ht="15" x14ac:dyDescent="0.25">
      <c r="C54" t="s">
        <v>10</v>
      </c>
      <c r="E54" s="19" t="s">
        <v>213</v>
      </c>
      <c r="G54">
        <v>24</v>
      </c>
      <c r="H54" s="19" t="s">
        <v>195</v>
      </c>
      <c r="I54" s="2" t="s">
        <v>214</v>
      </c>
      <c r="J54" s="21">
        <v>96</v>
      </c>
      <c r="K54" s="21">
        <v>40.699999999999989</v>
      </c>
      <c r="L54" s="21">
        <f t="shared" si="1"/>
        <v>136.69999999999999</v>
      </c>
      <c r="M54" s="5"/>
      <c r="N54" s="28"/>
    </row>
    <row r="55" spans="1:14" ht="15" x14ac:dyDescent="0.25">
      <c r="C55" t="s">
        <v>10</v>
      </c>
      <c r="D55">
        <v>1437</v>
      </c>
      <c r="G55">
        <v>24</v>
      </c>
      <c r="H55" s="8" t="s">
        <v>101</v>
      </c>
      <c r="I55" s="2" t="s">
        <v>102</v>
      </c>
      <c r="J55" s="47">
        <v>150.05000000000001</v>
      </c>
      <c r="K55" s="47"/>
      <c r="L55" s="21">
        <f t="shared" si="1"/>
        <v>150.05000000000001</v>
      </c>
      <c r="M55" s="5"/>
      <c r="N55" s="28"/>
    </row>
    <row r="56" spans="1:14" ht="15" x14ac:dyDescent="0.25">
      <c r="C56" t="s">
        <v>10</v>
      </c>
      <c r="D56">
        <v>1306</v>
      </c>
      <c r="H56" s="8" t="s">
        <v>178</v>
      </c>
      <c r="I56" s="2" t="s">
        <v>51</v>
      </c>
      <c r="J56" s="21">
        <v>168</v>
      </c>
      <c r="K56" s="21">
        <v>55.550000000000011</v>
      </c>
      <c r="L56" s="21">
        <f t="shared" si="1"/>
        <v>223.55</v>
      </c>
      <c r="M56" s="5"/>
      <c r="N56" s="28"/>
    </row>
    <row r="57" spans="1:14" ht="15" x14ac:dyDescent="0.25">
      <c r="A57">
        <v>50</v>
      </c>
      <c r="B57">
        <v>5</v>
      </c>
      <c r="C57" s="39" t="s">
        <v>33</v>
      </c>
      <c r="D57" s="39">
        <v>1407</v>
      </c>
      <c r="E57" s="39">
        <v>5547</v>
      </c>
      <c r="F57" s="39">
        <v>2</v>
      </c>
      <c r="G57" s="39">
        <v>45</v>
      </c>
      <c r="H57" s="41" t="s">
        <v>103</v>
      </c>
      <c r="I57" s="41" t="s">
        <v>104</v>
      </c>
      <c r="J57" s="42">
        <f>223+48</f>
        <v>271</v>
      </c>
      <c r="K57" s="42">
        <f>26+1.1</f>
        <v>27.1</v>
      </c>
      <c r="L57" s="42">
        <f t="shared" si="1"/>
        <v>298.10000000000002</v>
      </c>
      <c r="M57" s="5"/>
      <c r="N57" s="28"/>
    </row>
    <row r="58" spans="1:14" ht="15" x14ac:dyDescent="0.25">
      <c r="A58">
        <v>51</v>
      </c>
      <c r="B58">
        <v>1</v>
      </c>
      <c r="C58" t="s">
        <v>10</v>
      </c>
      <c r="D58">
        <v>1432</v>
      </c>
      <c r="E58">
        <v>5595</v>
      </c>
      <c r="F58">
        <v>1</v>
      </c>
      <c r="G58">
        <v>24</v>
      </c>
      <c r="H58" s="8" t="s">
        <v>105</v>
      </c>
      <c r="I58" s="2" t="s">
        <v>106</v>
      </c>
      <c r="J58" s="21">
        <v>504</v>
      </c>
      <c r="K58" s="21">
        <v>102.20000000000005</v>
      </c>
      <c r="L58" s="21">
        <f t="shared" si="1"/>
        <v>606.20000000000005</v>
      </c>
      <c r="M58" s="5"/>
      <c r="N58" s="28"/>
    </row>
    <row r="59" spans="1:14" ht="15" x14ac:dyDescent="0.25">
      <c r="A59">
        <v>50</v>
      </c>
      <c r="B59">
        <v>5</v>
      </c>
      <c r="C59" s="39" t="s">
        <v>33</v>
      </c>
      <c r="D59" s="39">
        <v>1295</v>
      </c>
      <c r="E59" s="39">
        <v>5017</v>
      </c>
      <c r="F59" s="39">
        <v>2</v>
      </c>
      <c r="G59" s="39">
        <v>45</v>
      </c>
      <c r="H59" s="40" t="s">
        <v>107</v>
      </c>
      <c r="I59" s="41" t="s">
        <v>108</v>
      </c>
      <c r="J59" s="50">
        <f>262+129.7</f>
        <v>391.7</v>
      </c>
      <c r="K59" s="48">
        <v>20</v>
      </c>
      <c r="L59" s="42">
        <f t="shared" si="1"/>
        <v>411.7</v>
      </c>
      <c r="M59" s="43"/>
      <c r="N59" s="28"/>
    </row>
    <row r="60" spans="1:14" ht="15" x14ac:dyDescent="0.25">
      <c r="A60">
        <v>51</v>
      </c>
      <c r="B60">
        <v>1</v>
      </c>
      <c r="C60" t="s">
        <v>10</v>
      </c>
      <c r="D60">
        <v>1433</v>
      </c>
      <c r="E60">
        <v>5593</v>
      </c>
      <c r="F60">
        <v>1</v>
      </c>
      <c r="G60">
        <v>24</v>
      </c>
      <c r="H60" s="9" t="s">
        <v>109</v>
      </c>
      <c r="I60" s="2" t="s">
        <v>110</v>
      </c>
      <c r="J60" s="21">
        <f>72+48</f>
        <v>120</v>
      </c>
      <c r="K60" s="21">
        <v>5.5</v>
      </c>
      <c r="L60" s="21">
        <f t="shared" si="1"/>
        <v>125.5</v>
      </c>
      <c r="M60" s="5"/>
      <c r="N60" s="28"/>
    </row>
    <row r="61" spans="1:14" ht="15" x14ac:dyDescent="0.25">
      <c r="A61">
        <v>51</v>
      </c>
      <c r="B61">
        <v>1</v>
      </c>
      <c r="C61" t="s">
        <v>10</v>
      </c>
      <c r="D61">
        <v>564</v>
      </c>
      <c r="E61">
        <v>5515</v>
      </c>
      <c r="F61">
        <v>1</v>
      </c>
      <c r="G61">
        <v>24</v>
      </c>
      <c r="H61" s="9" t="s">
        <v>109</v>
      </c>
      <c r="I61" s="2" t="s">
        <v>43</v>
      </c>
      <c r="J61" s="21">
        <v>600</v>
      </c>
      <c r="K61" s="21">
        <v>69.350000000000023</v>
      </c>
      <c r="L61" s="21">
        <f t="shared" si="1"/>
        <v>669.35</v>
      </c>
      <c r="M61" s="5"/>
      <c r="N61" s="28"/>
    </row>
    <row r="62" spans="1:14" ht="15" x14ac:dyDescent="0.25">
      <c r="A62">
        <v>51</v>
      </c>
      <c r="B62">
        <v>1</v>
      </c>
      <c r="C62" t="s">
        <v>10</v>
      </c>
      <c r="D62">
        <v>1403</v>
      </c>
      <c r="E62">
        <v>5058</v>
      </c>
      <c r="F62">
        <v>1</v>
      </c>
      <c r="G62">
        <v>24</v>
      </c>
      <c r="H62" s="8" t="s">
        <v>111</v>
      </c>
      <c r="I62" s="2" t="s">
        <v>112</v>
      </c>
      <c r="J62" s="47">
        <v>111.75</v>
      </c>
      <c r="K62" s="21"/>
      <c r="L62" s="21">
        <f t="shared" si="1"/>
        <v>111.75</v>
      </c>
      <c r="M62" s="5"/>
      <c r="N62" s="28"/>
    </row>
    <row r="63" spans="1:14" ht="15" x14ac:dyDescent="0.25">
      <c r="A63">
        <v>50</v>
      </c>
      <c r="B63">
        <v>1</v>
      </c>
      <c r="C63" t="s">
        <v>10</v>
      </c>
      <c r="D63">
        <v>1236</v>
      </c>
      <c r="E63">
        <v>5041</v>
      </c>
      <c r="F63">
        <v>1</v>
      </c>
      <c r="G63">
        <v>24</v>
      </c>
      <c r="H63" s="2" t="s">
        <v>113</v>
      </c>
      <c r="I63" s="2" t="s">
        <v>114</v>
      </c>
      <c r="J63" s="21">
        <v>552</v>
      </c>
      <c r="K63" s="21">
        <v>172.89999999999998</v>
      </c>
      <c r="L63" s="21">
        <f t="shared" si="1"/>
        <v>724.9</v>
      </c>
      <c r="M63" s="5"/>
      <c r="N63" s="28"/>
    </row>
    <row r="64" spans="1:14" ht="15" x14ac:dyDescent="0.25">
      <c r="A64">
        <v>51</v>
      </c>
      <c r="B64">
        <v>1</v>
      </c>
      <c r="C64" t="s">
        <v>10</v>
      </c>
      <c r="D64">
        <v>1047</v>
      </c>
      <c r="E64">
        <v>5507</v>
      </c>
      <c r="F64">
        <v>1</v>
      </c>
      <c r="G64">
        <v>24</v>
      </c>
      <c r="H64" s="8" t="s">
        <v>115</v>
      </c>
      <c r="I64" s="2" t="s">
        <v>116</v>
      </c>
      <c r="J64" s="47">
        <v>518.29999999999995</v>
      </c>
      <c r="K64" s="21"/>
      <c r="L64" s="21">
        <f t="shared" si="1"/>
        <v>518.29999999999995</v>
      </c>
      <c r="M64" s="5"/>
      <c r="N64" s="28"/>
    </row>
    <row r="65" spans="1:14" ht="15" x14ac:dyDescent="0.25">
      <c r="C65" t="s">
        <v>10</v>
      </c>
      <c r="D65">
        <v>22145</v>
      </c>
      <c r="H65" s="8" t="s">
        <v>32</v>
      </c>
      <c r="I65" s="2" t="s">
        <v>31</v>
      </c>
      <c r="J65" s="47">
        <v>156.80000000000001</v>
      </c>
      <c r="K65" s="21"/>
      <c r="L65" s="21">
        <f t="shared" si="1"/>
        <v>156.80000000000001</v>
      </c>
      <c r="M65" s="5"/>
      <c r="N65" s="28"/>
    </row>
    <row r="66" spans="1:14" ht="17.100000000000001" hidden="1" customHeight="1" x14ac:dyDescent="0.25">
      <c r="A66" s="64"/>
      <c r="B66" s="64"/>
      <c r="C66" s="64" t="s">
        <v>13</v>
      </c>
      <c r="D66" s="64">
        <v>2249</v>
      </c>
      <c r="E66" s="64"/>
      <c r="F66" s="64"/>
      <c r="G66" s="64"/>
      <c r="H66" s="70" t="s">
        <v>32</v>
      </c>
      <c r="I66" s="65" t="s">
        <v>196</v>
      </c>
      <c r="J66" s="66"/>
      <c r="K66" s="66"/>
      <c r="L66" s="67">
        <f t="shared" si="1"/>
        <v>0</v>
      </c>
      <c r="M66" s="5"/>
      <c r="N66" s="28"/>
    </row>
    <row r="67" spans="1:14" ht="15.95" customHeight="1" x14ac:dyDescent="0.25">
      <c r="A67">
        <v>51</v>
      </c>
      <c r="B67">
        <v>1</v>
      </c>
      <c r="C67" t="s">
        <v>10</v>
      </c>
      <c r="D67">
        <v>1430</v>
      </c>
      <c r="E67">
        <v>5093</v>
      </c>
      <c r="F67">
        <v>1</v>
      </c>
      <c r="G67">
        <v>24</v>
      </c>
      <c r="H67" s="9" t="s">
        <v>117</v>
      </c>
      <c r="I67" s="2" t="s">
        <v>118</v>
      </c>
      <c r="J67" s="21">
        <v>504</v>
      </c>
      <c r="K67" s="21">
        <v>58.299999999999955</v>
      </c>
      <c r="L67" s="21">
        <f t="shared" si="1"/>
        <v>562.29999999999995</v>
      </c>
      <c r="M67" s="5"/>
      <c r="N67" s="28"/>
    </row>
    <row r="68" spans="1:14" ht="15" hidden="1" x14ac:dyDescent="0.25">
      <c r="C68" s="64" t="s">
        <v>156</v>
      </c>
      <c r="D68" s="64">
        <v>5013</v>
      </c>
      <c r="E68" s="64"/>
      <c r="F68" s="64"/>
      <c r="G68" s="64"/>
      <c r="H68" s="70" t="s">
        <v>180</v>
      </c>
      <c r="I68" s="65" t="s">
        <v>179</v>
      </c>
      <c r="J68" s="67">
        <v>264</v>
      </c>
      <c r="K68" s="67">
        <v>66.25</v>
      </c>
      <c r="L68" s="67">
        <f t="shared" si="1"/>
        <v>330.25</v>
      </c>
      <c r="M68" s="71"/>
      <c r="N68" s="28"/>
    </row>
    <row r="69" spans="1:14" ht="15" x14ac:dyDescent="0.25">
      <c r="A69">
        <v>50</v>
      </c>
      <c r="B69">
        <v>1</v>
      </c>
      <c r="C69" t="s">
        <v>10</v>
      </c>
      <c r="D69">
        <v>431</v>
      </c>
      <c r="E69">
        <v>5538</v>
      </c>
      <c r="F69">
        <v>1</v>
      </c>
      <c r="G69">
        <v>24</v>
      </c>
      <c r="H69" s="8" t="s">
        <v>119</v>
      </c>
      <c r="I69" s="2" t="s">
        <v>120</v>
      </c>
      <c r="J69" s="21">
        <v>576</v>
      </c>
      <c r="K69" s="21">
        <v>123.89999999999998</v>
      </c>
      <c r="L69" s="21">
        <f t="shared" si="1"/>
        <v>699.9</v>
      </c>
      <c r="M69" s="5"/>
      <c r="N69" s="28"/>
    </row>
    <row r="70" spans="1:14" ht="15" x14ac:dyDescent="0.25">
      <c r="A70">
        <v>51</v>
      </c>
      <c r="B70">
        <v>1</v>
      </c>
      <c r="C70" t="s">
        <v>10</v>
      </c>
      <c r="D70">
        <v>686</v>
      </c>
      <c r="E70">
        <v>5086</v>
      </c>
      <c r="F70">
        <v>1</v>
      </c>
      <c r="G70">
        <v>24</v>
      </c>
      <c r="H70" s="2" t="s">
        <v>122</v>
      </c>
      <c r="I70" s="2" t="s">
        <v>123</v>
      </c>
      <c r="J70" s="21">
        <v>96</v>
      </c>
      <c r="K70" s="21">
        <v>37</v>
      </c>
      <c r="L70" s="21">
        <f t="shared" si="1"/>
        <v>133</v>
      </c>
      <c r="M70" s="5"/>
      <c r="N70" s="28"/>
    </row>
    <row r="71" spans="1:14" ht="15" x14ac:dyDescent="0.25">
      <c r="C71" t="s">
        <v>10</v>
      </c>
      <c r="D71">
        <v>22111</v>
      </c>
      <c r="G71">
        <v>24</v>
      </c>
      <c r="H71" s="2" t="s">
        <v>124</v>
      </c>
      <c r="I71" s="2" t="s">
        <v>125</v>
      </c>
      <c r="J71" s="21">
        <v>120</v>
      </c>
      <c r="K71" s="21">
        <v>41.75</v>
      </c>
      <c r="L71" s="21">
        <f t="shared" si="1"/>
        <v>161.75</v>
      </c>
      <c r="M71" s="5"/>
      <c r="N71" s="28"/>
    </row>
    <row r="72" spans="1:14" ht="15" hidden="1" x14ac:dyDescent="0.25">
      <c r="A72" s="64"/>
      <c r="B72" s="64"/>
      <c r="C72" s="64" t="s">
        <v>13</v>
      </c>
      <c r="D72" s="64">
        <v>2250</v>
      </c>
      <c r="E72" s="64"/>
      <c r="F72" s="64"/>
      <c r="G72" s="64"/>
      <c r="H72" s="65" t="s">
        <v>124</v>
      </c>
      <c r="I72" s="65" t="s">
        <v>197</v>
      </c>
      <c r="J72" s="67">
        <v>240</v>
      </c>
      <c r="K72" s="67">
        <v>40.899999999999977</v>
      </c>
      <c r="L72" s="67">
        <f t="shared" ref="L72:L102" si="2">K72+J72</f>
        <v>280.89999999999998</v>
      </c>
      <c r="M72" s="5"/>
      <c r="N72" s="28"/>
    </row>
    <row r="73" spans="1:14" x14ac:dyDescent="0.2">
      <c r="C73" s="39" t="s">
        <v>33</v>
      </c>
      <c r="D73" s="39">
        <v>992</v>
      </c>
      <c r="E73" s="39">
        <v>5120</v>
      </c>
      <c r="F73" s="39">
        <v>2</v>
      </c>
      <c r="G73" s="39">
        <v>45</v>
      </c>
      <c r="H73" s="41" t="s">
        <v>126</v>
      </c>
      <c r="I73" s="41" t="s">
        <v>127</v>
      </c>
      <c r="J73" s="46">
        <v>69.5</v>
      </c>
      <c r="K73" s="46">
        <v>1.8</v>
      </c>
      <c r="L73" s="42">
        <f t="shared" si="1"/>
        <v>71.3</v>
      </c>
      <c r="M73" s="5"/>
    </row>
    <row r="74" spans="1:14" x14ac:dyDescent="0.2">
      <c r="A74">
        <v>51</v>
      </c>
      <c r="B74">
        <v>1</v>
      </c>
      <c r="C74" t="s">
        <v>10</v>
      </c>
      <c r="D74">
        <v>2208</v>
      </c>
      <c r="E74">
        <v>5516</v>
      </c>
      <c r="F74">
        <v>1</v>
      </c>
      <c r="G74">
        <v>24</v>
      </c>
      <c r="H74" s="8" t="s">
        <v>128</v>
      </c>
      <c r="I74" s="2" t="s">
        <v>129</v>
      </c>
      <c r="J74" s="21"/>
      <c r="K74" s="21"/>
      <c r="L74" s="21">
        <f t="shared" si="1"/>
        <v>0</v>
      </c>
      <c r="M74" s="5"/>
    </row>
    <row r="75" spans="1:14" x14ac:dyDescent="0.2">
      <c r="C75" t="s">
        <v>10</v>
      </c>
      <c r="D75">
        <v>217</v>
      </c>
      <c r="H75" s="2" t="s">
        <v>135</v>
      </c>
      <c r="I75" s="2" t="s">
        <v>136</v>
      </c>
      <c r="J75" s="21"/>
      <c r="K75" s="21"/>
      <c r="L75" s="21">
        <f t="shared" si="1"/>
        <v>0</v>
      </c>
      <c r="M75" s="5"/>
    </row>
    <row r="76" spans="1:14" ht="15" x14ac:dyDescent="0.25">
      <c r="A76">
        <v>50</v>
      </c>
      <c r="B76">
        <v>1</v>
      </c>
      <c r="C76" t="s">
        <v>10</v>
      </c>
      <c r="D76">
        <v>1414</v>
      </c>
      <c r="E76">
        <v>5118</v>
      </c>
      <c r="F76">
        <v>1</v>
      </c>
      <c r="G76">
        <v>24</v>
      </c>
      <c r="H76" s="2" t="s">
        <v>131</v>
      </c>
      <c r="I76" s="2" t="s">
        <v>132</v>
      </c>
      <c r="J76" s="47">
        <v>213</v>
      </c>
      <c r="K76" s="21"/>
      <c r="L76" s="21">
        <f t="shared" si="1"/>
        <v>213</v>
      </c>
      <c r="M76" s="5"/>
    </row>
    <row r="77" spans="1:14" x14ac:dyDescent="0.2">
      <c r="C77" t="s">
        <v>10</v>
      </c>
      <c r="D77">
        <v>14357</v>
      </c>
      <c r="H77" s="2" t="s">
        <v>181</v>
      </c>
      <c r="I77" s="2" t="s">
        <v>79</v>
      </c>
      <c r="J77" s="21">
        <v>480</v>
      </c>
      <c r="K77" s="21">
        <v>9.3500000000000227</v>
      </c>
      <c r="L77" s="21">
        <f t="shared" si="1"/>
        <v>489.35</v>
      </c>
      <c r="M77" s="5"/>
    </row>
    <row r="78" spans="1:14" x14ac:dyDescent="0.2">
      <c r="A78">
        <v>51</v>
      </c>
      <c r="B78">
        <v>4</v>
      </c>
      <c r="C78" t="s">
        <v>10</v>
      </c>
      <c r="D78">
        <v>2228</v>
      </c>
      <c r="E78">
        <v>5061</v>
      </c>
      <c r="F78">
        <v>1</v>
      </c>
      <c r="G78">
        <v>24</v>
      </c>
      <c r="H78" s="2" t="s">
        <v>133</v>
      </c>
      <c r="I78" s="2" t="s">
        <v>134</v>
      </c>
      <c r="J78" s="21">
        <v>120</v>
      </c>
      <c r="K78" s="21">
        <v>135.75</v>
      </c>
      <c r="L78" s="21">
        <f t="shared" si="1"/>
        <v>255.75</v>
      </c>
      <c r="M78" s="5"/>
    </row>
    <row r="79" spans="1:14" hidden="1" x14ac:dyDescent="0.2">
      <c r="A79" s="64"/>
      <c r="B79" s="64"/>
      <c r="C79" s="64" t="s">
        <v>177</v>
      </c>
      <c r="D79" s="64">
        <v>94</v>
      </c>
      <c r="E79" s="64"/>
      <c r="F79" s="64"/>
      <c r="G79" s="64"/>
      <c r="H79" s="65" t="s">
        <v>198</v>
      </c>
      <c r="I79" s="65" t="s">
        <v>199</v>
      </c>
      <c r="J79" s="21">
        <v>312</v>
      </c>
      <c r="K79" s="21">
        <v>114.85000000000002</v>
      </c>
      <c r="L79" s="67">
        <f t="shared" si="2"/>
        <v>426.85</v>
      </c>
      <c r="M79" s="5"/>
    </row>
    <row r="80" spans="1:14" hidden="1" x14ac:dyDescent="0.2">
      <c r="A80" s="64"/>
      <c r="B80" s="64"/>
      <c r="C80" s="64" t="s">
        <v>13</v>
      </c>
      <c r="D80" s="64">
        <v>2238</v>
      </c>
      <c r="E80" s="64"/>
      <c r="F80" s="64"/>
      <c r="G80" s="64"/>
      <c r="H80" s="65" t="s">
        <v>200</v>
      </c>
      <c r="I80" s="65" t="s">
        <v>138</v>
      </c>
      <c r="J80" s="21">
        <v>192</v>
      </c>
      <c r="K80" s="21">
        <v>173.75</v>
      </c>
      <c r="L80" s="67">
        <f t="shared" si="2"/>
        <v>365.75</v>
      </c>
      <c r="M80" s="5"/>
    </row>
    <row r="81" spans="1:13" hidden="1" x14ac:dyDescent="0.2">
      <c r="A81" s="64"/>
      <c r="B81" s="64"/>
      <c r="C81" s="64" t="s">
        <v>145</v>
      </c>
      <c r="D81" s="64">
        <v>5015</v>
      </c>
      <c r="E81" s="64"/>
      <c r="F81" s="64"/>
      <c r="G81" s="64"/>
      <c r="H81" s="65" t="s">
        <v>202</v>
      </c>
      <c r="I81" s="65" t="s">
        <v>201</v>
      </c>
      <c r="J81" s="21">
        <v>312</v>
      </c>
      <c r="K81" s="21">
        <v>151.80000000000001</v>
      </c>
      <c r="L81" s="67">
        <f t="shared" si="2"/>
        <v>463.8</v>
      </c>
      <c r="M81" s="5"/>
    </row>
    <row r="82" spans="1:13" ht="15" x14ac:dyDescent="0.25">
      <c r="A82">
        <v>64</v>
      </c>
      <c r="B82">
        <v>1</v>
      </c>
      <c r="C82" s="39" t="s">
        <v>10</v>
      </c>
      <c r="D82" s="39">
        <v>1093</v>
      </c>
      <c r="E82" s="39">
        <v>5117</v>
      </c>
      <c r="F82" s="39">
        <v>1</v>
      </c>
      <c r="G82" s="39">
        <v>24</v>
      </c>
      <c r="H82" s="40" t="s">
        <v>139</v>
      </c>
      <c r="I82" s="41" t="s">
        <v>140</v>
      </c>
      <c r="J82" s="50">
        <f>45+60.15</f>
        <v>105.15</v>
      </c>
      <c r="K82" s="42">
        <v>10</v>
      </c>
      <c r="L82" s="42">
        <f t="shared" si="2"/>
        <v>115.15</v>
      </c>
      <c r="M82" s="5"/>
    </row>
    <row r="83" spans="1:13" ht="15" x14ac:dyDescent="0.25">
      <c r="C83" t="s">
        <v>10</v>
      </c>
      <c r="D83">
        <v>1439</v>
      </c>
      <c r="H83" s="8" t="s">
        <v>182</v>
      </c>
      <c r="I83" s="2" t="s">
        <v>183</v>
      </c>
      <c r="J83" s="47">
        <v>139.75</v>
      </c>
      <c r="K83" s="21"/>
      <c r="L83" s="21">
        <f t="shared" si="2"/>
        <v>139.75</v>
      </c>
      <c r="M83" s="5"/>
    </row>
    <row r="84" spans="1:13" x14ac:dyDescent="0.2">
      <c r="C84" s="39" t="s">
        <v>33</v>
      </c>
      <c r="D84" s="39">
        <v>1399</v>
      </c>
      <c r="E84" s="39">
        <v>9999</v>
      </c>
      <c r="F84" s="39">
        <v>2</v>
      </c>
      <c r="G84" s="39">
        <v>45</v>
      </c>
      <c r="H84" s="41" t="s">
        <v>143</v>
      </c>
      <c r="I84" s="41" t="s">
        <v>144</v>
      </c>
      <c r="J84" s="46">
        <v>261</v>
      </c>
      <c r="K84" s="42"/>
      <c r="L84" s="42">
        <f t="shared" si="2"/>
        <v>261</v>
      </c>
      <c r="M84" s="5"/>
    </row>
    <row r="85" spans="1:13" hidden="1" x14ac:dyDescent="0.2">
      <c r="B85" s="64"/>
      <c r="C85" s="64" t="s">
        <v>13</v>
      </c>
      <c r="D85" s="64">
        <v>2243</v>
      </c>
      <c r="E85" s="64"/>
      <c r="F85" s="64"/>
      <c r="G85" s="64"/>
      <c r="H85" s="70" t="s">
        <v>141</v>
      </c>
      <c r="I85" s="65" t="s">
        <v>203</v>
      </c>
      <c r="J85" s="21">
        <v>168</v>
      </c>
      <c r="K85" s="21">
        <v>96.75</v>
      </c>
      <c r="L85" s="67">
        <f t="shared" si="2"/>
        <v>264.75</v>
      </c>
      <c r="M85" s="5"/>
    </row>
    <row r="86" spans="1:13" x14ac:dyDescent="0.2">
      <c r="A86">
        <v>51</v>
      </c>
      <c r="B86">
        <v>1</v>
      </c>
      <c r="C86" t="s">
        <v>10</v>
      </c>
      <c r="D86">
        <v>1395</v>
      </c>
      <c r="E86">
        <v>5067</v>
      </c>
      <c r="F86">
        <v>1</v>
      </c>
      <c r="G86">
        <v>24</v>
      </c>
      <c r="H86" s="8" t="s">
        <v>147</v>
      </c>
      <c r="I86" s="2" t="s">
        <v>148</v>
      </c>
      <c r="J86" s="21">
        <v>432</v>
      </c>
      <c r="K86" s="21">
        <v>40.75</v>
      </c>
      <c r="L86" s="21">
        <f t="shared" si="2"/>
        <v>472.75</v>
      </c>
      <c r="M86" s="5"/>
    </row>
    <row r="87" spans="1:13" x14ac:dyDescent="0.2">
      <c r="A87">
        <v>51</v>
      </c>
      <c r="B87">
        <v>1</v>
      </c>
      <c r="C87" t="s">
        <v>10</v>
      </c>
      <c r="D87">
        <v>426</v>
      </c>
      <c r="E87">
        <v>5044</v>
      </c>
      <c r="F87">
        <v>1</v>
      </c>
      <c r="G87">
        <v>24</v>
      </c>
      <c r="H87" s="8" t="s">
        <v>149</v>
      </c>
      <c r="I87" s="2" t="s">
        <v>146</v>
      </c>
      <c r="J87" s="21">
        <v>192</v>
      </c>
      <c r="K87" s="21">
        <v>43.849999999999994</v>
      </c>
      <c r="L87" s="21">
        <f t="shared" si="2"/>
        <v>235.85</v>
      </c>
    </row>
    <row r="88" spans="1:13" x14ac:dyDescent="0.2">
      <c r="C88" t="s">
        <v>10</v>
      </c>
      <c r="D88">
        <v>5545</v>
      </c>
      <c r="H88" s="8" t="s">
        <v>150</v>
      </c>
      <c r="I88" s="2" t="s">
        <v>151</v>
      </c>
      <c r="J88" s="21">
        <v>192</v>
      </c>
      <c r="K88" s="21">
        <v>31.150000000000006</v>
      </c>
      <c r="L88" s="21">
        <f t="shared" si="2"/>
        <v>223.15</v>
      </c>
    </row>
    <row r="89" spans="1:13" x14ac:dyDescent="0.2">
      <c r="C89" t="s">
        <v>10</v>
      </c>
      <c r="D89">
        <v>14126</v>
      </c>
      <c r="H89" s="8" t="s">
        <v>210</v>
      </c>
      <c r="I89" s="2" t="s">
        <v>110</v>
      </c>
      <c r="J89" s="21"/>
      <c r="K89" s="21"/>
      <c r="L89" s="21">
        <f t="shared" si="2"/>
        <v>0</v>
      </c>
    </row>
    <row r="90" spans="1:13" x14ac:dyDescent="0.2">
      <c r="A90">
        <v>64</v>
      </c>
      <c r="B90">
        <v>1</v>
      </c>
      <c r="C90" s="39" t="s">
        <v>10</v>
      </c>
      <c r="D90" s="39">
        <v>1390</v>
      </c>
      <c r="E90" s="39">
        <v>5542</v>
      </c>
      <c r="F90" s="39">
        <v>1</v>
      </c>
      <c r="G90" s="39">
        <v>24</v>
      </c>
      <c r="H90" s="40" t="s">
        <v>152</v>
      </c>
      <c r="I90" s="41" t="s">
        <v>153</v>
      </c>
      <c r="J90" s="42">
        <f>24+167</f>
        <v>191</v>
      </c>
      <c r="K90" s="42">
        <f>2.5+1</f>
        <v>3.5</v>
      </c>
      <c r="L90" s="42">
        <f t="shared" si="2"/>
        <v>194.5</v>
      </c>
    </row>
    <row r="91" spans="1:13" hidden="1" x14ac:dyDescent="0.2">
      <c r="C91" s="64" t="s">
        <v>156</v>
      </c>
      <c r="D91" s="64">
        <v>5009</v>
      </c>
      <c r="E91" s="64"/>
      <c r="F91" s="64"/>
      <c r="G91" s="64"/>
      <c r="H91" s="70" t="s">
        <v>205</v>
      </c>
      <c r="I91" s="65" t="s">
        <v>204</v>
      </c>
      <c r="J91" s="21">
        <v>312</v>
      </c>
      <c r="K91" s="21">
        <v>51.75</v>
      </c>
      <c r="L91" s="67">
        <f t="shared" si="2"/>
        <v>363.75</v>
      </c>
    </row>
    <row r="92" spans="1:13" x14ac:dyDescent="0.2">
      <c r="C92" t="s">
        <v>10</v>
      </c>
      <c r="D92">
        <v>1024</v>
      </c>
      <c r="H92" s="8" t="s">
        <v>209</v>
      </c>
      <c r="I92" s="2" t="s">
        <v>206</v>
      </c>
      <c r="J92" s="21">
        <v>96</v>
      </c>
      <c r="K92" s="21">
        <v>48.099999999999994</v>
      </c>
      <c r="L92" s="21">
        <f t="shared" si="2"/>
        <v>144.1</v>
      </c>
    </row>
    <row r="93" spans="1:13" hidden="1" x14ac:dyDescent="0.2">
      <c r="C93" s="64" t="s">
        <v>145</v>
      </c>
      <c r="D93" s="64">
        <v>5003</v>
      </c>
      <c r="E93" s="64"/>
      <c r="F93" s="64"/>
      <c r="G93" s="64"/>
      <c r="H93" s="70" t="s">
        <v>208</v>
      </c>
      <c r="I93" s="65" t="s">
        <v>207</v>
      </c>
      <c r="J93" s="66">
        <v>264</v>
      </c>
      <c r="K93" s="67">
        <v>891.65000000000009</v>
      </c>
      <c r="L93" s="67">
        <f t="shared" si="2"/>
        <v>1155.6500000000001</v>
      </c>
    </row>
    <row r="94" spans="1:13" hidden="1" x14ac:dyDescent="0.2">
      <c r="C94" s="64" t="s">
        <v>145</v>
      </c>
      <c r="D94" s="64">
        <v>5002</v>
      </c>
      <c r="E94" s="64"/>
      <c r="F94" s="64"/>
      <c r="G94" s="64"/>
      <c r="H94" s="70" t="s">
        <v>208</v>
      </c>
      <c r="I94" s="65" t="s">
        <v>62</v>
      </c>
      <c r="J94" s="66">
        <v>288</v>
      </c>
      <c r="K94" s="21">
        <v>106</v>
      </c>
      <c r="L94" s="67">
        <f t="shared" si="2"/>
        <v>394</v>
      </c>
    </row>
    <row r="95" spans="1:13" ht="15" x14ac:dyDescent="0.25">
      <c r="E95" s="26" t="s">
        <v>217</v>
      </c>
      <c r="G95" s="27"/>
      <c r="H95" s="27" t="s">
        <v>216</v>
      </c>
      <c r="I95" s="2" t="s">
        <v>215</v>
      </c>
      <c r="J95" s="21">
        <v>120</v>
      </c>
      <c r="K95" s="21">
        <v>16.610000000000014</v>
      </c>
      <c r="L95" s="21">
        <f t="shared" si="2"/>
        <v>136.61000000000001</v>
      </c>
    </row>
    <row r="96" spans="1:13" x14ac:dyDescent="0.2">
      <c r="C96" s="39" t="s">
        <v>33</v>
      </c>
      <c r="D96" s="39">
        <v>1426</v>
      </c>
      <c r="E96" s="39">
        <v>5073</v>
      </c>
      <c r="F96" s="39">
        <v>2</v>
      </c>
      <c r="G96" s="39">
        <v>45</v>
      </c>
      <c r="H96" s="41" t="s">
        <v>161</v>
      </c>
      <c r="I96" s="41" t="s">
        <v>162</v>
      </c>
      <c r="J96" s="46">
        <v>212</v>
      </c>
      <c r="K96" s="46">
        <v>16</v>
      </c>
      <c r="L96" s="42">
        <f t="shared" si="2"/>
        <v>228</v>
      </c>
    </row>
    <row r="97" spans="1:21" x14ac:dyDescent="0.2">
      <c r="A97" s="39"/>
      <c r="B97" s="39"/>
      <c r="C97" s="39"/>
      <c r="D97" s="39"/>
      <c r="E97" s="39"/>
      <c r="F97" s="39"/>
      <c r="G97" s="39"/>
      <c r="H97" s="41" t="s">
        <v>218</v>
      </c>
      <c r="I97" s="41" t="s">
        <v>114</v>
      </c>
      <c r="J97" s="46">
        <v>45</v>
      </c>
      <c r="K97" s="46">
        <v>6</v>
      </c>
      <c r="L97" s="42">
        <f t="shared" si="2"/>
        <v>51</v>
      </c>
    </row>
    <row r="98" spans="1:21" x14ac:dyDescent="0.2">
      <c r="A98">
        <v>51</v>
      </c>
      <c r="B98">
        <v>1</v>
      </c>
      <c r="C98" t="s">
        <v>10</v>
      </c>
      <c r="D98">
        <v>714</v>
      </c>
      <c r="E98">
        <v>5006</v>
      </c>
      <c r="F98">
        <v>1</v>
      </c>
      <c r="G98">
        <v>24</v>
      </c>
      <c r="H98" s="2" t="s">
        <v>163</v>
      </c>
      <c r="I98" s="2" t="s">
        <v>164</v>
      </c>
      <c r="J98" s="21">
        <v>456</v>
      </c>
      <c r="K98" s="21">
        <v>183</v>
      </c>
      <c r="L98" s="21">
        <f t="shared" si="2"/>
        <v>639</v>
      </c>
    </row>
    <row r="99" spans="1:21" x14ac:dyDescent="0.2">
      <c r="A99">
        <v>51</v>
      </c>
      <c r="B99">
        <v>1</v>
      </c>
      <c r="C99" t="s">
        <v>10</v>
      </c>
      <c r="D99">
        <v>1410</v>
      </c>
      <c r="E99">
        <v>5539</v>
      </c>
      <c r="F99">
        <v>1</v>
      </c>
      <c r="G99">
        <v>24</v>
      </c>
      <c r="H99" s="2" t="s">
        <v>165</v>
      </c>
      <c r="I99" s="2" t="s">
        <v>74</v>
      </c>
      <c r="J99" s="21">
        <v>504</v>
      </c>
      <c r="K99" s="21">
        <v>8.2999999999999545</v>
      </c>
      <c r="L99" s="21">
        <f t="shared" si="2"/>
        <v>512.29999999999995</v>
      </c>
    </row>
    <row r="100" spans="1:21" ht="15" x14ac:dyDescent="0.25">
      <c r="A100">
        <v>51</v>
      </c>
      <c r="B100">
        <v>1</v>
      </c>
      <c r="C100" t="s">
        <v>10</v>
      </c>
      <c r="D100">
        <v>799</v>
      </c>
      <c r="E100">
        <v>5003</v>
      </c>
      <c r="F100">
        <v>1</v>
      </c>
      <c r="G100">
        <v>24</v>
      </c>
      <c r="H100" s="2" t="s">
        <v>166</v>
      </c>
      <c r="I100" s="2" t="s">
        <v>167</v>
      </c>
      <c r="J100" s="47">
        <v>324.55</v>
      </c>
      <c r="K100" s="21"/>
      <c r="L100" s="21">
        <f t="shared" si="2"/>
        <v>324.55</v>
      </c>
    </row>
    <row r="101" spans="1:21" x14ac:dyDescent="0.2">
      <c r="C101" t="s">
        <v>10</v>
      </c>
      <c r="D101">
        <v>2186</v>
      </c>
      <c r="H101" s="2" t="s">
        <v>168</v>
      </c>
      <c r="I101" s="2" t="s">
        <v>169</v>
      </c>
      <c r="J101" s="21">
        <v>360</v>
      </c>
      <c r="K101" s="21">
        <v>34.75</v>
      </c>
      <c r="L101" s="21">
        <f t="shared" si="2"/>
        <v>394.75</v>
      </c>
      <c r="O101" t="s">
        <v>10</v>
      </c>
      <c r="P101" t="s">
        <v>52</v>
      </c>
      <c r="Q101" t="s">
        <v>53</v>
      </c>
      <c r="R101" t="s">
        <v>10</v>
      </c>
      <c r="S101">
        <v>3</v>
      </c>
      <c r="T101">
        <v>24</v>
      </c>
      <c r="U101">
        <f>T101*S101</f>
        <v>72</v>
      </c>
    </row>
    <row r="102" spans="1:21" x14ac:dyDescent="0.2">
      <c r="A102">
        <v>51</v>
      </c>
      <c r="B102">
        <v>1</v>
      </c>
      <c r="C102" t="s">
        <v>10</v>
      </c>
      <c r="D102">
        <v>22046</v>
      </c>
      <c r="F102">
        <v>1</v>
      </c>
      <c r="G102">
        <v>24</v>
      </c>
      <c r="H102" s="2" t="s">
        <v>168</v>
      </c>
      <c r="I102" s="2" t="s">
        <v>170</v>
      </c>
      <c r="J102" s="21">
        <v>96</v>
      </c>
      <c r="K102" s="21">
        <v>55.5</v>
      </c>
      <c r="L102" s="21">
        <f t="shared" si="2"/>
        <v>151.5</v>
      </c>
      <c r="O102" t="s">
        <v>10</v>
      </c>
      <c r="P102" t="s">
        <v>109</v>
      </c>
      <c r="Q102" t="s">
        <v>110</v>
      </c>
      <c r="R102" t="s">
        <v>10</v>
      </c>
      <c r="S102">
        <v>2</v>
      </c>
      <c r="T102">
        <v>24</v>
      </c>
      <c r="U102">
        <f t="shared" ref="U102:U107" si="3">T102*S102</f>
        <v>48</v>
      </c>
    </row>
    <row r="103" spans="1:21" ht="15" x14ac:dyDescent="0.25">
      <c r="J103" s="49">
        <f>SUBTOTAL(9,J2:J102)</f>
        <v>20564.87</v>
      </c>
      <c r="K103" s="49">
        <f>SUBTOTAL(9,K2:K102)</f>
        <v>2982.0600000000004</v>
      </c>
      <c r="L103" s="45">
        <f>SUBTOTAL(9,L2:L102)</f>
        <v>23546.929999999997</v>
      </c>
      <c r="O103" t="s">
        <v>10</v>
      </c>
      <c r="P103" t="s">
        <v>18</v>
      </c>
      <c r="Q103" t="s">
        <v>19</v>
      </c>
      <c r="R103" t="s">
        <v>10</v>
      </c>
      <c r="S103">
        <v>3</v>
      </c>
      <c r="T103">
        <v>24</v>
      </c>
      <c r="U103">
        <f t="shared" si="3"/>
        <v>72</v>
      </c>
    </row>
    <row r="104" spans="1:21" x14ac:dyDescent="0.2">
      <c r="L104" s="21"/>
      <c r="O104" t="s">
        <v>10</v>
      </c>
      <c r="P104" t="s">
        <v>36</v>
      </c>
      <c r="Q104" t="s">
        <v>37</v>
      </c>
      <c r="R104" t="s">
        <v>10</v>
      </c>
      <c r="U104">
        <f t="shared" si="3"/>
        <v>0</v>
      </c>
    </row>
    <row r="105" spans="1:21" x14ac:dyDescent="0.2">
      <c r="L105" s="24">
        <f>SUBTOTAL(9,L2:L102)</f>
        <v>23546.929999999997</v>
      </c>
      <c r="O105" t="s">
        <v>10</v>
      </c>
      <c r="P105" t="s">
        <v>171</v>
      </c>
      <c r="Q105" t="s">
        <v>41</v>
      </c>
      <c r="R105" t="s">
        <v>10</v>
      </c>
      <c r="S105">
        <v>8</v>
      </c>
      <c r="T105">
        <v>24</v>
      </c>
      <c r="U105">
        <f t="shared" si="3"/>
        <v>192</v>
      </c>
    </row>
    <row r="106" spans="1:21" ht="18" x14ac:dyDescent="0.25">
      <c r="H106" s="11" t="s">
        <v>172</v>
      </c>
      <c r="I106" s="12"/>
      <c r="J106" s="25"/>
      <c r="K106" s="25"/>
      <c r="L106" s="25"/>
      <c r="M106" s="12"/>
      <c r="N106" s="12"/>
      <c r="O106" s="53" t="s">
        <v>10</v>
      </c>
      <c r="P106" s="53" t="s">
        <v>103</v>
      </c>
      <c r="Q106" s="53" t="s">
        <v>104</v>
      </c>
      <c r="R106" s="53" t="s">
        <v>10</v>
      </c>
      <c r="S106" s="53"/>
      <c r="T106" s="53"/>
      <c r="U106" s="54">
        <f t="shared" si="3"/>
        <v>0</v>
      </c>
    </row>
    <row r="107" spans="1:21" ht="18" x14ac:dyDescent="0.25">
      <c r="H107" s="12" t="s">
        <v>173</v>
      </c>
      <c r="I107" s="12"/>
      <c r="J107" s="25"/>
      <c r="K107" s="25"/>
      <c r="L107" s="62">
        <v>23745.279999999995</v>
      </c>
      <c r="M107" s="12" t="s">
        <v>219</v>
      </c>
      <c r="N107" s="12"/>
      <c r="O107" s="53" t="s">
        <v>10</v>
      </c>
      <c r="P107" s="53" t="s">
        <v>174</v>
      </c>
      <c r="Q107" s="53" t="s">
        <v>174</v>
      </c>
      <c r="R107" s="53"/>
      <c r="S107" s="53">
        <v>6</v>
      </c>
      <c r="T107" s="53">
        <v>24</v>
      </c>
      <c r="U107" s="54">
        <f t="shared" si="3"/>
        <v>144</v>
      </c>
    </row>
    <row r="108" spans="1:21" ht="18" x14ac:dyDescent="0.25">
      <c r="H108" s="12" t="s">
        <v>212</v>
      </c>
      <c r="I108" s="12"/>
      <c r="J108" s="25"/>
      <c r="K108" s="25"/>
      <c r="L108" s="62">
        <v>4369.7</v>
      </c>
      <c r="M108" s="12"/>
      <c r="N108" s="12"/>
      <c r="O108" s="12"/>
      <c r="P108" s="12"/>
      <c r="Q108" s="12"/>
      <c r="R108" s="12"/>
      <c r="S108" s="12"/>
      <c r="T108" s="12"/>
      <c r="U108">
        <v>0</v>
      </c>
    </row>
    <row r="109" spans="1:21" ht="18" x14ac:dyDescent="0.25">
      <c r="H109" s="12" t="s">
        <v>175</v>
      </c>
      <c r="I109" s="12"/>
      <c r="J109" s="25"/>
      <c r="K109" s="25"/>
      <c r="L109" s="62">
        <f>+U109</f>
        <v>528</v>
      </c>
      <c r="M109" s="12"/>
      <c r="N109" s="12"/>
      <c r="O109" s="12"/>
      <c r="P109" s="12"/>
      <c r="Q109" s="12"/>
      <c r="R109" s="12"/>
      <c r="S109" s="12"/>
      <c r="T109" s="12"/>
      <c r="U109" s="52">
        <f>SUM(U101:U107)</f>
        <v>528</v>
      </c>
    </row>
    <row r="110" spans="1:21" ht="18" x14ac:dyDescent="0.25">
      <c r="H110" s="44" t="s">
        <v>176</v>
      </c>
      <c r="I110" s="44"/>
      <c r="J110" s="55"/>
      <c r="K110" s="55"/>
      <c r="L110" s="63"/>
      <c r="M110" s="44"/>
      <c r="N110" s="12"/>
      <c r="O110" s="12"/>
      <c r="P110" s="12"/>
      <c r="Q110" s="12"/>
      <c r="R110" s="12"/>
      <c r="S110" s="12"/>
      <c r="T110" s="12"/>
    </row>
    <row r="111" spans="1:21" ht="18" x14ac:dyDescent="0.25">
      <c r="H111" s="12"/>
      <c r="I111" s="12"/>
      <c r="J111" s="25"/>
      <c r="K111" s="25"/>
      <c r="L111" s="62">
        <f>SUM(L107:L110)</f>
        <v>28642.979999999996</v>
      </c>
      <c r="M111" s="12"/>
      <c r="N111" s="12"/>
      <c r="O111" s="12"/>
      <c r="P111" s="12"/>
      <c r="Q111" s="12"/>
      <c r="R111" s="12"/>
      <c r="S111" s="12"/>
      <c r="T111" s="12"/>
    </row>
    <row r="112" spans="1:21" ht="18" x14ac:dyDescent="0.25">
      <c r="H112" s="12"/>
      <c r="I112" s="12"/>
      <c r="J112" s="25"/>
      <c r="K112" s="25"/>
      <c r="L112" s="55"/>
      <c r="M112" s="44"/>
      <c r="N112" s="44"/>
      <c r="O112" s="12"/>
      <c r="P112" s="12"/>
      <c r="Q112" s="12"/>
      <c r="R112" s="12"/>
      <c r="S112" s="12"/>
      <c r="T112" s="12"/>
    </row>
    <row r="113" spans="2:20" ht="18" x14ac:dyDescent="0.25">
      <c r="H113" s="12"/>
      <c r="M113" s="12"/>
      <c r="N113" s="12"/>
      <c r="O113" s="12"/>
      <c r="P113" s="12"/>
      <c r="Q113" s="12"/>
      <c r="R113" s="12"/>
      <c r="S113" s="12"/>
      <c r="T113" s="12"/>
    </row>
    <row r="114" spans="2:20" ht="18" x14ac:dyDescent="0.25">
      <c r="H114" s="12"/>
      <c r="L114" s="24">
        <f>+L105-L111</f>
        <v>-5096.0499999999993</v>
      </c>
      <c r="M114" s="12"/>
      <c r="N114" s="12"/>
      <c r="O114" s="12"/>
      <c r="P114" s="12"/>
      <c r="Q114" s="12"/>
      <c r="R114" s="12"/>
      <c r="S114" s="12"/>
      <c r="T114" s="12"/>
    </row>
    <row r="115" spans="2:20" ht="18" x14ac:dyDescent="0.25">
      <c r="M115" s="12"/>
      <c r="N115" s="12"/>
      <c r="O115" s="12"/>
      <c r="P115" s="12"/>
      <c r="Q115" s="12"/>
      <c r="R115" s="12"/>
      <c r="S115" s="12"/>
      <c r="T115" s="12"/>
    </row>
    <row r="116" spans="2:20" ht="18" x14ac:dyDescent="0.25">
      <c r="M116" s="12"/>
      <c r="N116" s="12"/>
      <c r="O116" s="12"/>
      <c r="P116" s="12"/>
      <c r="Q116" s="12"/>
      <c r="R116" s="12"/>
      <c r="S116" s="12"/>
      <c r="T116" s="12"/>
    </row>
    <row r="117" spans="2:20" ht="18" x14ac:dyDescent="0.25">
      <c r="M117" s="12"/>
      <c r="N117" s="12"/>
      <c r="O117" s="12"/>
      <c r="P117" s="12"/>
      <c r="Q117" s="12"/>
      <c r="R117" s="12"/>
      <c r="S117" s="12"/>
      <c r="T117" s="12"/>
    </row>
    <row r="118" spans="2:20" ht="18" x14ac:dyDescent="0.25">
      <c r="M118" s="12"/>
      <c r="N118" s="12"/>
      <c r="O118" s="12"/>
      <c r="P118" s="12"/>
      <c r="Q118" s="12"/>
      <c r="R118" s="12"/>
      <c r="S118" s="12"/>
      <c r="T118" s="12"/>
    </row>
    <row r="119" spans="2:20" ht="18" x14ac:dyDescent="0.25">
      <c r="M119" s="12"/>
      <c r="N119" s="12"/>
      <c r="O119" s="12"/>
      <c r="P119" s="12"/>
      <c r="Q119" s="12"/>
      <c r="R119" s="12"/>
      <c r="S119" s="12"/>
      <c r="T119" s="12"/>
    </row>
    <row r="120" spans="2:20" x14ac:dyDescent="0.2">
      <c r="B120" t="s">
        <v>177</v>
      </c>
      <c r="C120" t="s">
        <v>156</v>
      </c>
    </row>
  </sheetData>
  <autoFilter ref="A1:U103" xr:uid="{00000000-0009-0000-0000-000002000000}">
    <filterColumn colId="2">
      <filters>
        <filter val="נווה ימין"/>
        <filter val="פלסגד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2315-7421-41B1-9456-2607FC95B35E}">
  <dimension ref="A1:W108"/>
  <sheetViews>
    <sheetView rightToLeft="1" topLeftCell="E73" zoomScale="85" zoomScaleNormal="85" workbookViewId="0">
      <selection activeCell="L101" sqref="L101"/>
    </sheetView>
  </sheetViews>
  <sheetFormatPr defaultRowHeight="14.25" x14ac:dyDescent="0.2"/>
  <cols>
    <col min="1" max="9" width="10.5" customWidth="1"/>
    <col min="10" max="12" width="11.5" style="24" customWidth="1"/>
    <col min="13" max="13" width="9" style="72"/>
  </cols>
  <sheetData>
    <row r="1" spans="1:12" ht="15" x14ac:dyDescent="0.25">
      <c r="A1" s="75" t="s">
        <v>247</v>
      </c>
      <c r="B1" s="75" t="s">
        <v>1</v>
      </c>
      <c r="C1" s="75" t="s">
        <v>246</v>
      </c>
      <c r="D1" s="75" t="s">
        <v>245</v>
      </c>
      <c r="E1" s="75" t="s">
        <v>4</v>
      </c>
      <c r="F1" s="75" t="s">
        <v>243</v>
      </c>
      <c r="G1" s="75" t="s">
        <v>244</v>
      </c>
      <c r="H1" s="75" t="s">
        <v>5</v>
      </c>
      <c r="I1" s="75" t="s">
        <v>6</v>
      </c>
      <c r="J1" s="76" t="s">
        <v>7</v>
      </c>
      <c r="K1" s="76" t="s">
        <v>8</v>
      </c>
      <c r="L1" s="76" t="s">
        <v>9</v>
      </c>
    </row>
    <row r="2" spans="1:12" x14ac:dyDescent="0.2">
      <c r="A2" s="79">
        <v>51</v>
      </c>
      <c r="B2" s="79">
        <v>1</v>
      </c>
      <c r="C2" s="79" t="s">
        <v>10</v>
      </c>
      <c r="D2" s="79">
        <v>2188</v>
      </c>
      <c r="E2" s="79">
        <v>5098</v>
      </c>
      <c r="F2" s="79">
        <v>1</v>
      </c>
      <c r="G2" s="79">
        <v>24</v>
      </c>
      <c r="H2" s="8" t="s">
        <v>16</v>
      </c>
      <c r="I2" s="8" t="s">
        <v>17</v>
      </c>
      <c r="J2" s="78">
        <v>120</v>
      </c>
      <c r="K2" s="78">
        <v>26.25</v>
      </c>
      <c r="L2" s="78">
        <f>K2+J2</f>
        <v>146.25</v>
      </c>
    </row>
    <row r="3" spans="1:12" x14ac:dyDescent="0.2">
      <c r="A3" s="79">
        <v>51</v>
      </c>
      <c r="B3" s="79">
        <v>1</v>
      </c>
      <c r="C3" s="79" t="s">
        <v>10</v>
      </c>
      <c r="D3" s="79">
        <v>1368</v>
      </c>
      <c r="E3" s="79">
        <v>5062</v>
      </c>
      <c r="F3" s="79">
        <v>1</v>
      </c>
      <c r="G3" s="79">
        <v>24</v>
      </c>
      <c r="H3" s="8" t="s">
        <v>18</v>
      </c>
      <c r="I3" s="8" t="s">
        <v>19</v>
      </c>
      <c r="J3" s="78">
        <v>0</v>
      </c>
      <c r="K3" s="78">
        <v>0</v>
      </c>
      <c r="L3" s="78">
        <f t="shared" ref="L3:L62" si="0">K3+J3</f>
        <v>0</v>
      </c>
    </row>
    <row r="4" spans="1:12" x14ac:dyDescent="0.2">
      <c r="A4" s="79">
        <v>51</v>
      </c>
      <c r="B4" s="79">
        <v>1</v>
      </c>
      <c r="C4" s="79" t="s">
        <v>10</v>
      </c>
      <c r="D4" s="79">
        <v>774</v>
      </c>
      <c r="E4" s="79">
        <v>5557</v>
      </c>
      <c r="F4" s="79">
        <v>1</v>
      </c>
      <c r="G4" s="79">
        <v>24</v>
      </c>
      <c r="H4" s="8" t="s">
        <v>20</v>
      </c>
      <c r="I4" s="8" t="s">
        <v>21</v>
      </c>
      <c r="J4" s="78">
        <v>0</v>
      </c>
      <c r="K4" s="78">
        <v>0</v>
      </c>
      <c r="L4" s="78">
        <f t="shared" si="0"/>
        <v>0</v>
      </c>
    </row>
    <row r="5" spans="1:12" ht="15" hidden="1" x14ac:dyDescent="0.25">
      <c r="A5" s="79"/>
      <c r="B5" s="79">
        <v>1</v>
      </c>
      <c r="C5" s="79"/>
      <c r="D5" s="79"/>
      <c r="E5" s="79"/>
      <c r="F5" s="79"/>
      <c r="G5" s="79">
        <v>24</v>
      </c>
      <c r="H5" s="6" t="s">
        <v>22</v>
      </c>
      <c r="I5" s="8" t="s">
        <v>23</v>
      </c>
      <c r="J5" s="80">
        <v>0</v>
      </c>
      <c r="K5" s="80">
        <v>0</v>
      </c>
      <c r="L5" s="78">
        <f t="shared" si="0"/>
        <v>0</v>
      </c>
    </row>
    <row r="6" spans="1:12" ht="15" hidden="1" x14ac:dyDescent="0.25">
      <c r="A6" s="79"/>
      <c r="B6" s="79">
        <v>1</v>
      </c>
      <c r="C6" s="79"/>
      <c r="D6" s="79"/>
      <c r="E6" s="79"/>
      <c r="F6" s="79"/>
      <c r="G6" s="79">
        <v>24</v>
      </c>
      <c r="H6" s="6" t="s">
        <v>22</v>
      </c>
      <c r="I6" s="8" t="s">
        <v>24</v>
      </c>
      <c r="J6" s="78">
        <v>45</v>
      </c>
      <c r="K6" s="80">
        <v>8</v>
      </c>
      <c r="L6" s="78">
        <f t="shared" si="0"/>
        <v>53</v>
      </c>
    </row>
    <row r="7" spans="1:12" ht="15" hidden="1" x14ac:dyDescent="0.25">
      <c r="A7" s="79"/>
      <c r="B7" s="79">
        <v>1</v>
      </c>
      <c r="C7" s="79"/>
      <c r="D7" s="79"/>
      <c r="E7" s="79"/>
      <c r="F7" s="79"/>
      <c r="G7" s="79">
        <v>24</v>
      </c>
      <c r="H7" s="6" t="s">
        <v>22</v>
      </c>
      <c r="I7" s="8" t="s">
        <v>25</v>
      </c>
      <c r="J7" s="80">
        <v>0</v>
      </c>
      <c r="K7" s="80">
        <v>0</v>
      </c>
      <c r="L7" s="78">
        <f t="shared" si="0"/>
        <v>0</v>
      </c>
    </row>
    <row r="8" spans="1:12" hidden="1" x14ac:dyDescent="0.2">
      <c r="A8" s="79"/>
      <c r="B8" s="79">
        <v>1</v>
      </c>
      <c r="C8" s="79"/>
      <c r="D8" s="79"/>
      <c r="E8" s="79"/>
      <c r="F8" s="79"/>
      <c r="G8" s="79">
        <v>24</v>
      </c>
      <c r="H8" s="8" t="s">
        <v>22</v>
      </c>
      <c r="I8" s="8" t="s">
        <v>121</v>
      </c>
      <c r="J8" s="78">
        <v>0</v>
      </c>
      <c r="K8" s="78">
        <v>0</v>
      </c>
      <c r="L8" s="78">
        <f t="shared" si="0"/>
        <v>0</v>
      </c>
    </row>
    <row r="9" spans="1:12" x14ac:dyDescent="0.2">
      <c r="A9" s="79">
        <v>51</v>
      </c>
      <c r="B9" s="79">
        <v>1</v>
      </c>
      <c r="C9" s="79" t="s">
        <v>10</v>
      </c>
      <c r="D9" s="79">
        <v>1126</v>
      </c>
      <c r="E9" s="79">
        <v>5562</v>
      </c>
      <c r="F9" s="79">
        <v>1</v>
      </c>
      <c r="G9" s="79">
        <v>24</v>
      </c>
      <c r="H9" s="8" t="s">
        <v>27</v>
      </c>
      <c r="I9" s="8" t="s">
        <v>28</v>
      </c>
      <c r="J9" s="78">
        <v>144</v>
      </c>
      <c r="K9" s="78">
        <v>27.5</v>
      </c>
      <c r="L9" s="78">
        <f t="shared" si="0"/>
        <v>171.5</v>
      </c>
    </row>
    <row r="10" spans="1:12" hidden="1" x14ac:dyDescent="0.2">
      <c r="A10" s="79"/>
      <c r="B10" s="79">
        <v>1</v>
      </c>
      <c r="C10" s="91" t="s">
        <v>13</v>
      </c>
      <c r="D10" s="91">
        <v>2244</v>
      </c>
      <c r="E10" s="94" t="s">
        <v>236</v>
      </c>
      <c r="F10" s="91"/>
      <c r="G10" s="91">
        <v>24</v>
      </c>
      <c r="H10" s="91" t="s">
        <v>186</v>
      </c>
      <c r="I10" s="91" t="s">
        <v>185</v>
      </c>
      <c r="J10" s="93">
        <v>48</v>
      </c>
      <c r="K10" s="93">
        <v>138.5</v>
      </c>
      <c r="L10" s="93">
        <f t="shared" si="0"/>
        <v>186.5</v>
      </c>
    </row>
    <row r="11" spans="1:12" ht="15" x14ac:dyDescent="0.25">
      <c r="A11" s="79">
        <v>51</v>
      </c>
      <c r="B11" s="79">
        <v>1</v>
      </c>
      <c r="C11" s="79" t="s">
        <v>10</v>
      </c>
      <c r="D11" s="79">
        <v>549</v>
      </c>
      <c r="E11" s="79">
        <v>5572</v>
      </c>
      <c r="F11" s="79">
        <v>1</v>
      </c>
      <c r="G11" s="79">
        <v>24</v>
      </c>
      <c r="H11" s="8" t="s">
        <v>29</v>
      </c>
      <c r="I11" s="8" t="s">
        <v>30</v>
      </c>
      <c r="J11" s="82">
        <v>156.15</v>
      </c>
      <c r="K11" s="78">
        <v>0</v>
      </c>
      <c r="L11" s="78">
        <f t="shared" si="0"/>
        <v>156.15</v>
      </c>
    </row>
    <row r="12" spans="1:12" hidden="1" x14ac:dyDescent="0.2">
      <c r="A12" s="79"/>
      <c r="B12" s="79"/>
      <c r="C12" s="40" t="s">
        <v>33</v>
      </c>
      <c r="D12" s="40">
        <v>1312</v>
      </c>
      <c r="E12" s="40">
        <v>5592</v>
      </c>
      <c r="F12" s="40">
        <v>2</v>
      </c>
      <c r="G12" s="40">
        <v>45</v>
      </c>
      <c r="H12" s="40" t="s">
        <v>34</v>
      </c>
      <c r="I12" s="40" t="s">
        <v>35</v>
      </c>
      <c r="J12" s="83">
        <v>314</v>
      </c>
      <c r="K12" s="83">
        <v>79.900000000000006</v>
      </c>
      <c r="L12" s="83">
        <f t="shared" si="0"/>
        <v>393.9</v>
      </c>
    </row>
    <row r="13" spans="1:12" x14ac:dyDescent="0.2">
      <c r="A13" s="79">
        <v>51</v>
      </c>
      <c r="B13" s="79">
        <v>1</v>
      </c>
      <c r="C13" s="79" t="s">
        <v>10</v>
      </c>
      <c r="D13" s="79">
        <v>655</v>
      </c>
      <c r="E13" s="79">
        <v>5540</v>
      </c>
      <c r="F13" s="79">
        <v>1</v>
      </c>
      <c r="G13" s="79">
        <v>24</v>
      </c>
      <c r="H13" s="8" t="s">
        <v>36</v>
      </c>
      <c r="I13" s="8" t="s">
        <v>37</v>
      </c>
      <c r="J13" s="78">
        <v>0</v>
      </c>
      <c r="K13" s="78">
        <v>0</v>
      </c>
      <c r="L13" s="78">
        <f t="shared" si="0"/>
        <v>0</v>
      </c>
    </row>
    <row r="14" spans="1:12" x14ac:dyDescent="0.2">
      <c r="A14" s="79">
        <v>51</v>
      </c>
      <c r="B14" s="79">
        <v>1</v>
      </c>
      <c r="C14" s="79" t="s">
        <v>10</v>
      </c>
      <c r="D14" s="79">
        <v>880</v>
      </c>
      <c r="E14" s="79">
        <v>5101</v>
      </c>
      <c r="F14" s="79">
        <v>1</v>
      </c>
      <c r="G14" s="79">
        <v>24</v>
      </c>
      <c r="H14" s="8" t="s">
        <v>40</v>
      </c>
      <c r="I14" s="8" t="s">
        <v>41</v>
      </c>
      <c r="J14" s="78">
        <v>96</v>
      </c>
      <c r="K14" s="78">
        <v>17.150000000000006</v>
      </c>
      <c r="L14" s="78">
        <f t="shared" si="0"/>
        <v>113.15</v>
      </c>
    </row>
    <row r="15" spans="1:12" x14ac:dyDescent="0.2">
      <c r="A15" s="79">
        <v>51</v>
      </c>
      <c r="B15" s="79">
        <v>1</v>
      </c>
      <c r="C15" s="79" t="s">
        <v>10</v>
      </c>
      <c r="D15" s="79">
        <v>1356</v>
      </c>
      <c r="E15" s="79">
        <v>5004</v>
      </c>
      <c r="F15" s="79">
        <v>1</v>
      </c>
      <c r="G15" s="79">
        <v>24</v>
      </c>
      <c r="H15" s="8" t="s">
        <v>46</v>
      </c>
      <c r="I15" s="8" t="s">
        <v>47</v>
      </c>
      <c r="J15" s="78">
        <v>0</v>
      </c>
      <c r="K15" s="78">
        <v>0</v>
      </c>
      <c r="L15" s="78">
        <f t="shared" si="0"/>
        <v>0</v>
      </c>
    </row>
    <row r="16" spans="1:12" x14ac:dyDescent="0.2">
      <c r="A16" s="79">
        <v>51</v>
      </c>
      <c r="B16" s="79">
        <v>1</v>
      </c>
      <c r="C16" s="79" t="s">
        <v>10</v>
      </c>
      <c r="D16" s="79">
        <v>1419</v>
      </c>
      <c r="E16" s="79">
        <v>5094</v>
      </c>
      <c r="F16" s="79">
        <v>1</v>
      </c>
      <c r="G16" s="79">
        <v>24</v>
      </c>
      <c r="H16" s="8" t="s">
        <v>48</v>
      </c>
      <c r="I16" s="8" t="s">
        <v>49</v>
      </c>
      <c r="J16" s="78">
        <v>0</v>
      </c>
      <c r="K16" s="78">
        <v>0</v>
      </c>
      <c r="L16" s="78">
        <f t="shared" si="0"/>
        <v>0</v>
      </c>
    </row>
    <row r="17" spans="1:12" x14ac:dyDescent="0.2">
      <c r="A17" s="79"/>
      <c r="B17" s="79"/>
      <c r="C17" s="79" t="s">
        <v>10</v>
      </c>
      <c r="D17" s="79">
        <v>2213</v>
      </c>
      <c r="E17" s="79"/>
      <c r="F17" s="79"/>
      <c r="G17" s="79">
        <v>24</v>
      </c>
      <c r="H17" s="8" t="s">
        <v>50</v>
      </c>
      <c r="I17" s="8" t="s">
        <v>51</v>
      </c>
      <c r="J17" s="78">
        <v>0</v>
      </c>
      <c r="K17" s="78">
        <v>0</v>
      </c>
      <c r="L17" s="78">
        <f t="shared" si="0"/>
        <v>0</v>
      </c>
    </row>
    <row r="18" spans="1:12" x14ac:dyDescent="0.2">
      <c r="A18" s="79">
        <v>51</v>
      </c>
      <c r="B18" s="79">
        <v>1</v>
      </c>
      <c r="C18" s="79" t="s">
        <v>10</v>
      </c>
      <c r="D18" s="79">
        <v>1434</v>
      </c>
      <c r="E18" s="79">
        <v>5022</v>
      </c>
      <c r="F18" s="79">
        <v>1</v>
      </c>
      <c r="G18" s="79">
        <v>24</v>
      </c>
      <c r="H18" s="8" t="s">
        <v>52</v>
      </c>
      <c r="I18" s="8" t="s">
        <v>53</v>
      </c>
      <c r="J18" s="78">
        <v>0</v>
      </c>
      <c r="K18" s="78">
        <v>0</v>
      </c>
      <c r="L18" s="78">
        <f t="shared" si="0"/>
        <v>0</v>
      </c>
    </row>
    <row r="19" spans="1:12" x14ac:dyDescent="0.2">
      <c r="A19" s="79">
        <v>51</v>
      </c>
      <c r="B19" s="79">
        <v>1</v>
      </c>
      <c r="C19" s="79" t="s">
        <v>10</v>
      </c>
      <c r="D19" s="79">
        <v>1431</v>
      </c>
      <c r="E19" s="79">
        <v>5596</v>
      </c>
      <c r="F19" s="79">
        <v>1</v>
      </c>
      <c r="G19" s="79">
        <v>24</v>
      </c>
      <c r="H19" s="8" t="s">
        <v>54</v>
      </c>
      <c r="I19" s="8" t="s">
        <v>55</v>
      </c>
      <c r="J19" s="80">
        <v>0</v>
      </c>
      <c r="K19" s="78">
        <v>0</v>
      </c>
      <c r="L19" s="78">
        <f t="shared" si="0"/>
        <v>0</v>
      </c>
    </row>
    <row r="20" spans="1:12" x14ac:dyDescent="0.2">
      <c r="A20" s="8"/>
      <c r="B20" s="8">
        <v>1</v>
      </c>
      <c r="C20" s="8" t="s">
        <v>10</v>
      </c>
      <c r="D20" s="8">
        <v>1436</v>
      </c>
      <c r="E20" s="8"/>
      <c r="F20" s="8"/>
      <c r="G20" s="8">
        <v>24</v>
      </c>
      <c r="H20" s="8" t="s">
        <v>56</v>
      </c>
      <c r="I20" s="8" t="s">
        <v>57</v>
      </c>
      <c r="J20" s="77">
        <v>0</v>
      </c>
      <c r="K20" s="77">
        <v>0</v>
      </c>
      <c r="L20" s="77">
        <f t="shared" si="0"/>
        <v>0</v>
      </c>
    </row>
    <row r="21" spans="1:12" x14ac:dyDescent="0.2">
      <c r="A21" s="79">
        <v>51</v>
      </c>
      <c r="B21" s="79">
        <v>1</v>
      </c>
      <c r="C21" s="79" t="s">
        <v>10</v>
      </c>
      <c r="D21" s="79">
        <v>1371</v>
      </c>
      <c r="E21" s="79">
        <v>5135</v>
      </c>
      <c r="F21" s="79">
        <v>1</v>
      </c>
      <c r="G21" s="79">
        <v>24</v>
      </c>
      <c r="H21" s="8" t="s">
        <v>58</v>
      </c>
      <c r="I21" s="8" t="s">
        <v>59</v>
      </c>
      <c r="J21" s="78">
        <v>192</v>
      </c>
      <c r="K21" s="78">
        <v>60.25</v>
      </c>
      <c r="L21" s="78">
        <f t="shared" si="0"/>
        <v>252.25</v>
      </c>
    </row>
    <row r="22" spans="1:12" ht="15" x14ac:dyDescent="0.25">
      <c r="A22" s="79">
        <v>51</v>
      </c>
      <c r="B22" s="79">
        <v>1</v>
      </c>
      <c r="C22" s="79" t="s">
        <v>10</v>
      </c>
      <c r="D22" s="79">
        <v>718</v>
      </c>
      <c r="E22" s="79">
        <v>5576</v>
      </c>
      <c r="F22" s="79">
        <v>1</v>
      </c>
      <c r="G22" s="79">
        <v>24</v>
      </c>
      <c r="H22" s="8" t="s">
        <v>63</v>
      </c>
      <c r="I22" s="8" t="s">
        <v>64</v>
      </c>
      <c r="J22" s="84">
        <v>71.75</v>
      </c>
      <c r="K22" s="78">
        <v>0</v>
      </c>
      <c r="L22" s="78">
        <f t="shared" si="0"/>
        <v>71.75</v>
      </c>
    </row>
    <row r="23" spans="1:12" x14ac:dyDescent="0.2">
      <c r="A23" s="79">
        <v>51</v>
      </c>
      <c r="B23" s="79">
        <v>1</v>
      </c>
      <c r="C23" s="79" t="s">
        <v>10</v>
      </c>
      <c r="D23" s="79">
        <v>2178</v>
      </c>
      <c r="E23" s="79">
        <v>5053</v>
      </c>
      <c r="F23" s="79">
        <v>1</v>
      </c>
      <c r="G23" s="79">
        <v>24</v>
      </c>
      <c r="H23" s="8" t="s">
        <v>65</v>
      </c>
      <c r="I23" s="8" t="s">
        <v>66</v>
      </c>
      <c r="J23" s="78">
        <v>0</v>
      </c>
      <c r="K23" s="78">
        <v>0</v>
      </c>
      <c r="L23" s="78">
        <f t="shared" si="0"/>
        <v>0</v>
      </c>
    </row>
    <row r="24" spans="1:12" x14ac:dyDescent="0.2">
      <c r="A24" s="79">
        <v>51</v>
      </c>
      <c r="B24" s="79">
        <v>4</v>
      </c>
      <c r="C24" s="79" t="s">
        <v>10</v>
      </c>
      <c r="D24" s="79">
        <v>2231</v>
      </c>
      <c r="E24" s="81" t="s">
        <v>248</v>
      </c>
      <c r="F24" s="79">
        <v>1</v>
      </c>
      <c r="G24" s="79">
        <v>24</v>
      </c>
      <c r="H24" s="8" t="s">
        <v>67</v>
      </c>
      <c r="I24" s="8" t="s">
        <v>68</v>
      </c>
      <c r="J24" s="78">
        <v>96</v>
      </c>
      <c r="K24" s="78">
        <v>0</v>
      </c>
      <c r="L24" s="78">
        <f t="shared" si="0"/>
        <v>96</v>
      </c>
    </row>
    <row r="25" spans="1:12" ht="15" hidden="1" x14ac:dyDescent="0.25">
      <c r="A25" s="79"/>
      <c r="B25" s="79"/>
      <c r="C25" s="91" t="s">
        <v>156</v>
      </c>
      <c r="D25" s="91">
        <v>5006</v>
      </c>
      <c r="E25" s="92" t="s">
        <v>249</v>
      </c>
      <c r="F25" s="91">
        <v>1</v>
      </c>
      <c r="G25" s="91">
        <v>24</v>
      </c>
      <c r="H25" s="91" t="s">
        <v>187</v>
      </c>
      <c r="I25" s="91" t="s">
        <v>59</v>
      </c>
      <c r="J25" s="93">
        <v>240</v>
      </c>
      <c r="K25" s="93">
        <v>139.75</v>
      </c>
      <c r="L25" s="93">
        <f t="shared" si="0"/>
        <v>379.75</v>
      </c>
    </row>
    <row r="26" spans="1:12" hidden="1" x14ac:dyDescent="0.2">
      <c r="A26" s="79"/>
      <c r="B26" s="79"/>
      <c r="C26" s="40" t="s">
        <v>33</v>
      </c>
      <c r="D26" s="40">
        <v>1420</v>
      </c>
      <c r="E26" s="40"/>
      <c r="F26" s="40">
        <v>2</v>
      </c>
      <c r="G26" s="40">
        <v>45</v>
      </c>
      <c r="H26" s="40" t="s">
        <v>71</v>
      </c>
      <c r="I26" s="40" t="s">
        <v>72</v>
      </c>
      <c r="J26" s="83">
        <v>0</v>
      </c>
      <c r="K26" s="83">
        <v>0</v>
      </c>
      <c r="L26" s="78">
        <f t="shared" si="0"/>
        <v>0</v>
      </c>
    </row>
    <row r="27" spans="1:12" hidden="1" x14ac:dyDescent="0.2">
      <c r="A27" s="79"/>
      <c r="B27" s="79"/>
      <c r="C27" s="40" t="s">
        <v>33</v>
      </c>
      <c r="D27" s="40">
        <v>1428</v>
      </c>
      <c r="E27" s="40"/>
      <c r="F27" s="40"/>
      <c r="G27" s="40"/>
      <c r="H27" s="40" t="s">
        <v>73</v>
      </c>
      <c r="I27" s="40" t="s">
        <v>74</v>
      </c>
      <c r="J27" s="83">
        <v>0</v>
      </c>
      <c r="K27" s="83">
        <v>0</v>
      </c>
      <c r="L27" s="78">
        <f t="shared" si="0"/>
        <v>0</v>
      </c>
    </row>
    <row r="28" spans="1:12" x14ac:dyDescent="0.2">
      <c r="A28" s="79">
        <v>51</v>
      </c>
      <c r="B28" s="79">
        <v>1</v>
      </c>
      <c r="C28" s="79" t="s">
        <v>10</v>
      </c>
      <c r="D28" s="79">
        <v>1360</v>
      </c>
      <c r="E28" s="79">
        <v>5533</v>
      </c>
      <c r="F28" s="79">
        <v>1</v>
      </c>
      <c r="G28" s="79">
        <v>24</v>
      </c>
      <c r="H28" s="8" t="s">
        <v>75</v>
      </c>
      <c r="I28" s="8" t="s">
        <v>76</v>
      </c>
      <c r="J28" s="78">
        <v>72</v>
      </c>
      <c r="K28" s="78">
        <v>4.5</v>
      </c>
      <c r="L28" s="78">
        <f t="shared" si="0"/>
        <v>76.5</v>
      </c>
    </row>
    <row r="29" spans="1:12" x14ac:dyDescent="0.2">
      <c r="A29" s="79">
        <v>51</v>
      </c>
      <c r="B29" s="79">
        <v>1</v>
      </c>
      <c r="C29" s="79" t="s">
        <v>10</v>
      </c>
      <c r="D29" s="79">
        <v>2223</v>
      </c>
      <c r="E29" s="79">
        <v>5066</v>
      </c>
      <c r="F29" s="79">
        <v>1</v>
      </c>
      <c r="G29" s="79">
        <v>24</v>
      </c>
      <c r="H29" s="8" t="s">
        <v>78</v>
      </c>
      <c r="I29" s="8" t="s">
        <v>79</v>
      </c>
      <c r="J29" s="78">
        <v>141.5</v>
      </c>
      <c r="K29" s="78"/>
      <c r="L29" s="78">
        <f t="shared" si="0"/>
        <v>141.5</v>
      </c>
    </row>
    <row r="30" spans="1:12" hidden="1" x14ac:dyDescent="0.2">
      <c r="A30" s="91">
        <v>51</v>
      </c>
      <c r="B30" s="91"/>
      <c r="C30" s="91" t="s">
        <v>13</v>
      </c>
      <c r="D30" s="91">
        <v>1182</v>
      </c>
      <c r="E30" s="91" t="s">
        <v>238</v>
      </c>
      <c r="F30" s="91">
        <v>1</v>
      </c>
      <c r="G30" s="91">
        <v>24</v>
      </c>
      <c r="H30" s="91" t="s">
        <v>78</v>
      </c>
      <c r="I30" s="91" t="s">
        <v>220</v>
      </c>
      <c r="J30" s="93">
        <v>72</v>
      </c>
      <c r="K30" s="93">
        <v>19.900000000000006</v>
      </c>
      <c r="L30" s="93">
        <f t="shared" si="0"/>
        <v>91.9</v>
      </c>
    </row>
    <row r="31" spans="1:12" hidden="1" x14ac:dyDescent="0.2">
      <c r="A31" s="91"/>
      <c r="B31" s="91"/>
      <c r="C31" s="91" t="s">
        <v>13</v>
      </c>
      <c r="D31" s="91">
        <v>2245</v>
      </c>
      <c r="E31" s="91" t="s">
        <v>239</v>
      </c>
      <c r="F31" s="91">
        <v>1</v>
      </c>
      <c r="G31" s="91">
        <v>24</v>
      </c>
      <c r="H31" s="91" t="s">
        <v>78</v>
      </c>
      <c r="I31" s="91" t="s">
        <v>188</v>
      </c>
      <c r="J31" s="93">
        <v>72</v>
      </c>
      <c r="K31" s="93">
        <v>55.25</v>
      </c>
      <c r="L31" s="93">
        <f t="shared" si="0"/>
        <v>127.25</v>
      </c>
    </row>
    <row r="32" spans="1:12" hidden="1" x14ac:dyDescent="0.2">
      <c r="A32" s="91"/>
      <c r="B32" s="91"/>
      <c r="C32" s="91" t="s">
        <v>13</v>
      </c>
      <c r="D32" s="91">
        <v>2246</v>
      </c>
      <c r="E32" s="91" t="s">
        <v>240</v>
      </c>
      <c r="F32" s="91">
        <v>1</v>
      </c>
      <c r="G32" s="91">
        <v>24</v>
      </c>
      <c r="H32" s="91" t="s">
        <v>78</v>
      </c>
      <c r="I32" s="91" t="s">
        <v>189</v>
      </c>
      <c r="J32" s="93">
        <v>96</v>
      </c>
      <c r="K32" s="93">
        <v>87.75</v>
      </c>
      <c r="L32" s="93">
        <f t="shared" si="0"/>
        <v>183.75</v>
      </c>
    </row>
    <row r="33" spans="1:13" x14ac:dyDescent="0.2">
      <c r="A33" s="79">
        <v>51</v>
      </c>
      <c r="B33" s="79">
        <v>1</v>
      </c>
      <c r="C33" s="79" t="s">
        <v>10</v>
      </c>
      <c r="D33" s="79">
        <v>2117</v>
      </c>
      <c r="E33" s="79">
        <v>5134</v>
      </c>
      <c r="F33" s="79">
        <v>1</v>
      </c>
      <c r="G33" s="79">
        <v>24</v>
      </c>
      <c r="H33" s="8" t="s">
        <v>78</v>
      </c>
      <c r="I33" s="8" t="s">
        <v>80</v>
      </c>
      <c r="J33" s="78">
        <v>72</v>
      </c>
      <c r="K33" s="78">
        <v>37</v>
      </c>
      <c r="L33" s="78">
        <f t="shared" si="0"/>
        <v>109</v>
      </c>
    </row>
    <row r="34" spans="1:13" x14ac:dyDescent="0.2">
      <c r="A34" s="79">
        <v>51</v>
      </c>
      <c r="B34" s="79">
        <v>4</v>
      </c>
      <c r="C34" s="79" t="s">
        <v>10</v>
      </c>
      <c r="D34" s="79">
        <v>2215</v>
      </c>
      <c r="E34" s="79">
        <v>5520</v>
      </c>
      <c r="F34" s="79">
        <v>1</v>
      </c>
      <c r="G34" s="79">
        <v>24</v>
      </c>
      <c r="H34" s="8" t="s">
        <v>78</v>
      </c>
      <c r="I34" s="8" t="s">
        <v>81</v>
      </c>
      <c r="J34" s="78">
        <v>144</v>
      </c>
      <c r="K34" s="78">
        <v>0.15000000000000568</v>
      </c>
      <c r="L34" s="78">
        <f t="shared" si="0"/>
        <v>144.15</v>
      </c>
    </row>
    <row r="35" spans="1:13" x14ac:dyDescent="0.2">
      <c r="A35" s="79">
        <v>51</v>
      </c>
      <c r="B35" s="79">
        <v>1</v>
      </c>
      <c r="C35" s="79" t="s">
        <v>10</v>
      </c>
      <c r="D35" s="79">
        <v>2102</v>
      </c>
      <c r="E35" s="79">
        <v>5047</v>
      </c>
      <c r="F35" s="79">
        <v>1</v>
      </c>
      <c r="G35" s="79">
        <v>24</v>
      </c>
      <c r="H35" s="8" t="s">
        <v>78</v>
      </c>
      <c r="I35" s="8" t="s">
        <v>82</v>
      </c>
      <c r="J35" s="78">
        <v>0</v>
      </c>
      <c r="K35" s="78">
        <v>0</v>
      </c>
      <c r="L35" s="78">
        <f t="shared" si="0"/>
        <v>0</v>
      </c>
    </row>
    <row r="36" spans="1:13" x14ac:dyDescent="0.2">
      <c r="A36" s="79">
        <v>51</v>
      </c>
      <c r="B36" s="79">
        <v>1</v>
      </c>
      <c r="C36" s="79" t="s">
        <v>10</v>
      </c>
      <c r="D36" s="79">
        <v>2073</v>
      </c>
      <c r="E36" s="79">
        <v>5064</v>
      </c>
      <c r="F36" s="79">
        <v>1</v>
      </c>
      <c r="G36" s="79">
        <v>24</v>
      </c>
      <c r="H36" s="8" t="s">
        <v>78</v>
      </c>
      <c r="I36" s="8" t="s">
        <v>83</v>
      </c>
      <c r="J36" s="78">
        <v>48</v>
      </c>
      <c r="K36" s="78">
        <v>36.25</v>
      </c>
      <c r="L36" s="78">
        <f t="shared" si="0"/>
        <v>84.25</v>
      </c>
    </row>
    <row r="37" spans="1:13" x14ac:dyDescent="0.2">
      <c r="A37" s="79">
        <v>51</v>
      </c>
      <c r="B37" s="79">
        <v>1</v>
      </c>
      <c r="C37" s="79" t="s">
        <v>10</v>
      </c>
      <c r="D37" s="79">
        <v>2148</v>
      </c>
      <c r="E37" s="79">
        <v>5512</v>
      </c>
      <c r="F37" s="79">
        <v>1</v>
      </c>
      <c r="G37" s="79">
        <v>24</v>
      </c>
      <c r="H37" s="8" t="s">
        <v>78</v>
      </c>
      <c r="I37" s="8" t="s">
        <v>84</v>
      </c>
      <c r="J37" s="78">
        <v>48</v>
      </c>
      <c r="K37" s="78">
        <v>33.5</v>
      </c>
      <c r="L37" s="78">
        <f t="shared" si="0"/>
        <v>81.5</v>
      </c>
    </row>
    <row r="38" spans="1:13" x14ac:dyDescent="0.2">
      <c r="A38" s="79"/>
      <c r="B38" s="79"/>
      <c r="C38" s="79" t="s">
        <v>10</v>
      </c>
      <c r="D38" s="79">
        <v>2229</v>
      </c>
      <c r="E38" s="79">
        <v>2229</v>
      </c>
      <c r="F38" s="79">
        <v>1</v>
      </c>
      <c r="G38" s="79">
        <v>24</v>
      </c>
      <c r="H38" s="8" t="s">
        <v>87</v>
      </c>
      <c r="I38" s="8" t="s">
        <v>88</v>
      </c>
      <c r="J38" s="78">
        <v>120</v>
      </c>
      <c r="K38" s="78">
        <v>16.5</v>
      </c>
      <c r="L38" s="78">
        <f t="shared" si="0"/>
        <v>136.5</v>
      </c>
    </row>
    <row r="39" spans="1:13" hidden="1" x14ac:dyDescent="0.2">
      <c r="A39" s="79"/>
      <c r="B39" s="79"/>
      <c r="C39" s="40" t="s">
        <v>33</v>
      </c>
      <c r="D39" s="40">
        <v>1422</v>
      </c>
      <c r="E39" s="40">
        <v>9999</v>
      </c>
      <c r="F39" s="40">
        <v>2</v>
      </c>
      <c r="G39" s="40">
        <v>45</v>
      </c>
      <c r="H39" s="40" t="s">
        <v>92</v>
      </c>
      <c r="I39" s="40" t="s">
        <v>93</v>
      </c>
      <c r="J39" s="83">
        <v>180</v>
      </c>
      <c r="K39" s="83">
        <v>0</v>
      </c>
      <c r="L39" s="78">
        <f t="shared" si="0"/>
        <v>180</v>
      </c>
    </row>
    <row r="40" spans="1:13" ht="15" hidden="1" x14ac:dyDescent="0.25">
      <c r="A40" s="91"/>
      <c r="B40" s="91"/>
      <c r="C40" s="91" t="s">
        <v>156</v>
      </c>
      <c r="D40" s="91">
        <v>5018</v>
      </c>
      <c r="E40" s="92" t="s">
        <v>250</v>
      </c>
      <c r="F40" s="91"/>
      <c r="G40" s="91">
        <v>24</v>
      </c>
      <c r="H40" s="91" t="s">
        <v>191</v>
      </c>
      <c r="I40" s="91" t="s">
        <v>190</v>
      </c>
      <c r="J40" s="93">
        <v>168</v>
      </c>
      <c r="K40" s="93">
        <v>62.599999999999994</v>
      </c>
      <c r="L40" s="93">
        <f t="shared" si="0"/>
        <v>230.6</v>
      </c>
    </row>
    <row r="41" spans="1:13" x14ac:dyDescent="0.2">
      <c r="A41" s="79"/>
      <c r="B41" s="79"/>
      <c r="C41" s="79" t="s">
        <v>10</v>
      </c>
      <c r="D41" s="79">
        <v>4038</v>
      </c>
      <c r="E41" s="79"/>
      <c r="F41" s="79"/>
      <c r="G41" s="79">
        <v>24</v>
      </c>
      <c r="H41" s="8" t="s">
        <v>89</v>
      </c>
      <c r="I41" s="8" t="s">
        <v>90</v>
      </c>
      <c r="J41" s="78">
        <v>0</v>
      </c>
      <c r="K41" s="78">
        <v>0</v>
      </c>
      <c r="L41" s="78">
        <f t="shared" si="0"/>
        <v>0</v>
      </c>
    </row>
    <row r="42" spans="1:13" x14ac:dyDescent="0.2">
      <c r="A42" s="79"/>
      <c r="B42" s="79"/>
      <c r="C42" s="79" t="s">
        <v>10</v>
      </c>
      <c r="D42" s="79">
        <v>4035</v>
      </c>
      <c r="E42" s="79"/>
      <c r="F42" s="79"/>
      <c r="G42" s="79">
        <v>24</v>
      </c>
      <c r="H42" s="8" t="s">
        <v>89</v>
      </c>
      <c r="I42" s="8" t="s">
        <v>91</v>
      </c>
      <c r="J42" s="78">
        <v>0</v>
      </c>
      <c r="K42" s="78">
        <v>0</v>
      </c>
      <c r="L42" s="78">
        <f t="shared" si="0"/>
        <v>0</v>
      </c>
    </row>
    <row r="43" spans="1:13" hidden="1" x14ac:dyDescent="0.2">
      <c r="A43" s="79"/>
      <c r="B43" s="79"/>
      <c r="C43" s="91" t="s">
        <v>13</v>
      </c>
      <c r="D43" s="91">
        <v>4042</v>
      </c>
      <c r="E43" s="91"/>
      <c r="F43" s="91"/>
      <c r="G43" s="91"/>
      <c r="H43" s="91" t="s">
        <v>89</v>
      </c>
      <c r="I43" s="91" t="s">
        <v>94</v>
      </c>
      <c r="J43" s="93">
        <v>0</v>
      </c>
      <c r="K43" s="93">
        <v>0</v>
      </c>
      <c r="L43" s="93">
        <f t="shared" si="0"/>
        <v>0</v>
      </c>
    </row>
    <row r="44" spans="1:13" hidden="1" x14ac:dyDescent="0.2">
      <c r="A44" s="79"/>
      <c r="B44" s="79"/>
      <c r="C44" s="40" t="s">
        <v>33</v>
      </c>
      <c r="D44" s="40">
        <v>723</v>
      </c>
      <c r="E44" s="40">
        <v>9999</v>
      </c>
      <c r="F44" s="40">
        <v>2</v>
      </c>
      <c r="G44" s="40">
        <v>45</v>
      </c>
      <c r="H44" s="40" t="s">
        <v>95</v>
      </c>
      <c r="I44" s="40" t="s">
        <v>41</v>
      </c>
      <c r="J44" s="83">
        <v>217.8</v>
      </c>
      <c r="K44" s="83">
        <v>15</v>
      </c>
      <c r="L44" s="83">
        <f t="shared" si="0"/>
        <v>232.8</v>
      </c>
      <c r="M44" s="74"/>
    </row>
    <row r="45" spans="1:13" x14ac:dyDescent="0.2">
      <c r="A45" s="79">
        <v>51</v>
      </c>
      <c r="B45" s="79">
        <v>1</v>
      </c>
      <c r="C45" s="79" t="s">
        <v>10</v>
      </c>
      <c r="D45" s="79">
        <v>23</v>
      </c>
      <c r="E45" s="79">
        <v>5030</v>
      </c>
      <c r="F45" s="79">
        <v>1</v>
      </c>
      <c r="G45" s="79">
        <v>24</v>
      </c>
      <c r="H45" s="8" t="s">
        <v>97</v>
      </c>
      <c r="I45" s="8" t="s">
        <v>98</v>
      </c>
      <c r="J45" s="78">
        <v>120</v>
      </c>
      <c r="K45" s="78">
        <v>42</v>
      </c>
      <c r="L45" s="78">
        <f t="shared" si="0"/>
        <v>162</v>
      </c>
    </row>
    <row r="46" spans="1:13" hidden="1" x14ac:dyDescent="0.2">
      <c r="A46" s="79"/>
      <c r="B46" s="91"/>
      <c r="C46" s="91" t="s">
        <v>156</v>
      </c>
      <c r="D46" s="91">
        <v>5017</v>
      </c>
      <c r="E46" s="91" t="s">
        <v>235</v>
      </c>
      <c r="F46" s="91"/>
      <c r="G46" s="91">
        <v>24</v>
      </c>
      <c r="H46" s="91" t="s">
        <v>193</v>
      </c>
      <c r="I46" s="91" t="s">
        <v>192</v>
      </c>
      <c r="J46" s="93">
        <v>168</v>
      </c>
      <c r="K46" s="93">
        <v>65.900000000000006</v>
      </c>
      <c r="L46" s="93">
        <f t="shared" si="0"/>
        <v>233.9</v>
      </c>
    </row>
    <row r="47" spans="1:13" hidden="1" x14ac:dyDescent="0.2">
      <c r="A47" s="8">
        <v>51</v>
      </c>
      <c r="B47" s="91"/>
      <c r="C47" s="91" t="s">
        <v>242</v>
      </c>
      <c r="D47" s="91">
        <v>5021</v>
      </c>
      <c r="E47" s="91" t="s">
        <v>213</v>
      </c>
      <c r="F47" s="91">
        <v>1</v>
      </c>
      <c r="G47" s="91">
        <v>24</v>
      </c>
      <c r="H47" s="91" t="s">
        <v>195</v>
      </c>
      <c r="I47" s="91" t="s">
        <v>214</v>
      </c>
      <c r="J47" s="93">
        <v>72</v>
      </c>
      <c r="K47" s="93">
        <v>38.400000000000006</v>
      </c>
      <c r="L47" s="93">
        <f t="shared" si="0"/>
        <v>110.4</v>
      </c>
    </row>
    <row r="48" spans="1:13" x14ac:dyDescent="0.2">
      <c r="A48" s="79">
        <v>51</v>
      </c>
      <c r="B48" s="79">
        <v>1</v>
      </c>
      <c r="C48" s="79" t="s">
        <v>10</v>
      </c>
      <c r="D48" s="79">
        <v>1429</v>
      </c>
      <c r="E48" s="79">
        <v>5054</v>
      </c>
      <c r="F48" s="79">
        <v>1</v>
      </c>
      <c r="G48" s="79">
        <v>24</v>
      </c>
      <c r="H48" s="8" t="s">
        <v>99</v>
      </c>
      <c r="I48" s="8" t="s">
        <v>100</v>
      </c>
      <c r="J48" s="78">
        <v>48</v>
      </c>
      <c r="K48" s="78">
        <v>150.25</v>
      </c>
      <c r="L48" s="78">
        <f t="shared" si="0"/>
        <v>198.25</v>
      </c>
    </row>
    <row r="49" spans="1:13" hidden="1" x14ac:dyDescent="0.2">
      <c r="A49" s="79"/>
      <c r="B49" s="91"/>
      <c r="C49" s="91" t="s">
        <v>145</v>
      </c>
      <c r="D49" s="91">
        <v>5016</v>
      </c>
      <c r="E49" s="91" t="s">
        <v>233</v>
      </c>
      <c r="F49" s="91">
        <v>1</v>
      </c>
      <c r="G49" s="91">
        <v>24</v>
      </c>
      <c r="H49" s="91" t="s">
        <v>195</v>
      </c>
      <c r="I49" s="91" t="s">
        <v>194</v>
      </c>
      <c r="J49" s="93">
        <v>48</v>
      </c>
      <c r="K49" s="93">
        <v>2.25</v>
      </c>
      <c r="L49" s="93">
        <f t="shared" si="0"/>
        <v>50.25</v>
      </c>
    </row>
    <row r="50" spans="1:13" x14ac:dyDescent="0.2">
      <c r="A50" s="79"/>
      <c r="B50" s="79"/>
      <c r="C50" s="79" t="s">
        <v>10</v>
      </c>
      <c r="D50" s="79">
        <v>1306</v>
      </c>
      <c r="E50" s="79" t="s">
        <v>234</v>
      </c>
      <c r="F50" s="79">
        <v>1</v>
      </c>
      <c r="G50" s="79">
        <v>24</v>
      </c>
      <c r="H50" s="8" t="s">
        <v>178</v>
      </c>
      <c r="I50" s="8" t="s">
        <v>51</v>
      </c>
      <c r="J50" s="78">
        <v>168</v>
      </c>
      <c r="K50" s="78">
        <v>74.199999999999989</v>
      </c>
      <c r="L50" s="78">
        <f t="shared" si="0"/>
        <v>242.2</v>
      </c>
    </row>
    <row r="51" spans="1:13" hidden="1" x14ac:dyDescent="0.2">
      <c r="A51" s="79">
        <v>50</v>
      </c>
      <c r="B51" s="79">
        <v>5</v>
      </c>
      <c r="C51" s="40" t="s">
        <v>33</v>
      </c>
      <c r="D51" s="40">
        <v>1407</v>
      </c>
      <c r="E51" s="40">
        <v>5547</v>
      </c>
      <c r="F51" s="40">
        <v>2</v>
      </c>
      <c r="G51" s="40">
        <v>45</v>
      </c>
      <c r="H51" s="40" t="s">
        <v>103</v>
      </c>
      <c r="I51" s="40" t="s">
        <v>104</v>
      </c>
      <c r="J51" s="83">
        <v>0</v>
      </c>
      <c r="K51" s="83">
        <v>0</v>
      </c>
      <c r="L51" s="78">
        <f t="shared" si="0"/>
        <v>0</v>
      </c>
    </row>
    <row r="52" spans="1:13" x14ac:dyDescent="0.2">
      <c r="A52" s="79">
        <v>51</v>
      </c>
      <c r="B52" s="79">
        <v>1</v>
      </c>
      <c r="C52" s="79" t="s">
        <v>10</v>
      </c>
      <c r="D52" s="79">
        <v>1432</v>
      </c>
      <c r="E52" s="79">
        <v>5595</v>
      </c>
      <c r="F52" s="79">
        <v>1</v>
      </c>
      <c r="G52" s="79">
        <v>24</v>
      </c>
      <c r="H52" s="8" t="s">
        <v>105</v>
      </c>
      <c r="I52" s="8" t="s">
        <v>106</v>
      </c>
      <c r="J52" s="78">
        <v>168</v>
      </c>
      <c r="K52" s="78">
        <v>41.25</v>
      </c>
      <c r="L52" s="78">
        <f t="shared" si="0"/>
        <v>209.25</v>
      </c>
    </row>
    <row r="53" spans="1:13" ht="15" hidden="1" x14ac:dyDescent="0.25">
      <c r="A53" s="79">
        <v>50</v>
      </c>
      <c r="B53" s="79">
        <v>5</v>
      </c>
      <c r="C53" s="40" t="s">
        <v>33</v>
      </c>
      <c r="D53" s="40">
        <v>1295</v>
      </c>
      <c r="E53" s="40">
        <v>5017</v>
      </c>
      <c r="F53" s="40">
        <v>2</v>
      </c>
      <c r="G53" s="40">
        <v>45</v>
      </c>
      <c r="H53" s="40" t="s">
        <v>107</v>
      </c>
      <c r="I53" s="40" t="s">
        <v>108</v>
      </c>
      <c r="J53" s="85">
        <f>162.5+45</f>
        <v>207.5</v>
      </c>
      <c r="K53" s="83">
        <v>8</v>
      </c>
      <c r="L53" s="78">
        <f t="shared" si="0"/>
        <v>215.5</v>
      </c>
    </row>
    <row r="54" spans="1:13" ht="15" x14ac:dyDescent="0.25">
      <c r="A54" s="79">
        <v>51</v>
      </c>
      <c r="B54" s="79">
        <v>1</v>
      </c>
      <c r="C54" s="79" t="s">
        <v>10</v>
      </c>
      <c r="D54" s="79">
        <v>1433</v>
      </c>
      <c r="E54" s="79">
        <v>5593</v>
      </c>
      <c r="F54" s="79">
        <v>1</v>
      </c>
      <c r="G54" s="79">
        <v>24</v>
      </c>
      <c r="H54" s="8" t="s">
        <v>109</v>
      </c>
      <c r="I54" s="8" t="s">
        <v>110</v>
      </c>
      <c r="J54" s="86">
        <v>21.25</v>
      </c>
      <c r="K54" s="78"/>
      <c r="L54" s="78">
        <f t="shared" si="0"/>
        <v>21.25</v>
      </c>
    </row>
    <row r="55" spans="1:13" x14ac:dyDescent="0.2">
      <c r="A55" s="79">
        <v>51</v>
      </c>
      <c r="B55" s="79">
        <v>1</v>
      </c>
      <c r="C55" s="79" t="s">
        <v>10</v>
      </c>
      <c r="D55" s="79">
        <v>564</v>
      </c>
      <c r="E55" s="79">
        <v>5515</v>
      </c>
      <c r="F55" s="79">
        <v>1</v>
      </c>
      <c r="G55" s="79">
        <v>24</v>
      </c>
      <c r="H55" s="8" t="s">
        <v>109</v>
      </c>
      <c r="I55" s="8" t="s">
        <v>43</v>
      </c>
      <c r="J55" s="78">
        <v>216</v>
      </c>
      <c r="K55" s="78">
        <v>45</v>
      </c>
      <c r="L55" s="78">
        <f t="shared" si="0"/>
        <v>261</v>
      </c>
    </row>
    <row r="56" spans="1:13" x14ac:dyDescent="0.2">
      <c r="A56" s="79">
        <v>51</v>
      </c>
      <c r="B56" s="79">
        <v>1</v>
      </c>
      <c r="C56" s="79" t="s">
        <v>10</v>
      </c>
      <c r="D56" s="79">
        <v>1403</v>
      </c>
      <c r="E56" s="79">
        <v>5058</v>
      </c>
      <c r="F56" s="79">
        <v>1</v>
      </c>
      <c r="G56" s="79">
        <v>24</v>
      </c>
      <c r="H56" s="8" t="s">
        <v>111</v>
      </c>
      <c r="I56" s="8" t="s">
        <v>112</v>
      </c>
      <c r="J56" s="78">
        <v>0</v>
      </c>
      <c r="K56" s="78">
        <v>0</v>
      </c>
      <c r="L56" s="78">
        <f t="shared" si="0"/>
        <v>0</v>
      </c>
    </row>
    <row r="57" spans="1:13" x14ac:dyDescent="0.2">
      <c r="A57" s="8">
        <v>50</v>
      </c>
      <c r="B57" s="8">
        <v>1</v>
      </c>
      <c r="C57" s="8" t="s">
        <v>10</v>
      </c>
      <c r="D57" s="8">
        <v>1236</v>
      </c>
      <c r="E57" s="8">
        <v>5041</v>
      </c>
      <c r="F57" s="8">
        <v>1</v>
      </c>
      <c r="G57" s="8">
        <v>24</v>
      </c>
      <c r="H57" s="8" t="s">
        <v>113</v>
      </c>
      <c r="I57" s="8" t="s">
        <v>114</v>
      </c>
      <c r="J57" s="77">
        <v>120</v>
      </c>
      <c r="K57" s="77">
        <v>25</v>
      </c>
      <c r="L57" s="77">
        <f t="shared" si="0"/>
        <v>145</v>
      </c>
    </row>
    <row r="58" spans="1:13" x14ac:dyDescent="0.2">
      <c r="A58" s="79">
        <v>51</v>
      </c>
      <c r="B58" s="79">
        <v>1</v>
      </c>
      <c r="C58" s="79" t="s">
        <v>10</v>
      </c>
      <c r="D58" s="79">
        <v>1047</v>
      </c>
      <c r="E58" s="79">
        <v>5507</v>
      </c>
      <c r="F58" s="79">
        <v>1</v>
      </c>
      <c r="G58" s="79">
        <v>24</v>
      </c>
      <c r="H58" s="8" t="s">
        <v>115</v>
      </c>
      <c r="I58" s="8" t="s">
        <v>116</v>
      </c>
      <c r="J58" s="78">
        <v>55.75</v>
      </c>
      <c r="K58" s="78">
        <v>0</v>
      </c>
      <c r="L58" s="78">
        <f t="shared" si="0"/>
        <v>55.75</v>
      </c>
      <c r="M58" s="74"/>
    </row>
    <row r="59" spans="1:13" x14ac:dyDescent="0.2">
      <c r="A59" s="79">
        <v>51</v>
      </c>
      <c r="B59" s="79">
        <v>1</v>
      </c>
      <c r="C59" s="79" t="s">
        <v>10</v>
      </c>
      <c r="D59" s="79">
        <v>1430</v>
      </c>
      <c r="E59" s="79">
        <v>5093</v>
      </c>
      <c r="F59" s="79">
        <v>1</v>
      </c>
      <c r="G59" s="79">
        <v>24</v>
      </c>
      <c r="H59" s="8" t="s">
        <v>117</v>
      </c>
      <c r="I59" s="8" t="s">
        <v>118</v>
      </c>
      <c r="J59" s="78">
        <v>72</v>
      </c>
      <c r="K59" s="78">
        <v>19.5</v>
      </c>
      <c r="L59" s="78">
        <f t="shared" si="0"/>
        <v>91.5</v>
      </c>
    </row>
    <row r="60" spans="1:13" hidden="1" x14ac:dyDescent="0.2">
      <c r="A60" s="79"/>
      <c r="B60" s="95"/>
      <c r="C60" s="95" t="s">
        <v>156</v>
      </c>
      <c r="D60" s="95">
        <v>5013</v>
      </c>
      <c r="E60" s="96" t="s">
        <v>221</v>
      </c>
      <c r="F60" s="95">
        <v>1</v>
      </c>
      <c r="G60" s="95">
        <v>24</v>
      </c>
      <c r="H60" s="95" t="s">
        <v>180</v>
      </c>
      <c r="I60" s="95" t="s">
        <v>179</v>
      </c>
      <c r="J60" s="97">
        <v>168</v>
      </c>
      <c r="K60" s="97">
        <v>60.550000000000011</v>
      </c>
      <c r="L60" s="97">
        <f t="shared" si="0"/>
        <v>228.55</v>
      </c>
    </row>
    <row r="61" spans="1:13" ht="15" x14ac:dyDescent="0.25">
      <c r="A61" s="79">
        <v>50</v>
      </c>
      <c r="B61" s="79">
        <v>1</v>
      </c>
      <c r="C61" s="79" t="s">
        <v>10</v>
      </c>
      <c r="D61" s="79">
        <v>431</v>
      </c>
      <c r="E61" s="79">
        <v>5538</v>
      </c>
      <c r="F61" s="79">
        <v>1</v>
      </c>
      <c r="G61" s="79">
        <v>24</v>
      </c>
      <c r="H61" s="8" t="s">
        <v>119</v>
      </c>
      <c r="I61" s="8" t="s">
        <v>120</v>
      </c>
      <c r="J61" s="87">
        <v>228.15</v>
      </c>
      <c r="K61" s="78">
        <v>0</v>
      </c>
      <c r="L61" s="78">
        <f t="shared" si="0"/>
        <v>228.15</v>
      </c>
    </row>
    <row r="62" spans="1:13" x14ac:dyDescent="0.2">
      <c r="A62" s="79">
        <v>51</v>
      </c>
      <c r="B62" s="79">
        <v>1</v>
      </c>
      <c r="C62" s="79" t="s">
        <v>10</v>
      </c>
      <c r="D62" s="79">
        <v>686</v>
      </c>
      <c r="E62" s="79">
        <v>5086</v>
      </c>
      <c r="F62" s="79">
        <v>1</v>
      </c>
      <c r="G62" s="79">
        <v>24</v>
      </c>
      <c r="H62" s="8" t="s">
        <v>122</v>
      </c>
      <c r="I62" s="8" t="s">
        <v>123</v>
      </c>
      <c r="J62" s="78">
        <v>0</v>
      </c>
      <c r="K62" s="78">
        <v>0</v>
      </c>
      <c r="L62" s="78">
        <f t="shared" si="0"/>
        <v>0</v>
      </c>
    </row>
    <row r="63" spans="1:13" x14ac:dyDescent="0.2">
      <c r="A63" s="79"/>
      <c r="B63" s="79"/>
      <c r="C63" s="79" t="s">
        <v>10</v>
      </c>
      <c r="D63" s="79">
        <v>2211</v>
      </c>
      <c r="E63" s="79" t="s">
        <v>222</v>
      </c>
      <c r="F63" s="79">
        <v>1</v>
      </c>
      <c r="G63" s="79">
        <v>24</v>
      </c>
      <c r="H63" s="8" t="s">
        <v>124</v>
      </c>
      <c r="I63" s="8" t="s">
        <v>125</v>
      </c>
      <c r="J63" s="78">
        <v>48</v>
      </c>
      <c r="K63" s="78">
        <v>7.75</v>
      </c>
      <c r="L63" s="78">
        <f t="shared" ref="L63:L91" si="1">K63+J63</f>
        <v>55.75</v>
      </c>
    </row>
    <row r="64" spans="1:13" hidden="1" x14ac:dyDescent="0.2">
      <c r="A64" s="79"/>
      <c r="B64" s="79"/>
      <c r="C64" s="91" t="s">
        <v>13</v>
      </c>
      <c r="D64" s="91">
        <v>2250</v>
      </c>
      <c r="E64" s="91" t="s">
        <v>223</v>
      </c>
      <c r="F64" s="91">
        <v>1</v>
      </c>
      <c r="G64" s="91">
        <v>24</v>
      </c>
      <c r="H64" s="91" t="s">
        <v>124</v>
      </c>
      <c r="I64" s="91" t="s">
        <v>197</v>
      </c>
      <c r="J64" s="93">
        <v>72</v>
      </c>
      <c r="K64" s="93">
        <v>25.25</v>
      </c>
      <c r="L64" s="93">
        <f t="shared" si="1"/>
        <v>97.25</v>
      </c>
    </row>
    <row r="65" spans="1:12" hidden="1" x14ac:dyDescent="0.2">
      <c r="A65" s="79"/>
      <c r="B65" s="79"/>
      <c r="C65" s="40" t="s">
        <v>33</v>
      </c>
      <c r="D65" s="40">
        <v>992</v>
      </c>
      <c r="E65" s="40">
        <v>5120</v>
      </c>
      <c r="F65" s="40">
        <v>2</v>
      </c>
      <c r="G65" s="40">
        <v>45</v>
      </c>
      <c r="H65" s="40" t="s">
        <v>126</v>
      </c>
      <c r="I65" s="40" t="s">
        <v>127</v>
      </c>
      <c r="J65" s="83">
        <v>131.9</v>
      </c>
      <c r="K65" s="83">
        <v>9.9</v>
      </c>
      <c r="L65" s="78">
        <f t="shared" si="1"/>
        <v>141.80000000000001</v>
      </c>
    </row>
    <row r="66" spans="1:12" x14ac:dyDescent="0.2">
      <c r="A66" s="79"/>
      <c r="B66" s="79"/>
      <c r="C66" s="79" t="s">
        <v>10</v>
      </c>
      <c r="D66" s="79">
        <v>217</v>
      </c>
      <c r="E66" s="79"/>
      <c r="F66" s="79"/>
      <c r="G66" s="79"/>
      <c r="H66" s="8" t="s">
        <v>135</v>
      </c>
      <c r="I66" s="8" t="s">
        <v>136</v>
      </c>
      <c r="J66" s="78">
        <v>0</v>
      </c>
      <c r="K66" s="78">
        <v>0</v>
      </c>
      <c r="L66" s="78">
        <f t="shared" si="1"/>
        <v>0</v>
      </c>
    </row>
    <row r="67" spans="1:12" x14ac:dyDescent="0.2">
      <c r="A67" s="79">
        <v>50</v>
      </c>
      <c r="B67" s="79">
        <v>1</v>
      </c>
      <c r="C67" s="79" t="s">
        <v>10</v>
      </c>
      <c r="D67" s="79">
        <v>1414</v>
      </c>
      <c r="E67" s="79">
        <v>5118</v>
      </c>
      <c r="F67" s="79">
        <v>1</v>
      </c>
      <c r="G67" s="79">
        <v>24</v>
      </c>
      <c r="H67" s="8" t="s">
        <v>131</v>
      </c>
      <c r="I67" s="8" t="s">
        <v>132</v>
      </c>
      <c r="J67" s="78">
        <v>24</v>
      </c>
      <c r="K67" s="78">
        <v>1.25</v>
      </c>
      <c r="L67" s="78">
        <f t="shared" si="1"/>
        <v>25.25</v>
      </c>
    </row>
    <row r="68" spans="1:12" x14ac:dyDescent="0.2">
      <c r="A68" s="79"/>
      <c r="B68" s="79"/>
      <c r="C68" s="79" t="s">
        <v>10</v>
      </c>
      <c r="D68" s="79">
        <v>1435</v>
      </c>
      <c r="E68" s="79"/>
      <c r="F68" s="79"/>
      <c r="G68" s="79">
        <v>24</v>
      </c>
      <c r="H68" s="8" t="s">
        <v>181</v>
      </c>
      <c r="I68" s="8" t="s">
        <v>79</v>
      </c>
      <c r="J68" s="78">
        <v>32.25</v>
      </c>
      <c r="K68" s="78"/>
      <c r="L68" s="78">
        <f t="shared" si="1"/>
        <v>32.25</v>
      </c>
    </row>
    <row r="69" spans="1:12" x14ac:dyDescent="0.2">
      <c r="A69" s="79">
        <v>51</v>
      </c>
      <c r="B69" s="79">
        <v>4</v>
      </c>
      <c r="C69" s="79" t="s">
        <v>10</v>
      </c>
      <c r="D69" s="79">
        <v>2228</v>
      </c>
      <c r="E69" s="79">
        <v>5061</v>
      </c>
      <c r="F69" s="79">
        <v>1</v>
      </c>
      <c r="G69" s="79">
        <v>24</v>
      </c>
      <c r="H69" s="8" t="s">
        <v>133</v>
      </c>
      <c r="I69" s="8" t="s">
        <v>134</v>
      </c>
      <c r="J69" s="78">
        <v>144</v>
      </c>
      <c r="K69" s="78">
        <v>188.5</v>
      </c>
      <c r="L69" s="78">
        <f t="shared" si="1"/>
        <v>332.5</v>
      </c>
    </row>
    <row r="70" spans="1:12" hidden="1" x14ac:dyDescent="0.2">
      <c r="A70" s="79"/>
      <c r="B70" s="91"/>
      <c r="C70" s="91" t="s">
        <v>177</v>
      </c>
      <c r="D70" s="91">
        <v>94</v>
      </c>
      <c r="E70" s="91"/>
      <c r="F70" s="91"/>
      <c r="G70" s="91">
        <v>24</v>
      </c>
      <c r="H70" s="91" t="s">
        <v>198</v>
      </c>
      <c r="I70" s="91" t="s">
        <v>199</v>
      </c>
      <c r="J70" s="93">
        <v>0</v>
      </c>
      <c r="K70" s="93">
        <v>0</v>
      </c>
      <c r="L70" s="93">
        <f t="shared" si="1"/>
        <v>0</v>
      </c>
    </row>
    <row r="71" spans="1:12" ht="15" x14ac:dyDescent="0.25">
      <c r="A71" s="79"/>
      <c r="B71" s="91"/>
      <c r="C71" s="8" t="s">
        <v>10</v>
      </c>
      <c r="D71" s="8">
        <v>2238</v>
      </c>
      <c r="E71" s="8" t="s">
        <v>226</v>
      </c>
      <c r="F71" s="8"/>
      <c r="G71" s="8">
        <v>24</v>
      </c>
      <c r="H71" s="8" t="s">
        <v>200</v>
      </c>
      <c r="I71" s="8" t="s">
        <v>138</v>
      </c>
      <c r="J71" s="87">
        <v>36.65</v>
      </c>
      <c r="K71" s="77">
        <v>0</v>
      </c>
      <c r="L71" s="77">
        <f t="shared" si="1"/>
        <v>36.65</v>
      </c>
    </row>
    <row r="72" spans="1:12" hidden="1" x14ac:dyDescent="0.2">
      <c r="A72" s="79"/>
      <c r="B72" s="91"/>
      <c r="C72" s="91" t="s">
        <v>145</v>
      </c>
      <c r="D72" s="91">
        <v>5015</v>
      </c>
      <c r="E72" s="91" t="s">
        <v>227</v>
      </c>
      <c r="F72" s="91"/>
      <c r="G72" s="91">
        <v>24</v>
      </c>
      <c r="H72" s="91" t="s">
        <v>202</v>
      </c>
      <c r="I72" s="91" t="s">
        <v>201</v>
      </c>
      <c r="J72" s="93">
        <v>96</v>
      </c>
      <c r="K72" s="93">
        <v>84</v>
      </c>
      <c r="L72" s="93">
        <f>K72+J72</f>
        <v>180</v>
      </c>
    </row>
    <row r="73" spans="1:12" x14ac:dyDescent="0.2">
      <c r="A73" s="79">
        <v>64</v>
      </c>
      <c r="B73" s="79">
        <v>1</v>
      </c>
      <c r="C73" s="79" t="s">
        <v>10</v>
      </c>
      <c r="D73" s="79">
        <v>1093</v>
      </c>
      <c r="E73" s="79">
        <v>5117</v>
      </c>
      <c r="F73" s="79">
        <v>1</v>
      </c>
      <c r="G73" s="79">
        <v>24</v>
      </c>
      <c r="H73" s="8" t="s">
        <v>139</v>
      </c>
      <c r="I73" s="8" t="s">
        <v>140</v>
      </c>
      <c r="J73" s="78">
        <v>0</v>
      </c>
      <c r="K73" s="78">
        <v>0</v>
      </c>
      <c r="L73" s="78">
        <f t="shared" si="1"/>
        <v>0</v>
      </c>
    </row>
    <row r="74" spans="1:12" x14ac:dyDescent="0.2">
      <c r="A74" s="79"/>
      <c r="B74" s="79"/>
      <c r="C74" s="79" t="s">
        <v>10</v>
      </c>
      <c r="D74" s="79">
        <v>1439</v>
      </c>
      <c r="E74" s="79"/>
      <c r="F74" s="79"/>
      <c r="G74" s="79"/>
      <c r="H74" s="8" t="s">
        <v>182</v>
      </c>
      <c r="I74" s="8" t="s">
        <v>183</v>
      </c>
      <c r="J74" s="78">
        <v>0</v>
      </c>
      <c r="K74" s="78">
        <v>0</v>
      </c>
      <c r="L74" s="78">
        <f t="shared" si="1"/>
        <v>0</v>
      </c>
    </row>
    <row r="75" spans="1:12" hidden="1" x14ac:dyDescent="0.2">
      <c r="A75" s="79"/>
      <c r="B75" s="79"/>
      <c r="C75" s="40" t="s">
        <v>33</v>
      </c>
      <c r="D75" s="40">
        <v>1399</v>
      </c>
      <c r="E75" s="40">
        <v>9999</v>
      </c>
      <c r="F75" s="40">
        <v>2</v>
      </c>
      <c r="G75" s="40">
        <v>45</v>
      </c>
      <c r="H75" s="40" t="s">
        <v>143</v>
      </c>
      <c r="I75" s="40" t="s">
        <v>144</v>
      </c>
      <c r="J75" s="83">
        <v>0</v>
      </c>
      <c r="K75" s="83">
        <v>0</v>
      </c>
      <c r="L75" s="78">
        <f t="shared" si="1"/>
        <v>0</v>
      </c>
    </row>
    <row r="76" spans="1:12" hidden="1" x14ac:dyDescent="0.2">
      <c r="A76" s="79"/>
      <c r="B76" s="79"/>
      <c r="C76" s="91" t="s">
        <v>13</v>
      </c>
      <c r="D76" s="91">
        <v>2243</v>
      </c>
      <c r="E76" s="91"/>
      <c r="F76" s="91"/>
      <c r="G76" s="91">
        <v>24</v>
      </c>
      <c r="H76" s="91" t="s">
        <v>141</v>
      </c>
      <c r="I76" s="91" t="s">
        <v>203</v>
      </c>
      <c r="J76" s="93">
        <v>0</v>
      </c>
      <c r="K76" s="93">
        <v>0</v>
      </c>
      <c r="L76" s="93">
        <f t="shared" si="1"/>
        <v>0</v>
      </c>
    </row>
    <row r="77" spans="1:12" x14ac:dyDescent="0.2">
      <c r="A77" s="79">
        <v>51</v>
      </c>
      <c r="B77" s="79">
        <v>1</v>
      </c>
      <c r="C77" s="79" t="s">
        <v>10</v>
      </c>
      <c r="D77" s="79">
        <v>1395</v>
      </c>
      <c r="E77" s="79">
        <v>5067</v>
      </c>
      <c r="F77" s="79">
        <v>1</v>
      </c>
      <c r="G77" s="79">
        <v>24</v>
      </c>
      <c r="H77" s="8" t="s">
        <v>147</v>
      </c>
      <c r="I77" s="8" t="s">
        <v>148</v>
      </c>
      <c r="J77" s="78">
        <v>120</v>
      </c>
      <c r="K77" s="78">
        <v>1.25</v>
      </c>
      <c r="L77" s="78">
        <f t="shared" si="1"/>
        <v>121.25</v>
      </c>
    </row>
    <row r="78" spans="1:12" x14ac:dyDescent="0.2">
      <c r="A78" s="79">
        <v>51</v>
      </c>
      <c r="B78" s="79">
        <v>1</v>
      </c>
      <c r="C78" s="79" t="s">
        <v>10</v>
      </c>
      <c r="D78" s="79">
        <v>426</v>
      </c>
      <c r="E78" s="79">
        <v>5044</v>
      </c>
      <c r="F78" s="79">
        <v>1</v>
      </c>
      <c r="G78" s="79">
        <v>24</v>
      </c>
      <c r="H78" s="8" t="s">
        <v>149</v>
      </c>
      <c r="I78" s="8" t="s">
        <v>146</v>
      </c>
      <c r="J78" s="78">
        <v>93.25</v>
      </c>
      <c r="K78" s="78"/>
      <c r="L78" s="78">
        <f t="shared" si="1"/>
        <v>93.25</v>
      </c>
    </row>
    <row r="79" spans="1:12" x14ac:dyDescent="0.2">
      <c r="A79" s="79"/>
      <c r="B79" s="79"/>
      <c r="C79" s="79" t="s">
        <v>10</v>
      </c>
      <c r="D79" s="79">
        <v>2210</v>
      </c>
      <c r="E79" s="79" t="s">
        <v>224</v>
      </c>
      <c r="F79" s="79"/>
      <c r="G79" s="79">
        <v>24</v>
      </c>
      <c r="H79" s="8" t="s">
        <v>150</v>
      </c>
      <c r="I79" s="8" t="s">
        <v>151</v>
      </c>
      <c r="J79" s="78">
        <v>72</v>
      </c>
      <c r="K79" s="78">
        <v>10</v>
      </c>
      <c r="L79" s="78">
        <f t="shared" si="1"/>
        <v>82</v>
      </c>
    </row>
    <row r="80" spans="1:12" x14ac:dyDescent="0.2">
      <c r="A80" s="79">
        <v>64</v>
      </c>
      <c r="B80" s="79">
        <v>1</v>
      </c>
      <c r="C80" s="79" t="s">
        <v>10</v>
      </c>
      <c r="D80" s="79">
        <v>1390</v>
      </c>
      <c r="E80" s="79">
        <v>5542</v>
      </c>
      <c r="F80" s="79">
        <v>1</v>
      </c>
      <c r="G80" s="79">
        <v>24</v>
      </c>
      <c r="H80" s="8" t="s">
        <v>152</v>
      </c>
      <c r="I80" s="8" t="s">
        <v>153</v>
      </c>
      <c r="J80" s="78">
        <v>0</v>
      </c>
      <c r="K80" s="78">
        <v>0</v>
      </c>
      <c r="L80" s="78">
        <f t="shared" si="1"/>
        <v>0</v>
      </c>
    </row>
    <row r="81" spans="1:16" hidden="1" x14ac:dyDescent="0.2">
      <c r="A81" s="79"/>
      <c r="B81" s="79"/>
      <c r="C81" s="91" t="s">
        <v>156</v>
      </c>
      <c r="D81" s="91">
        <v>5009</v>
      </c>
      <c r="E81" s="91" t="s">
        <v>225</v>
      </c>
      <c r="F81" s="91"/>
      <c r="G81" s="91">
        <v>24</v>
      </c>
      <c r="H81" s="91" t="s">
        <v>205</v>
      </c>
      <c r="I81" s="91" t="s">
        <v>204</v>
      </c>
      <c r="J81" s="93">
        <v>144</v>
      </c>
      <c r="K81" s="93">
        <v>59</v>
      </c>
      <c r="L81" s="93">
        <f t="shared" si="1"/>
        <v>203</v>
      </c>
    </row>
    <row r="82" spans="1:16" x14ac:dyDescent="0.2">
      <c r="A82" s="79"/>
      <c r="B82" s="79"/>
      <c r="C82" s="79" t="s">
        <v>10</v>
      </c>
      <c r="D82" s="79">
        <v>1024</v>
      </c>
      <c r="E82" s="79" t="s">
        <v>232</v>
      </c>
      <c r="F82" s="79"/>
      <c r="G82" s="79">
        <v>24</v>
      </c>
      <c r="H82" s="8" t="s">
        <v>209</v>
      </c>
      <c r="I82" s="8" t="s">
        <v>206</v>
      </c>
      <c r="J82" s="78">
        <v>96</v>
      </c>
      <c r="K82" s="78">
        <v>42.300000000000011</v>
      </c>
      <c r="L82" s="78">
        <f>K82+J82</f>
        <v>138.30000000000001</v>
      </c>
    </row>
    <row r="83" spans="1:16" hidden="1" x14ac:dyDescent="0.2">
      <c r="A83" s="79">
        <v>51</v>
      </c>
      <c r="B83" s="79">
        <v>1</v>
      </c>
      <c r="C83" s="95" t="s">
        <v>13</v>
      </c>
      <c r="D83" s="95">
        <v>2251</v>
      </c>
      <c r="E83" s="96">
        <v>5098</v>
      </c>
      <c r="F83" s="95">
        <v>1</v>
      </c>
      <c r="G83" s="95">
        <v>24</v>
      </c>
      <c r="H83" s="95" t="s">
        <v>216</v>
      </c>
      <c r="I83" s="95" t="s">
        <v>215</v>
      </c>
      <c r="J83" s="97">
        <v>96</v>
      </c>
      <c r="K83" s="97">
        <v>12.75</v>
      </c>
      <c r="L83" s="97">
        <f t="shared" si="1"/>
        <v>108.75</v>
      </c>
    </row>
    <row r="84" spans="1:16" hidden="1" x14ac:dyDescent="0.2">
      <c r="A84" s="79"/>
      <c r="B84" s="79"/>
      <c r="C84" s="95" t="s">
        <v>145</v>
      </c>
      <c r="D84" s="95">
        <v>5003</v>
      </c>
      <c r="E84" s="95" t="s">
        <v>228</v>
      </c>
      <c r="F84" s="95"/>
      <c r="G84" s="95">
        <v>24</v>
      </c>
      <c r="H84" s="95" t="s">
        <v>208</v>
      </c>
      <c r="I84" s="95" t="s">
        <v>207</v>
      </c>
      <c r="J84" s="97">
        <v>72</v>
      </c>
      <c r="K84" s="97">
        <v>49.75</v>
      </c>
      <c r="L84" s="97">
        <f t="shared" si="1"/>
        <v>121.75</v>
      </c>
    </row>
    <row r="85" spans="1:16" hidden="1" x14ac:dyDescent="0.2">
      <c r="A85" s="79"/>
      <c r="B85" s="79"/>
      <c r="C85" s="91" t="s">
        <v>145</v>
      </c>
      <c r="D85" s="91">
        <v>5002</v>
      </c>
      <c r="E85" s="91" t="s">
        <v>229</v>
      </c>
      <c r="F85" s="91"/>
      <c r="G85" s="91">
        <v>24</v>
      </c>
      <c r="H85" s="91" t="s">
        <v>208</v>
      </c>
      <c r="I85" s="91" t="s">
        <v>62</v>
      </c>
      <c r="J85" s="93">
        <v>47.75</v>
      </c>
      <c r="K85" s="93">
        <v>0</v>
      </c>
      <c r="L85" s="93">
        <f t="shared" si="1"/>
        <v>47.75</v>
      </c>
    </row>
    <row r="86" spans="1:16" hidden="1" x14ac:dyDescent="0.2">
      <c r="A86" s="79"/>
      <c r="B86" s="79"/>
      <c r="C86" s="40" t="s">
        <v>33</v>
      </c>
      <c r="D86" s="40">
        <v>1426</v>
      </c>
      <c r="E86" s="40">
        <v>5073</v>
      </c>
      <c r="F86" s="40">
        <v>2</v>
      </c>
      <c r="G86" s="40">
        <v>45</v>
      </c>
      <c r="H86" s="40" t="s">
        <v>161</v>
      </c>
      <c r="I86" s="40" t="s">
        <v>162</v>
      </c>
      <c r="J86" s="83">
        <v>0</v>
      </c>
      <c r="K86" s="83">
        <v>0</v>
      </c>
      <c r="L86" s="78">
        <f t="shared" si="1"/>
        <v>0</v>
      </c>
    </row>
    <row r="87" spans="1:16" x14ac:dyDescent="0.2">
      <c r="A87" s="79">
        <v>51</v>
      </c>
      <c r="B87" s="79">
        <v>1</v>
      </c>
      <c r="C87" s="79" t="s">
        <v>10</v>
      </c>
      <c r="D87" s="79">
        <v>714</v>
      </c>
      <c r="E87" s="79">
        <v>5006</v>
      </c>
      <c r="F87" s="79">
        <v>1</v>
      </c>
      <c r="G87" s="79">
        <v>24</v>
      </c>
      <c r="H87" s="8" t="s">
        <v>163</v>
      </c>
      <c r="I87" s="8" t="s">
        <v>164</v>
      </c>
      <c r="J87" s="78">
        <v>192</v>
      </c>
      <c r="K87" s="78">
        <v>59</v>
      </c>
      <c r="L87" s="78">
        <f t="shared" si="1"/>
        <v>251</v>
      </c>
    </row>
    <row r="88" spans="1:16" x14ac:dyDescent="0.2">
      <c r="A88" s="79">
        <v>51</v>
      </c>
      <c r="B88" s="79">
        <v>1</v>
      </c>
      <c r="C88" s="79" t="s">
        <v>10</v>
      </c>
      <c r="D88" s="79">
        <v>1410</v>
      </c>
      <c r="E88" s="79">
        <v>5539</v>
      </c>
      <c r="F88" s="79">
        <v>1</v>
      </c>
      <c r="G88" s="79">
        <v>24</v>
      </c>
      <c r="H88" s="8" t="s">
        <v>165</v>
      </c>
      <c r="I88" s="8" t="s">
        <v>74</v>
      </c>
      <c r="J88" s="78">
        <v>216</v>
      </c>
      <c r="K88" s="78">
        <v>142.55000000000001</v>
      </c>
      <c r="L88" s="78">
        <f t="shared" si="1"/>
        <v>358.55</v>
      </c>
    </row>
    <row r="89" spans="1:16" x14ac:dyDescent="0.2">
      <c r="A89" s="79">
        <v>51</v>
      </c>
      <c r="B89" s="79">
        <v>1</v>
      </c>
      <c r="C89" s="79" t="s">
        <v>10</v>
      </c>
      <c r="D89" s="79">
        <v>799</v>
      </c>
      <c r="E89" s="79">
        <v>5003</v>
      </c>
      <c r="F89" s="79">
        <v>1</v>
      </c>
      <c r="G89" s="79">
        <v>24</v>
      </c>
      <c r="H89" s="8" t="s">
        <v>166</v>
      </c>
      <c r="I89" s="8" t="s">
        <v>167</v>
      </c>
      <c r="J89" s="78">
        <v>48</v>
      </c>
      <c r="K89" s="78">
        <v>8.25</v>
      </c>
      <c r="L89" s="78">
        <f t="shared" si="1"/>
        <v>56.25</v>
      </c>
      <c r="P89" s="21"/>
    </row>
    <row r="90" spans="1:16" x14ac:dyDescent="0.2">
      <c r="A90" s="79"/>
      <c r="B90" s="79"/>
      <c r="C90" s="79" t="s">
        <v>10</v>
      </c>
      <c r="D90" s="79">
        <v>2186</v>
      </c>
      <c r="E90" s="79" t="s">
        <v>230</v>
      </c>
      <c r="F90" s="79">
        <v>1</v>
      </c>
      <c r="G90" s="79">
        <v>24</v>
      </c>
      <c r="H90" s="8" t="s">
        <v>168</v>
      </c>
      <c r="I90" s="8" t="s">
        <v>169</v>
      </c>
      <c r="J90" s="78">
        <v>144</v>
      </c>
      <c r="K90" s="78">
        <v>12.300000000000011</v>
      </c>
      <c r="L90" s="78">
        <f t="shared" si="1"/>
        <v>156.30000000000001</v>
      </c>
      <c r="N90" s="24"/>
      <c r="P90" s="21"/>
    </row>
    <row r="91" spans="1:16" x14ac:dyDescent="0.2">
      <c r="A91" s="88">
        <v>51</v>
      </c>
      <c r="B91" s="88">
        <v>1</v>
      </c>
      <c r="C91" s="88" t="s">
        <v>10</v>
      </c>
      <c r="D91" s="88">
        <v>2204</v>
      </c>
      <c r="E91" s="88" t="s">
        <v>231</v>
      </c>
      <c r="F91" s="88">
        <v>1</v>
      </c>
      <c r="G91" s="88">
        <v>24</v>
      </c>
      <c r="H91" s="89" t="s">
        <v>168</v>
      </c>
      <c r="I91" s="89" t="s">
        <v>170</v>
      </c>
      <c r="J91" s="90">
        <v>96</v>
      </c>
      <c r="K91" s="90">
        <v>93.65</v>
      </c>
      <c r="L91" s="90">
        <f t="shared" si="1"/>
        <v>189.65</v>
      </c>
      <c r="M91" s="72" t="s">
        <v>241</v>
      </c>
      <c r="P91" s="24"/>
    </row>
    <row r="92" spans="1:16" ht="15" x14ac:dyDescent="0.25">
      <c r="J92" s="49"/>
      <c r="K92" s="49"/>
      <c r="L92" s="21">
        <f>SUM(L2:L91)</f>
        <v>9122.0999999999967</v>
      </c>
    </row>
    <row r="93" spans="1:16" x14ac:dyDescent="0.2">
      <c r="L93" s="21"/>
    </row>
    <row r="94" spans="1:16" x14ac:dyDescent="0.2">
      <c r="L94" s="21">
        <v>8067.5999999999995</v>
      </c>
    </row>
    <row r="95" spans="1:16" ht="18" x14ac:dyDescent="0.25">
      <c r="L95" s="21"/>
      <c r="M95" s="12"/>
      <c r="N95" s="12"/>
    </row>
    <row r="96" spans="1:16" ht="18" x14ac:dyDescent="0.25">
      <c r="H96" s="11" t="s">
        <v>172</v>
      </c>
      <c r="I96" s="12"/>
      <c r="J96" s="25"/>
      <c r="K96" s="25"/>
      <c r="L96" s="25"/>
      <c r="M96" s="12" t="s">
        <v>219</v>
      </c>
      <c r="N96" s="12"/>
    </row>
    <row r="97" spans="5:23" ht="18" x14ac:dyDescent="0.25">
      <c r="E97" s="73"/>
      <c r="H97" s="12" t="s">
        <v>173</v>
      </c>
      <c r="I97" s="12"/>
      <c r="J97" s="25"/>
      <c r="K97" s="25"/>
      <c r="L97" s="73">
        <v>8067.6</v>
      </c>
      <c r="M97" s="12"/>
      <c r="N97" s="12"/>
    </row>
    <row r="98" spans="5:23" ht="18" x14ac:dyDescent="0.25">
      <c r="H98" s="12" t="s">
        <v>212</v>
      </c>
      <c r="I98" s="12"/>
      <c r="J98" s="25"/>
      <c r="K98" s="25"/>
      <c r="L98" s="62">
        <v>1054.5</v>
      </c>
      <c r="M98" s="12"/>
      <c r="N98" s="12"/>
    </row>
    <row r="99" spans="5:23" ht="18" x14ac:dyDescent="0.25">
      <c r="H99" s="12" t="s">
        <v>175</v>
      </c>
      <c r="I99" s="12"/>
      <c r="J99" s="25"/>
      <c r="K99" s="25"/>
      <c r="L99" s="62">
        <v>600</v>
      </c>
      <c r="M99" s="44"/>
      <c r="N99" s="12"/>
    </row>
    <row r="100" spans="5:23" ht="18" x14ac:dyDescent="0.25">
      <c r="H100" s="44" t="s">
        <v>176</v>
      </c>
      <c r="I100" s="44"/>
      <c r="J100" s="55"/>
      <c r="K100" s="55"/>
      <c r="L100" s="63"/>
      <c r="M100" s="12"/>
      <c r="N100" s="12"/>
      <c r="Q100" t="s">
        <v>10</v>
      </c>
      <c r="R100" t="s">
        <v>52</v>
      </c>
      <c r="S100" t="s">
        <v>53</v>
      </c>
      <c r="T100" t="s">
        <v>10</v>
      </c>
      <c r="U100">
        <v>0</v>
      </c>
      <c r="V100">
        <v>24</v>
      </c>
      <c r="W100">
        <f>V100*U100</f>
        <v>0</v>
      </c>
    </row>
    <row r="101" spans="5:23" ht="18" x14ac:dyDescent="0.25">
      <c r="H101" s="12"/>
      <c r="I101" s="12"/>
      <c r="J101" s="25"/>
      <c r="K101" s="25"/>
      <c r="L101" s="62">
        <f>L98+L97+L99</f>
        <v>9722.1</v>
      </c>
      <c r="M101" s="44"/>
      <c r="N101" s="44"/>
      <c r="Q101" t="s">
        <v>10</v>
      </c>
      <c r="R101" t="s">
        <v>109</v>
      </c>
      <c r="S101" t="s">
        <v>110</v>
      </c>
      <c r="T101" t="s">
        <v>10</v>
      </c>
      <c r="U101">
        <v>0</v>
      </c>
      <c r="V101">
        <v>24</v>
      </c>
      <c r="W101">
        <f t="shared" ref="W101:W106" si="2">V101*U101</f>
        <v>0</v>
      </c>
    </row>
    <row r="102" spans="5:23" ht="18" x14ac:dyDescent="0.25">
      <c r="H102" s="12"/>
      <c r="I102" s="12"/>
      <c r="J102" s="25"/>
      <c r="K102" s="25"/>
      <c r="L102" s="55"/>
      <c r="Q102" t="s">
        <v>10</v>
      </c>
      <c r="R102" t="s">
        <v>18</v>
      </c>
      <c r="S102" t="s">
        <v>19</v>
      </c>
      <c r="T102" t="s">
        <v>10</v>
      </c>
      <c r="U102">
        <v>1</v>
      </c>
      <c r="V102">
        <v>24</v>
      </c>
      <c r="W102">
        <f t="shared" si="2"/>
        <v>24</v>
      </c>
    </row>
    <row r="103" spans="5:23" x14ac:dyDescent="0.2">
      <c r="Q103" t="s">
        <v>10</v>
      </c>
      <c r="R103" t="s">
        <v>36</v>
      </c>
      <c r="S103" t="s">
        <v>37</v>
      </c>
      <c r="T103" t="s">
        <v>10</v>
      </c>
      <c r="W103">
        <f t="shared" si="2"/>
        <v>0</v>
      </c>
    </row>
    <row r="104" spans="5:23" x14ac:dyDescent="0.2">
      <c r="I104" t="s">
        <v>237</v>
      </c>
      <c r="Q104" t="s">
        <v>10</v>
      </c>
      <c r="R104" t="s">
        <v>171</v>
      </c>
      <c r="S104" t="s">
        <v>41</v>
      </c>
      <c r="T104" t="s">
        <v>10</v>
      </c>
      <c r="U104">
        <v>3</v>
      </c>
      <c r="V104">
        <v>24</v>
      </c>
      <c r="W104">
        <f t="shared" si="2"/>
        <v>72</v>
      </c>
    </row>
    <row r="105" spans="5:23" x14ac:dyDescent="0.2">
      <c r="Q105" s="53" t="s">
        <v>10</v>
      </c>
      <c r="R105" s="53" t="s">
        <v>103</v>
      </c>
      <c r="S105" s="53" t="s">
        <v>104</v>
      </c>
      <c r="T105" s="53" t="s">
        <v>10</v>
      </c>
      <c r="U105" s="53"/>
      <c r="V105" s="53"/>
      <c r="W105" s="54">
        <f t="shared" si="2"/>
        <v>0</v>
      </c>
    </row>
    <row r="106" spans="5:23" x14ac:dyDescent="0.2">
      <c r="Q106" s="53" t="s">
        <v>10</v>
      </c>
      <c r="R106" s="53" t="s">
        <v>174</v>
      </c>
      <c r="S106" s="53" t="s">
        <v>174</v>
      </c>
      <c r="T106" s="53"/>
      <c r="U106" s="53">
        <v>21</v>
      </c>
      <c r="V106" s="53">
        <v>24</v>
      </c>
      <c r="W106" s="54">
        <f t="shared" si="2"/>
        <v>504</v>
      </c>
    </row>
    <row r="107" spans="5:23" ht="18" x14ac:dyDescent="0.25">
      <c r="Q107" s="12"/>
      <c r="R107" s="12"/>
      <c r="S107" s="12"/>
      <c r="T107" s="12"/>
      <c r="U107" s="12"/>
      <c r="V107" s="12"/>
      <c r="W107">
        <v>0</v>
      </c>
    </row>
    <row r="108" spans="5:23" ht="18" x14ac:dyDescent="0.25">
      <c r="Q108" s="12"/>
      <c r="R108" s="12"/>
      <c r="S108" s="12"/>
      <c r="T108" s="12"/>
      <c r="U108" s="12"/>
      <c r="V108" s="12"/>
      <c r="W108" s="52">
        <f>SUM(W100:W106)</f>
        <v>600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045F-D40D-4BC1-AA1C-6D6D5C95B953}">
  <dimension ref="A1:W112"/>
  <sheetViews>
    <sheetView rightToLeft="1" topLeftCell="A20" zoomScaleNormal="100" workbookViewId="0">
      <selection activeCell="I41" sqref="I41"/>
    </sheetView>
  </sheetViews>
  <sheetFormatPr defaultRowHeight="14.25" x14ac:dyDescent="0.2"/>
  <cols>
    <col min="1" max="3" width="10.5" customWidth="1"/>
    <col min="4" max="4" width="15.875" bestFit="1" customWidth="1"/>
    <col min="5" max="9" width="10.5" customWidth="1"/>
    <col min="10" max="12" width="11.5" style="24" customWidth="1"/>
    <col min="13" max="13" width="9" style="72"/>
    <col min="14" max="14" width="9.875" bestFit="1" customWidth="1"/>
    <col min="18" max="18" width="10.75" bestFit="1" customWidth="1"/>
  </cols>
  <sheetData>
    <row r="1" spans="1:12" ht="19.5" customHeight="1" x14ac:dyDescent="0.25">
      <c r="A1" s="75" t="s">
        <v>247</v>
      </c>
      <c r="B1" s="75" t="s">
        <v>1</v>
      </c>
      <c r="C1" s="75" t="s">
        <v>246</v>
      </c>
      <c r="D1" s="75" t="s">
        <v>245</v>
      </c>
      <c r="E1" s="75" t="s">
        <v>4</v>
      </c>
      <c r="F1" s="75" t="s">
        <v>243</v>
      </c>
      <c r="G1" s="75" t="s">
        <v>244</v>
      </c>
      <c r="H1" s="75" t="s">
        <v>5</v>
      </c>
      <c r="I1" s="75" t="s">
        <v>6</v>
      </c>
      <c r="J1" s="76" t="s">
        <v>7</v>
      </c>
      <c r="K1" s="76" t="s">
        <v>251</v>
      </c>
      <c r="L1" s="76" t="s">
        <v>9</v>
      </c>
    </row>
    <row r="2" spans="1:12" ht="15" customHeight="1" x14ac:dyDescent="0.2">
      <c r="A2" s="79">
        <v>51</v>
      </c>
      <c r="B2" s="79">
        <v>1</v>
      </c>
      <c r="C2" s="79" t="s">
        <v>10</v>
      </c>
      <c r="D2" s="79">
        <v>2188</v>
      </c>
      <c r="E2" s="79">
        <v>5098</v>
      </c>
      <c r="F2" s="79">
        <v>1</v>
      </c>
      <c r="G2" s="79">
        <v>24</v>
      </c>
      <c r="H2" s="8" t="s">
        <v>16</v>
      </c>
      <c r="I2" s="8" t="s">
        <v>17</v>
      </c>
      <c r="J2" s="78">
        <v>216</v>
      </c>
      <c r="K2" s="78">
        <v>71</v>
      </c>
      <c r="L2" s="78">
        <f>Table14[[#This Row],[ניכוי]]+Table14[[#This Row],[שווי]]</f>
        <v>287</v>
      </c>
    </row>
    <row r="3" spans="1:12" x14ac:dyDescent="0.2">
      <c r="A3" s="79">
        <v>51</v>
      </c>
      <c r="B3" s="79">
        <v>1</v>
      </c>
      <c r="C3" s="79" t="s">
        <v>10</v>
      </c>
      <c r="D3" s="79">
        <v>1368</v>
      </c>
      <c r="E3" s="79">
        <v>5062</v>
      </c>
      <c r="F3" s="79">
        <v>1</v>
      </c>
      <c r="G3" s="79">
        <v>24</v>
      </c>
      <c r="H3" s="8" t="s">
        <v>18</v>
      </c>
      <c r="I3" s="8" t="s">
        <v>19</v>
      </c>
      <c r="J3" s="78">
        <v>528</v>
      </c>
      <c r="K3" s="78">
        <v>94.049999999999955</v>
      </c>
      <c r="L3" s="78">
        <f>Table14[[#This Row],[ניכוי]]+Table14[[#This Row],[שווי]]</f>
        <v>622.04999999999995</v>
      </c>
    </row>
    <row r="4" spans="1:12" x14ac:dyDescent="0.2">
      <c r="A4" s="79">
        <v>51</v>
      </c>
      <c r="B4" s="79">
        <v>1</v>
      </c>
      <c r="C4" s="79" t="s">
        <v>10</v>
      </c>
      <c r="D4" s="79">
        <v>774</v>
      </c>
      <c r="E4" s="79">
        <v>5557</v>
      </c>
      <c r="F4" s="79">
        <v>1</v>
      </c>
      <c r="G4" s="79">
        <v>24</v>
      </c>
      <c r="H4" s="8" t="s">
        <v>20</v>
      </c>
      <c r="I4" s="8" t="s">
        <v>21</v>
      </c>
      <c r="J4" s="78">
        <v>336</v>
      </c>
      <c r="K4" s="78">
        <v>85</v>
      </c>
      <c r="L4" s="78">
        <f>Table14[[#This Row],[ניכוי]]+Table14[[#This Row],[שווי]]</f>
        <v>421</v>
      </c>
    </row>
    <row r="5" spans="1:12" hidden="1" x14ac:dyDescent="0.2">
      <c r="A5" s="91">
        <v>51</v>
      </c>
      <c r="B5" s="91">
        <v>1</v>
      </c>
      <c r="C5" s="91" t="s">
        <v>13</v>
      </c>
      <c r="D5" s="91">
        <v>2252</v>
      </c>
      <c r="E5" s="91">
        <v>5024</v>
      </c>
      <c r="F5" s="91"/>
      <c r="G5" s="91">
        <v>24</v>
      </c>
      <c r="H5" s="91" t="s">
        <v>252</v>
      </c>
      <c r="I5" s="91" t="s">
        <v>253</v>
      </c>
      <c r="J5" s="93">
        <v>432</v>
      </c>
      <c r="K5" s="93">
        <v>142.75</v>
      </c>
      <c r="L5" s="93">
        <f>Table14[[#This Row],[ניכוי]]+Table14[[#This Row],[שווי]]</f>
        <v>574.75</v>
      </c>
    </row>
    <row r="6" spans="1:12" ht="15" hidden="1" x14ac:dyDescent="0.25">
      <c r="A6" s="79"/>
      <c r="B6" s="79">
        <v>1</v>
      </c>
      <c r="C6" s="79"/>
      <c r="D6" s="61"/>
      <c r="E6" s="61"/>
      <c r="F6" s="61">
        <v>1</v>
      </c>
      <c r="G6" s="61">
        <v>24</v>
      </c>
      <c r="H6" s="57" t="s">
        <v>22</v>
      </c>
      <c r="I6" s="61" t="s">
        <v>23</v>
      </c>
      <c r="J6" s="98">
        <v>24</v>
      </c>
      <c r="K6" s="98">
        <v>44.5</v>
      </c>
      <c r="L6" s="78">
        <f>Table14[[#This Row],[ניכוי]]+Table14[[#This Row],[שווי]]</f>
        <v>68.5</v>
      </c>
    </row>
    <row r="7" spans="1:12" ht="15" hidden="1" x14ac:dyDescent="0.25">
      <c r="A7" s="79"/>
      <c r="B7" s="79">
        <v>1</v>
      </c>
      <c r="C7" s="79"/>
      <c r="D7" s="61"/>
      <c r="E7" s="61"/>
      <c r="F7" s="61"/>
      <c r="G7" s="61">
        <v>24</v>
      </c>
      <c r="H7" s="57" t="s">
        <v>22</v>
      </c>
      <c r="I7" s="61" t="s">
        <v>24</v>
      </c>
      <c r="J7" s="99">
        <v>-223.75</v>
      </c>
      <c r="K7" s="98"/>
      <c r="L7" s="78">
        <f>Table14[[#This Row],[ניכוי]]+Table14[[#This Row],[שווי]]</f>
        <v>-223.75</v>
      </c>
    </row>
    <row r="8" spans="1:12" ht="15" hidden="1" x14ac:dyDescent="0.25">
      <c r="A8" s="79"/>
      <c r="B8" s="79">
        <v>1</v>
      </c>
      <c r="C8" s="79"/>
      <c r="D8" s="61"/>
      <c r="E8" s="61"/>
      <c r="F8" s="61"/>
      <c r="G8" s="61">
        <v>24</v>
      </c>
      <c r="H8" s="57" t="s">
        <v>22</v>
      </c>
      <c r="I8" s="61" t="s">
        <v>25</v>
      </c>
      <c r="J8" s="98"/>
      <c r="K8" s="98"/>
      <c r="L8" s="78">
        <f>Table14[[#This Row],[ניכוי]]+Table14[[#This Row],[שווי]]</f>
        <v>0</v>
      </c>
    </row>
    <row r="9" spans="1:12" hidden="1" x14ac:dyDescent="0.2">
      <c r="A9" s="79"/>
      <c r="B9" s="79">
        <v>1</v>
      </c>
      <c r="C9" s="79"/>
      <c r="D9" s="61"/>
      <c r="E9" s="61"/>
      <c r="F9" s="61"/>
      <c r="G9" s="61">
        <v>24</v>
      </c>
      <c r="H9" s="61" t="s">
        <v>265</v>
      </c>
      <c r="I9" s="61" t="s">
        <v>121</v>
      </c>
      <c r="J9" s="99">
        <v>44</v>
      </c>
      <c r="K9" s="99"/>
      <c r="L9" s="78">
        <f>Table14[[#This Row],[ניכוי]]+Table14[[#This Row],[שווי]]</f>
        <v>44</v>
      </c>
    </row>
    <row r="10" spans="1:12" ht="15" x14ac:dyDescent="0.25">
      <c r="A10" s="79">
        <v>51</v>
      </c>
      <c r="B10" s="79">
        <v>1</v>
      </c>
      <c r="C10" s="79" t="s">
        <v>10</v>
      </c>
      <c r="D10" s="79">
        <v>1126</v>
      </c>
      <c r="E10" s="79">
        <v>5562</v>
      </c>
      <c r="F10" s="79">
        <v>1</v>
      </c>
      <c r="G10" s="79">
        <v>24</v>
      </c>
      <c r="H10" s="8" t="s">
        <v>27</v>
      </c>
      <c r="I10" s="8" t="s">
        <v>28</v>
      </c>
      <c r="J10" s="104">
        <v>506.1</v>
      </c>
      <c r="K10" s="78">
        <v>0</v>
      </c>
      <c r="L10" s="78">
        <f>Table14[[#This Row],[ניכוי]]+Table14[[#This Row],[שווי]]</f>
        <v>506.1</v>
      </c>
    </row>
    <row r="11" spans="1:12" ht="15" x14ac:dyDescent="0.25">
      <c r="A11" s="79">
        <v>51</v>
      </c>
      <c r="B11" s="79">
        <v>1</v>
      </c>
      <c r="C11" s="79" t="s">
        <v>10</v>
      </c>
      <c r="D11" s="79">
        <v>549</v>
      </c>
      <c r="E11" s="79">
        <v>5572</v>
      </c>
      <c r="F11" s="79">
        <v>1</v>
      </c>
      <c r="G11" s="79">
        <v>24</v>
      </c>
      <c r="H11" s="8" t="s">
        <v>29</v>
      </c>
      <c r="I11" s="8" t="s">
        <v>30</v>
      </c>
      <c r="J11" s="105">
        <v>696</v>
      </c>
      <c r="K11" s="90">
        <v>16.25</v>
      </c>
      <c r="L11" s="78">
        <f>Table14[[#This Row],[ניכוי]]+Table14[[#This Row],[שווי]]</f>
        <v>712.25</v>
      </c>
    </row>
    <row r="12" spans="1:12" x14ac:dyDescent="0.2">
      <c r="A12" s="79"/>
      <c r="B12" s="79"/>
      <c r="C12" s="40" t="s">
        <v>33</v>
      </c>
      <c r="D12" s="40">
        <v>1312</v>
      </c>
      <c r="E12" s="40">
        <v>5592</v>
      </c>
      <c r="F12" s="40">
        <v>2</v>
      </c>
      <c r="G12" s="40">
        <v>45</v>
      </c>
      <c r="H12" s="40" t="s">
        <v>34</v>
      </c>
      <c r="I12" s="40" t="s">
        <v>35</v>
      </c>
      <c r="J12" s="83">
        <v>1162</v>
      </c>
      <c r="K12" s="83" t="s">
        <v>268</v>
      </c>
      <c r="L12" s="78">
        <f>Table14[[#This Row],[ניכוי]]+Table14[[#This Row],[שווי]]</f>
        <v>1377.4</v>
      </c>
    </row>
    <row r="13" spans="1:12" x14ac:dyDescent="0.2">
      <c r="A13" s="79">
        <v>51</v>
      </c>
      <c r="B13" s="79">
        <v>1</v>
      </c>
      <c r="C13" s="79" t="s">
        <v>10</v>
      </c>
      <c r="D13" s="79">
        <v>880</v>
      </c>
      <c r="E13" s="79">
        <v>5101</v>
      </c>
      <c r="F13" s="79">
        <v>1</v>
      </c>
      <c r="G13" s="79">
        <v>24</v>
      </c>
      <c r="H13" s="8" t="s">
        <v>40</v>
      </c>
      <c r="I13" s="8" t="s">
        <v>41</v>
      </c>
      <c r="J13" s="78">
        <v>48</v>
      </c>
      <c r="K13" s="78">
        <v>11</v>
      </c>
      <c r="L13" s="78">
        <f>Table14[[#This Row],[ניכוי]]+Table14[[#This Row],[שווי]]</f>
        <v>59</v>
      </c>
    </row>
    <row r="14" spans="1:12" hidden="1" x14ac:dyDescent="0.2">
      <c r="A14" s="91">
        <v>51</v>
      </c>
      <c r="B14" s="91">
        <v>1</v>
      </c>
      <c r="C14" s="91" t="s">
        <v>13</v>
      </c>
      <c r="D14" s="91">
        <v>2254</v>
      </c>
      <c r="E14" s="91">
        <v>5026</v>
      </c>
      <c r="F14" s="91"/>
      <c r="G14" s="91">
        <v>24</v>
      </c>
      <c r="H14" s="91" t="s">
        <v>254</v>
      </c>
      <c r="I14" s="91" t="s">
        <v>255</v>
      </c>
      <c r="J14" s="93">
        <v>335.5</v>
      </c>
      <c r="K14" s="93">
        <v>0</v>
      </c>
      <c r="L14" s="93">
        <f>Table14[[#This Row],[ניכוי]]+Table14[[#This Row],[שווי]]</f>
        <v>335.5</v>
      </c>
    </row>
    <row r="15" spans="1:12" x14ac:dyDescent="0.2">
      <c r="A15" s="79">
        <v>51</v>
      </c>
      <c r="B15" s="79">
        <v>1</v>
      </c>
      <c r="C15" s="79" t="s">
        <v>10</v>
      </c>
      <c r="D15" s="79">
        <v>1356</v>
      </c>
      <c r="E15" s="79">
        <v>5004</v>
      </c>
      <c r="F15" s="79">
        <v>1</v>
      </c>
      <c r="G15" s="79">
        <v>24</v>
      </c>
      <c r="H15" s="8" t="s">
        <v>46</v>
      </c>
      <c r="I15" s="8" t="s">
        <v>47</v>
      </c>
      <c r="J15" s="78"/>
      <c r="K15" s="78"/>
      <c r="L15" s="78">
        <f>Table14[[#This Row],[ניכוי]]+Table14[[#This Row],[שווי]]</f>
        <v>0</v>
      </c>
    </row>
    <row r="16" spans="1:12" x14ac:dyDescent="0.2">
      <c r="A16" s="79">
        <v>68</v>
      </c>
      <c r="B16" s="79">
        <v>1</v>
      </c>
      <c r="C16" s="79" t="s">
        <v>10</v>
      </c>
      <c r="D16" s="79">
        <v>1419</v>
      </c>
      <c r="E16" s="79">
        <v>5094</v>
      </c>
      <c r="F16" s="79">
        <v>1</v>
      </c>
      <c r="G16" s="79">
        <v>24</v>
      </c>
      <c r="H16" s="8" t="s">
        <v>48</v>
      </c>
      <c r="I16" s="8" t="s">
        <v>49</v>
      </c>
      <c r="J16" s="78">
        <v>360</v>
      </c>
      <c r="K16" s="78">
        <v>49.550000000000011</v>
      </c>
      <c r="L16" s="78">
        <f>Table14[[#This Row],[ניכוי]]+Table14[[#This Row],[שווי]]</f>
        <v>409.55</v>
      </c>
    </row>
    <row r="17" spans="1:12" x14ac:dyDescent="0.2">
      <c r="A17" s="79">
        <v>51</v>
      </c>
      <c r="B17" s="79"/>
      <c r="C17" s="79" t="s">
        <v>10</v>
      </c>
      <c r="D17" s="79">
        <v>2213</v>
      </c>
      <c r="E17" s="79"/>
      <c r="F17" s="79"/>
      <c r="G17" s="79">
        <v>24</v>
      </c>
      <c r="H17" s="8" t="s">
        <v>50</v>
      </c>
      <c r="I17" s="8" t="s">
        <v>51</v>
      </c>
      <c r="J17" s="78">
        <v>72</v>
      </c>
      <c r="K17" s="78">
        <v>42.650000000000006</v>
      </c>
      <c r="L17" s="78">
        <f>Table14[[#This Row],[ניכוי]]+Table14[[#This Row],[שווי]]</f>
        <v>114.65</v>
      </c>
    </row>
    <row r="18" spans="1:12" x14ac:dyDescent="0.2">
      <c r="A18" s="79">
        <v>51</v>
      </c>
      <c r="B18" s="79">
        <v>1</v>
      </c>
      <c r="C18" s="79" t="s">
        <v>10</v>
      </c>
      <c r="D18" s="79">
        <v>1434</v>
      </c>
      <c r="E18" s="79">
        <v>5022</v>
      </c>
      <c r="F18" s="79">
        <v>1</v>
      </c>
      <c r="G18" s="79">
        <v>24</v>
      </c>
      <c r="H18" s="8" t="s">
        <v>52</v>
      </c>
      <c r="I18" s="8" t="s">
        <v>53</v>
      </c>
      <c r="J18" s="78">
        <v>48</v>
      </c>
      <c r="K18" s="78">
        <v>20</v>
      </c>
      <c r="L18" s="78">
        <f>Table14[[#This Row],[ניכוי]]+Table14[[#This Row],[שווי]]</f>
        <v>68</v>
      </c>
    </row>
    <row r="19" spans="1:12" x14ac:dyDescent="0.2">
      <c r="A19" s="79">
        <v>51</v>
      </c>
      <c r="B19" s="79">
        <v>1</v>
      </c>
      <c r="C19" s="79" t="s">
        <v>10</v>
      </c>
      <c r="D19" s="79">
        <v>1431</v>
      </c>
      <c r="E19" s="79">
        <v>5596</v>
      </c>
      <c r="F19" s="79">
        <v>1</v>
      </c>
      <c r="G19" s="79">
        <v>24</v>
      </c>
      <c r="H19" s="8" t="s">
        <v>54</v>
      </c>
      <c r="I19" s="8" t="s">
        <v>55</v>
      </c>
      <c r="J19" s="80"/>
      <c r="K19" s="78"/>
      <c r="L19" s="78">
        <f>Table14[[#This Row],[ניכוי]]+Table14[[#This Row],[שווי]]</f>
        <v>0</v>
      </c>
    </row>
    <row r="20" spans="1:12" ht="15" x14ac:dyDescent="0.25">
      <c r="A20" s="8"/>
      <c r="B20" s="8">
        <v>1</v>
      </c>
      <c r="C20" s="8" t="s">
        <v>10</v>
      </c>
      <c r="D20" s="8">
        <v>1436</v>
      </c>
      <c r="E20" s="8"/>
      <c r="F20" s="8"/>
      <c r="G20" s="8">
        <v>24</v>
      </c>
      <c r="H20" s="8" t="s">
        <v>56</v>
      </c>
      <c r="I20" s="8" t="s">
        <v>57</v>
      </c>
      <c r="J20" s="116">
        <v>488.95</v>
      </c>
      <c r="K20" s="77">
        <v>0</v>
      </c>
      <c r="L20" s="78">
        <f>Table14[[#This Row],[ניכוי]]+Table14[[#This Row],[שווי]]</f>
        <v>488.95</v>
      </c>
    </row>
    <row r="21" spans="1:12" hidden="1" x14ac:dyDescent="0.2">
      <c r="A21" s="91">
        <v>51</v>
      </c>
      <c r="B21" s="91">
        <v>1</v>
      </c>
      <c r="C21" s="91" t="s">
        <v>258</v>
      </c>
      <c r="D21" s="91">
        <v>2253</v>
      </c>
      <c r="E21" s="91">
        <v>5076</v>
      </c>
      <c r="F21" s="91">
        <v>1</v>
      </c>
      <c r="G21" s="91">
        <v>24</v>
      </c>
      <c r="H21" s="91" t="s">
        <v>256</v>
      </c>
      <c r="I21" s="91" t="s">
        <v>257</v>
      </c>
      <c r="J21" s="100">
        <v>432</v>
      </c>
      <c r="K21" s="93">
        <v>68.649999999999977</v>
      </c>
      <c r="L21" s="93">
        <f>Table14[[#This Row],[ניכוי]]+Table14[[#This Row],[שווי]]</f>
        <v>500.65</v>
      </c>
    </row>
    <row r="22" spans="1:12" x14ac:dyDescent="0.2">
      <c r="A22" s="79">
        <v>51</v>
      </c>
      <c r="B22" s="79">
        <v>1</v>
      </c>
      <c r="C22" s="79" t="s">
        <v>10</v>
      </c>
      <c r="D22" s="79">
        <v>1371</v>
      </c>
      <c r="E22" s="79">
        <v>5135</v>
      </c>
      <c r="F22" s="79">
        <v>1</v>
      </c>
      <c r="G22" s="79">
        <v>24</v>
      </c>
      <c r="H22" s="8" t="s">
        <v>58</v>
      </c>
      <c r="I22" s="8" t="s">
        <v>59</v>
      </c>
      <c r="J22" s="78">
        <v>216</v>
      </c>
      <c r="K22" s="78">
        <v>147.55000000000001</v>
      </c>
      <c r="L22" s="78">
        <f>Table14[[#This Row],[ניכוי]]+Table14[[#This Row],[שווי]]</f>
        <v>363.55</v>
      </c>
    </row>
    <row r="23" spans="1:12" ht="15" x14ac:dyDescent="0.25">
      <c r="A23" s="79">
        <v>51</v>
      </c>
      <c r="B23" s="79">
        <v>1</v>
      </c>
      <c r="C23" s="79" t="s">
        <v>10</v>
      </c>
      <c r="D23" s="79">
        <v>718</v>
      </c>
      <c r="E23" s="79">
        <v>5576</v>
      </c>
      <c r="F23" s="79">
        <v>1</v>
      </c>
      <c r="G23" s="79">
        <v>24</v>
      </c>
      <c r="H23" s="8" t="s">
        <v>63</v>
      </c>
      <c r="I23" s="8" t="s">
        <v>64</v>
      </c>
      <c r="J23" s="84">
        <v>720</v>
      </c>
      <c r="K23" s="78">
        <v>66.759999999999991</v>
      </c>
      <c r="L23" s="78">
        <f>Table14[[#This Row],[ניכוי]]+Table14[[#This Row],[שווי]]</f>
        <v>786.76</v>
      </c>
    </row>
    <row r="24" spans="1:12" x14ac:dyDescent="0.2">
      <c r="A24" s="79">
        <v>51</v>
      </c>
      <c r="B24" s="79">
        <v>1</v>
      </c>
      <c r="C24" s="79" t="s">
        <v>10</v>
      </c>
      <c r="D24" s="79">
        <v>2178</v>
      </c>
      <c r="E24" s="79">
        <v>5053</v>
      </c>
      <c r="F24" s="79">
        <v>1</v>
      </c>
      <c r="G24" s="79">
        <v>24</v>
      </c>
      <c r="H24" s="8" t="s">
        <v>65</v>
      </c>
      <c r="I24" s="8" t="s">
        <v>66</v>
      </c>
      <c r="J24" s="78">
        <v>72</v>
      </c>
      <c r="K24" s="78">
        <v>55.5</v>
      </c>
      <c r="L24" s="78">
        <f>Table14[[#This Row],[ניכוי]]+Table14[[#This Row],[שווי]]</f>
        <v>127.5</v>
      </c>
    </row>
    <row r="25" spans="1:12" x14ac:dyDescent="0.2">
      <c r="A25" s="79">
        <v>51</v>
      </c>
      <c r="B25" s="79">
        <v>4</v>
      </c>
      <c r="C25" s="79" t="s">
        <v>10</v>
      </c>
      <c r="D25" s="79">
        <v>2231</v>
      </c>
      <c r="E25" s="81" t="s">
        <v>248</v>
      </c>
      <c r="F25" s="79">
        <v>1</v>
      </c>
      <c r="G25" s="79">
        <v>24</v>
      </c>
      <c r="H25" s="8" t="s">
        <v>67</v>
      </c>
      <c r="I25" s="8" t="s">
        <v>68</v>
      </c>
      <c r="J25" s="78">
        <v>264</v>
      </c>
      <c r="K25" s="78">
        <v>101.5</v>
      </c>
      <c r="L25" s="78">
        <f>Table14[[#This Row],[ניכוי]]+Table14[[#This Row],[שווי]]</f>
        <v>365.5</v>
      </c>
    </row>
    <row r="26" spans="1:12" ht="15" hidden="1" x14ac:dyDescent="0.25">
      <c r="A26" s="91">
        <v>51</v>
      </c>
      <c r="B26" s="79"/>
      <c r="C26" s="91" t="s">
        <v>156</v>
      </c>
      <c r="D26" s="91">
        <v>5006</v>
      </c>
      <c r="E26" s="92" t="s">
        <v>249</v>
      </c>
      <c r="F26" s="91">
        <v>1</v>
      </c>
      <c r="G26" s="91">
        <v>24</v>
      </c>
      <c r="H26" s="91" t="s">
        <v>187</v>
      </c>
      <c r="I26" s="91" t="s">
        <v>59</v>
      </c>
      <c r="J26" s="93">
        <v>432</v>
      </c>
      <c r="K26" s="93">
        <v>30.75</v>
      </c>
      <c r="L26" s="93">
        <f>Table14[[#This Row],[ניכוי]]+Table14[[#This Row],[שווי]]</f>
        <v>462.75</v>
      </c>
    </row>
    <row r="27" spans="1:12" x14ac:dyDescent="0.2">
      <c r="A27" s="79"/>
      <c r="B27" s="79"/>
      <c r="C27" s="40" t="s">
        <v>33</v>
      </c>
      <c r="D27" s="40">
        <v>1420</v>
      </c>
      <c r="E27" s="40"/>
      <c r="F27" s="40">
        <v>2</v>
      </c>
      <c r="G27" s="40">
        <v>45</v>
      </c>
      <c r="H27" s="40" t="s">
        <v>71</v>
      </c>
      <c r="I27" s="40" t="s">
        <v>72</v>
      </c>
      <c r="J27" s="115">
        <f>20.75+418</f>
        <v>438.75</v>
      </c>
      <c r="K27" s="83"/>
      <c r="L27" s="83">
        <f>Table14[[#This Row],[ניכוי]]+Table14[[#This Row],[שווי]]</f>
        <v>438.75</v>
      </c>
    </row>
    <row r="28" spans="1:12" x14ac:dyDescent="0.2">
      <c r="A28" s="79"/>
      <c r="B28" s="79"/>
      <c r="C28" s="40" t="s">
        <v>33</v>
      </c>
      <c r="D28" s="40">
        <v>1428</v>
      </c>
      <c r="E28" s="40"/>
      <c r="F28" s="40"/>
      <c r="G28" s="40"/>
      <c r="H28" s="40" t="s">
        <v>73</v>
      </c>
      <c r="I28" s="40" t="s">
        <v>74</v>
      </c>
      <c r="J28" s="83">
        <v>272</v>
      </c>
      <c r="K28" s="83"/>
      <c r="L28" s="83">
        <f>Table14[[#This Row],[ניכוי]]+Table14[[#This Row],[שווי]]</f>
        <v>272</v>
      </c>
    </row>
    <row r="29" spans="1:12" x14ac:dyDescent="0.2">
      <c r="A29" s="79">
        <v>51</v>
      </c>
      <c r="B29" s="79">
        <v>1</v>
      </c>
      <c r="C29" s="79" t="s">
        <v>10</v>
      </c>
      <c r="D29" s="79">
        <v>1360</v>
      </c>
      <c r="E29" s="79">
        <v>5533</v>
      </c>
      <c r="F29" s="79">
        <v>1</v>
      </c>
      <c r="G29" s="79">
        <v>24</v>
      </c>
      <c r="H29" s="8" t="s">
        <v>75</v>
      </c>
      <c r="I29" s="8" t="s">
        <v>76</v>
      </c>
      <c r="J29" s="78">
        <v>384</v>
      </c>
      <c r="K29" s="78">
        <v>3.75</v>
      </c>
      <c r="L29" s="78">
        <f>Table14[[#This Row],[ניכוי]]+Table14[[#This Row],[שווי]]</f>
        <v>387.75</v>
      </c>
    </row>
    <row r="30" spans="1:12" x14ac:dyDescent="0.2">
      <c r="A30" s="79">
        <v>51</v>
      </c>
      <c r="B30" s="79">
        <v>1</v>
      </c>
      <c r="C30" s="79" t="s">
        <v>10</v>
      </c>
      <c r="D30" s="79">
        <v>2223</v>
      </c>
      <c r="E30" s="79">
        <v>5066</v>
      </c>
      <c r="F30" s="79">
        <v>1</v>
      </c>
      <c r="G30" s="79">
        <v>24</v>
      </c>
      <c r="H30" s="8" t="s">
        <v>78</v>
      </c>
      <c r="I30" s="8" t="s">
        <v>79</v>
      </c>
      <c r="J30" s="78">
        <v>240</v>
      </c>
      <c r="K30" s="78">
        <v>65.149999999999977</v>
      </c>
      <c r="L30" s="78">
        <f>Table14[[#This Row],[ניכוי]]+Table14[[#This Row],[שווי]]</f>
        <v>305.14999999999998</v>
      </c>
    </row>
    <row r="31" spans="1:12" hidden="1" x14ac:dyDescent="0.2">
      <c r="A31" s="91">
        <v>51</v>
      </c>
      <c r="B31" s="91"/>
      <c r="C31" s="91" t="s">
        <v>13</v>
      </c>
      <c r="D31" s="91">
        <v>1182</v>
      </c>
      <c r="E31" s="91" t="s">
        <v>238</v>
      </c>
      <c r="F31" s="91">
        <v>1</v>
      </c>
      <c r="G31" s="91">
        <v>24</v>
      </c>
      <c r="H31" s="91" t="s">
        <v>78</v>
      </c>
      <c r="I31" s="91" t="s">
        <v>220</v>
      </c>
      <c r="J31" s="93">
        <v>312</v>
      </c>
      <c r="K31" s="93">
        <v>0.44999999999998863</v>
      </c>
      <c r="L31" s="93">
        <f>K31+J31</f>
        <v>312.45</v>
      </c>
    </row>
    <row r="32" spans="1:12" hidden="1" x14ac:dyDescent="0.2">
      <c r="A32" s="91">
        <v>51</v>
      </c>
      <c r="B32" s="91"/>
      <c r="C32" s="91" t="s">
        <v>13</v>
      </c>
      <c r="D32" s="91">
        <v>2245</v>
      </c>
      <c r="E32" s="91" t="s">
        <v>239</v>
      </c>
      <c r="F32" s="91">
        <v>1</v>
      </c>
      <c r="G32" s="91">
        <v>24</v>
      </c>
      <c r="H32" s="91" t="s">
        <v>78</v>
      </c>
      <c r="I32" s="91" t="s">
        <v>188</v>
      </c>
      <c r="J32" s="93">
        <v>48</v>
      </c>
      <c r="K32" s="93">
        <v>28</v>
      </c>
      <c r="L32" s="93">
        <f>K32+J32</f>
        <v>76</v>
      </c>
    </row>
    <row r="33" spans="1:13" hidden="1" x14ac:dyDescent="0.2">
      <c r="A33" s="91">
        <v>51</v>
      </c>
      <c r="B33" s="91"/>
      <c r="C33" s="91" t="s">
        <v>13</v>
      </c>
      <c r="D33" s="91">
        <v>2246</v>
      </c>
      <c r="E33" s="91" t="s">
        <v>240</v>
      </c>
      <c r="F33" s="91">
        <v>1</v>
      </c>
      <c r="G33" s="91">
        <v>24</v>
      </c>
      <c r="H33" s="91" t="s">
        <v>78</v>
      </c>
      <c r="I33" s="91" t="s">
        <v>189</v>
      </c>
      <c r="J33" s="93">
        <v>48</v>
      </c>
      <c r="K33" s="93">
        <v>23.5</v>
      </c>
      <c r="L33" s="93">
        <f>K33+J33</f>
        <v>71.5</v>
      </c>
    </row>
    <row r="34" spans="1:13" x14ac:dyDescent="0.2">
      <c r="A34" s="79">
        <v>51</v>
      </c>
      <c r="B34" s="79">
        <v>1</v>
      </c>
      <c r="C34" s="79" t="s">
        <v>10</v>
      </c>
      <c r="D34" s="79">
        <v>2117</v>
      </c>
      <c r="E34" s="79">
        <v>5134</v>
      </c>
      <c r="F34" s="79">
        <v>1</v>
      </c>
      <c r="G34" s="79">
        <v>24</v>
      </c>
      <c r="H34" s="8" t="s">
        <v>78</v>
      </c>
      <c r="I34" s="8" t="s">
        <v>80</v>
      </c>
      <c r="J34" s="78">
        <v>264</v>
      </c>
      <c r="K34" s="78">
        <v>176</v>
      </c>
      <c r="L34" s="78">
        <f>Table14[[#This Row],[ניכוי]]+Table14[[#This Row],[שווי]]</f>
        <v>440</v>
      </c>
    </row>
    <row r="35" spans="1:13" x14ac:dyDescent="0.2">
      <c r="A35" s="79">
        <v>51</v>
      </c>
      <c r="B35" s="79">
        <v>4</v>
      </c>
      <c r="C35" s="79" t="s">
        <v>10</v>
      </c>
      <c r="D35" s="79">
        <v>2215</v>
      </c>
      <c r="E35" s="79">
        <v>5520</v>
      </c>
      <c r="F35" s="79">
        <v>1</v>
      </c>
      <c r="G35" s="79">
        <v>24</v>
      </c>
      <c r="H35" s="8" t="s">
        <v>78</v>
      </c>
      <c r="I35" s="8" t="s">
        <v>81</v>
      </c>
      <c r="J35" s="78">
        <v>240</v>
      </c>
      <c r="K35" s="78">
        <v>140.5</v>
      </c>
      <c r="L35" s="78">
        <f>Table14[[#This Row],[ניכוי]]+Table14[[#This Row],[שווי]]</f>
        <v>380.5</v>
      </c>
    </row>
    <row r="36" spans="1:13" x14ac:dyDescent="0.2">
      <c r="A36" s="79">
        <v>51</v>
      </c>
      <c r="B36" s="79">
        <v>1</v>
      </c>
      <c r="C36" s="79" t="s">
        <v>10</v>
      </c>
      <c r="D36" s="79">
        <v>2102</v>
      </c>
      <c r="E36" s="79">
        <v>5047</v>
      </c>
      <c r="F36" s="79">
        <v>1</v>
      </c>
      <c r="G36" s="79">
        <v>24</v>
      </c>
      <c r="H36" s="8" t="s">
        <v>78</v>
      </c>
      <c r="I36" s="8" t="s">
        <v>82</v>
      </c>
      <c r="J36" s="78">
        <v>192</v>
      </c>
      <c r="K36" s="78">
        <v>146.75</v>
      </c>
      <c r="L36" s="78">
        <f>Table14[[#This Row],[ניכוי]]+Table14[[#This Row],[שווי]]</f>
        <v>338.75</v>
      </c>
    </row>
    <row r="37" spans="1:13" x14ac:dyDescent="0.2">
      <c r="A37" s="79">
        <v>51</v>
      </c>
      <c r="B37" s="79">
        <v>1</v>
      </c>
      <c r="C37" s="79" t="s">
        <v>10</v>
      </c>
      <c r="D37" s="79">
        <v>2073</v>
      </c>
      <c r="E37" s="79">
        <v>5064</v>
      </c>
      <c r="F37" s="79">
        <v>1</v>
      </c>
      <c r="G37" s="79">
        <v>24</v>
      </c>
      <c r="H37" s="8" t="s">
        <v>78</v>
      </c>
      <c r="I37" s="8" t="s">
        <v>83</v>
      </c>
      <c r="J37" s="78">
        <v>216</v>
      </c>
      <c r="K37" s="78">
        <v>140.25</v>
      </c>
      <c r="L37" s="78">
        <f>Table14[[#This Row],[ניכוי]]+Table14[[#This Row],[שווי]]</f>
        <v>356.25</v>
      </c>
    </row>
    <row r="38" spans="1:13" x14ac:dyDescent="0.2">
      <c r="A38" s="79">
        <v>51</v>
      </c>
      <c r="B38" s="79">
        <v>1</v>
      </c>
      <c r="C38" s="79" t="s">
        <v>10</v>
      </c>
      <c r="D38" s="79">
        <v>2148</v>
      </c>
      <c r="E38" s="79">
        <v>5512</v>
      </c>
      <c r="F38" s="79">
        <v>1</v>
      </c>
      <c r="G38" s="79">
        <v>24</v>
      </c>
      <c r="H38" s="8" t="s">
        <v>78</v>
      </c>
      <c r="I38" s="8" t="s">
        <v>84</v>
      </c>
      <c r="J38" s="78">
        <v>86.25</v>
      </c>
      <c r="K38" s="78"/>
      <c r="L38" s="78">
        <f>Table14[[#This Row],[ניכוי]]+Table14[[#This Row],[שווי]]</f>
        <v>86.25</v>
      </c>
    </row>
    <row r="39" spans="1:13" x14ac:dyDescent="0.2">
      <c r="A39" s="79"/>
      <c r="B39" s="79"/>
      <c r="C39" s="40" t="s">
        <v>33</v>
      </c>
      <c r="D39" s="40">
        <v>1422</v>
      </c>
      <c r="E39" s="40">
        <v>9999</v>
      </c>
      <c r="F39" s="40">
        <v>2</v>
      </c>
      <c r="G39" s="40">
        <v>45</v>
      </c>
      <c r="H39" s="40" t="s">
        <v>92</v>
      </c>
      <c r="I39" s="40" t="s">
        <v>93</v>
      </c>
      <c r="J39" s="83">
        <v>1080</v>
      </c>
      <c r="K39" s="83"/>
      <c r="L39" s="83">
        <f>Table14[[#This Row],[ניכוי]]+Table14[[#This Row],[שווי]]</f>
        <v>1080</v>
      </c>
    </row>
    <row r="40" spans="1:13" ht="15" x14ac:dyDescent="0.25">
      <c r="A40" s="91">
        <v>51</v>
      </c>
      <c r="B40" s="91"/>
      <c r="C40" s="91" t="s">
        <v>156</v>
      </c>
      <c r="D40" s="91">
        <v>5018</v>
      </c>
      <c r="E40" s="92" t="s">
        <v>250</v>
      </c>
      <c r="F40" s="91"/>
      <c r="G40" s="91">
        <v>24</v>
      </c>
      <c r="H40" s="91" t="s">
        <v>191</v>
      </c>
      <c r="I40" s="91" t="s">
        <v>190</v>
      </c>
      <c r="J40" s="93">
        <v>336</v>
      </c>
      <c r="K40" s="93">
        <v>42.899999999999977</v>
      </c>
      <c r="L40" s="93">
        <f>Table14[[#This Row],[ניכוי]]+Table14[[#This Row],[שווי]]</f>
        <v>378.9</v>
      </c>
    </row>
    <row r="41" spans="1:13" x14ac:dyDescent="0.2">
      <c r="A41" s="91">
        <v>51</v>
      </c>
      <c r="B41" s="79"/>
      <c r="C41" s="91" t="s">
        <v>13</v>
      </c>
      <c r="D41" s="91">
        <v>4042</v>
      </c>
      <c r="E41" s="91"/>
      <c r="F41" s="91"/>
      <c r="G41" s="91"/>
      <c r="H41" s="91" t="s">
        <v>89</v>
      </c>
      <c r="I41" s="91" t="s">
        <v>94</v>
      </c>
      <c r="J41" s="93"/>
      <c r="K41" s="93"/>
      <c r="L41" s="93">
        <f>Table14[[#This Row],[ניכוי]]+Table14[[#This Row],[שווי]]</f>
        <v>0</v>
      </c>
    </row>
    <row r="42" spans="1:13" x14ac:dyDescent="0.2">
      <c r="A42" s="79"/>
      <c r="B42" s="79"/>
      <c r="C42" s="40" t="s">
        <v>33</v>
      </c>
      <c r="D42" s="40">
        <v>723</v>
      </c>
      <c r="E42" s="40">
        <v>9999</v>
      </c>
      <c r="F42" s="40">
        <v>2</v>
      </c>
      <c r="G42" s="40">
        <v>45</v>
      </c>
      <c r="H42" s="40" t="s">
        <v>95</v>
      </c>
      <c r="I42" s="40" t="s">
        <v>41</v>
      </c>
      <c r="J42" s="83">
        <v>1032.5</v>
      </c>
      <c r="K42" s="83" t="s">
        <v>269</v>
      </c>
      <c r="L42" s="83">
        <f>Table14[[#This Row],[ניכוי]]+Table14[[#This Row],[שווי]]</f>
        <v>1078.0999999999999</v>
      </c>
      <c r="M42" s="74"/>
    </row>
    <row r="43" spans="1:13" x14ac:dyDescent="0.2">
      <c r="A43" s="79">
        <v>51</v>
      </c>
      <c r="B43" s="79">
        <v>1</v>
      </c>
      <c r="C43" s="79" t="s">
        <v>10</v>
      </c>
      <c r="D43" s="79">
        <v>23</v>
      </c>
      <c r="E43" s="79">
        <v>5030</v>
      </c>
      <c r="F43" s="79">
        <v>1</v>
      </c>
      <c r="G43" s="79">
        <v>24</v>
      </c>
      <c r="H43" s="8" t="s">
        <v>97</v>
      </c>
      <c r="I43" s="8" t="s">
        <v>98</v>
      </c>
      <c r="J43" s="78">
        <v>792</v>
      </c>
      <c r="K43" s="78">
        <v>157.70000000000005</v>
      </c>
      <c r="L43" s="78">
        <f>Table14[[#This Row],[ניכוי]]+Table14[[#This Row],[שווי]]</f>
        <v>949.7</v>
      </c>
    </row>
    <row r="44" spans="1:13" hidden="1" x14ac:dyDescent="0.2">
      <c r="A44" s="91">
        <v>51</v>
      </c>
      <c r="B44" s="91"/>
      <c r="C44" s="91" t="s">
        <v>156</v>
      </c>
      <c r="D44" s="91">
        <v>5017</v>
      </c>
      <c r="E44" s="91" t="s">
        <v>235</v>
      </c>
      <c r="F44" s="91"/>
      <c r="G44" s="91">
        <v>24</v>
      </c>
      <c r="H44" s="91" t="s">
        <v>193</v>
      </c>
      <c r="I44" s="91" t="s">
        <v>192</v>
      </c>
      <c r="J44" s="93">
        <v>360</v>
      </c>
      <c r="K44" s="93">
        <v>3.8000000000000114</v>
      </c>
      <c r="L44" s="93">
        <f>Table14[[#This Row],[ניכוי]]+Table14[[#This Row],[שווי]]</f>
        <v>363.8</v>
      </c>
    </row>
    <row r="45" spans="1:13" hidden="1" x14ac:dyDescent="0.2">
      <c r="A45" s="91">
        <v>51</v>
      </c>
      <c r="B45" s="91"/>
      <c r="C45" s="91" t="s">
        <v>242</v>
      </c>
      <c r="D45" s="91">
        <v>5021</v>
      </c>
      <c r="E45" s="91" t="s">
        <v>213</v>
      </c>
      <c r="F45" s="91">
        <v>1</v>
      </c>
      <c r="G45" s="91">
        <v>24</v>
      </c>
      <c r="H45" s="91" t="s">
        <v>195</v>
      </c>
      <c r="I45" s="91" t="s">
        <v>214</v>
      </c>
      <c r="J45" s="93">
        <v>408</v>
      </c>
      <c r="K45" s="93">
        <v>151.29999999999995</v>
      </c>
      <c r="L45" s="93">
        <f>Table14[[#This Row],[ניכוי]]+Table14[[#This Row],[שווי]]</f>
        <v>559.29999999999995</v>
      </c>
    </row>
    <row r="46" spans="1:13" x14ac:dyDescent="0.2">
      <c r="A46" s="79">
        <v>51</v>
      </c>
      <c r="B46" s="79">
        <v>1</v>
      </c>
      <c r="C46" s="79" t="s">
        <v>10</v>
      </c>
      <c r="D46" s="79">
        <v>1429</v>
      </c>
      <c r="E46" s="79">
        <v>5054</v>
      </c>
      <c r="F46" s="79">
        <v>1</v>
      </c>
      <c r="G46" s="79">
        <v>24</v>
      </c>
      <c r="H46" s="8" t="s">
        <v>99</v>
      </c>
      <c r="I46" s="8" t="s">
        <v>100</v>
      </c>
      <c r="J46" s="78">
        <v>0</v>
      </c>
      <c r="K46" s="78">
        <v>0</v>
      </c>
      <c r="L46" s="78">
        <f>Table14[[#This Row],[ניכוי]]+Table14[[#This Row],[שווי]]</f>
        <v>0</v>
      </c>
    </row>
    <row r="47" spans="1:13" hidden="1" x14ac:dyDescent="0.2">
      <c r="A47" s="91">
        <v>51</v>
      </c>
      <c r="B47" s="91"/>
      <c r="C47" s="91" t="s">
        <v>145</v>
      </c>
      <c r="D47" s="91">
        <v>5016</v>
      </c>
      <c r="E47" s="91" t="s">
        <v>233</v>
      </c>
      <c r="F47" s="91">
        <v>1</v>
      </c>
      <c r="G47" s="91">
        <v>24</v>
      </c>
      <c r="H47" s="91" t="s">
        <v>195</v>
      </c>
      <c r="I47" s="91" t="s">
        <v>194</v>
      </c>
      <c r="J47" s="93">
        <v>312</v>
      </c>
      <c r="K47" s="93">
        <v>107.85000000000002</v>
      </c>
      <c r="L47" s="93">
        <f>Table14[[#This Row],[ניכוי]]+Table14[[#This Row],[שווי]]</f>
        <v>419.85</v>
      </c>
    </row>
    <row r="48" spans="1:13" x14ac:dyDescent="0.2">
      <c r="A48" s="79">
        <v>51</v>
      </c>
      <c r="B48" s="79"/>
      <c r="C48" s="79" t="s">
        <v>10</v>
      </c>
      <c r="D48" s="79">
        <v>1306</v>
      </c>
      <c r="E48" s="79">
        <v>5046</v>
      </c>
      <c r="F48" s="79">
        <v>1</v>
      </c>
      <c r="G48" s="79">
        <v>24</v>
      </c>
      <c r="H48" s="8" t="s">
        <v>178</v>
      </c>
      <c r="I48" s="8" t="s">
        <v>51</v>
      </c>
      <c r="J48" s="78">
        <v>216</v>
      </c>
      <c r="K48" s="78">
        <v>99.25</v>
      </c>
      <c r="L48" s="78">
        <f>Table14[[#This Row],[ניכוי]]+Table14[[#This Row],[שווי]]</f>
        <v>315.25</v>
      </c>
    </row>
    <row r="49" spans="1:13" x14ac:dyDescent="0.2">
      <c r="A49" s="79">
        <v>50</v>
      </c>
      <c r="B49" s="79">
        <v>5</v>
      </c>
      <c r="C49" s="40" t="s">
        <v>33</v>
      </c>
      <c r="D49" s="40">
        <v>1407</v>
      </c>
      <c r="E49" s="40">
        <v>5547</v>
      </c>
      <c r="F49" s="40">
        <v>2</v>
      </c>
      <c r="G49" s="40">
        <v>45</v>
      </c>
      <c r="H49" s="40" t="s">
        <v>103</v>
      </c>
      <c r="I49" s="40" t="s">
        <v>104</v>
      </c>
      <c r="J49" s="83">
        <f>674+120</f>
        <v>794</v>
      </c>
      <c r="K49" s="83">
        <f>48.6+40.5</f>
        <v>89.1</v>
      </c>
      <c r="L49" s="83">
        <f>Table14[[#This Row],[ניכוי]]+Table14[[#This Row],[שווי]]</f>
        <v>883.1</v>
      </c>
    </row>
    <row r="50" spans="1:13" x14ac:dyDescent="0.2">
      <c r="A50" s="79">
        <v>51</v>
      </c>
      <c r="B50" s="79">
        <v>1</v>
      </c>
      <c r="C50" s="79" t="s">
        <v>10</v>
      </c>
      <c r="D50" s="79">
        <v>1432</v>
      </c>
      <c r="E50" s="79">
        <v>5595</v>
      </c>
      <c r="F50" s="79">
        <v>1</v>
      </c>
      <c r="G50" s="79">
        <v>24</v>
      </c>
      <c r="H50" s="8" t="s">
        <v>105</v>
      </c>
      <c r="I50" s="8" t="s">
        <v>106</v>
      </c>
      <c r="J50" s="78">
        <v>624</v>
      </c>
      <c r="K50" s="78">
        <v>60.649999999999977</v>
      </c>
      <c r="L50" s="78">
        <f>Table14[[#This Row],[ניכוי]]+Table14[[#This Row],[שווי]]</f>
        <v>684.65</v>
      </c>
    </row>
    <row r="51" spans="1:13" ht="15" x14ac:dyDescent="0.25">
      <c r="A51" s="79">
        <v>50</v>
      </c>
      <c r="B51" s="79">
        <v>5</v>
      </c>
      <c r="C51" s="40" t="s">
        <v>33</v>
      </c>
      <c r="D51" s="40">
        <v>1295</v>
      </c>
      <c r="E51" s="40">
        <v>5017</v>
      </c>
      <c r="F51" s="40">
        <v>2</v>
      </c>
      <c r="G51" s="40">
        <v>45</v>
      </c>
      <c r="H51" s="40" t="s">
        <v>107</v>
      </c>
      <c r="I51" s="40" t="s">
        <v>108</v>
      </c>
      <c r="J51" s="106">
        <f>192+493</f>
        <v>685</v>
      </c>
      <c r="K51" s="83">
        <f>101.5+45</f>
        <v>146.5</v>
      </c>
      <c r="L51" s="83">
        <f>Table14[[#This Row],[ניכוי]]+Table14[[#This Row],[שווי]]</f>
        <v>831.5</v>
      </c>
    </row>
    <row r="52" spans="1:13" ht="15" x14ac:dyDescent="0.25">
      <c r="A52" s="79">
        <v>51</v>
      </c>
      <c r="B52" s="79">
        <v>1</v>
      </c>
      <c r="C52" s="79" t="s">
        <v>10</v>
      </c>
      <c r="D52" s="79">
        <v>1433</v>
      </c>
      <c r="E52" s="79">
        <v>5593</v>
      </c>
      <c r="F52" s="79">
        <v>1</v>
      </c>
      <c r="G52" s="79">
        <v>24</v>
      </c>
      <c r="H52" s="8" t="s">
        <v>109</v>
      </c>
      <c r="I52" s="8" t="s">
        <v>110</v>
      </c>
      <c r="J52" s="86">
        <v>0</v>
      </c>
      <c r="K52" s="78">
        <v>0</v>
      </c>
      <c r="L52" s="78">
        <f>Table14[[#This Row],[ניכוי]]+Table14[[#This Row],[שווי]]</f>
        <v>0</v>
      </c>
    </row>
    <row r="53" spans="1:13" x14ac:dyDescent="0.2">
      <c r="A53" s="79">
        <v>51</v>
      </c>
      <c r="B53" s="79">
        <v>1</v>
      </c>
      <c r="C53" s="79" t="s">
        <v>10</v>
      </c>
      <c r="D53" s="79">
        <v>564</v>
      </c>
      <c r="E53" s="79">
        <v>5515</v>
      </c>
      <c r="F53" s="79">
        <v>1</v>
      </c>
      <c r="G53" s="79">
        <v>24</v>
      </c>
      <c r="H53" s="8" t="s">
        <v>109</v>
      </c>
      <c r="I53" s="8" t="s">
        <v>43</v>
      </c>
      <c r="J53" s="78">
        <v>696</v>
      </c>
      <c r="K53" s="78">
        <v>126.75</v>
      </c>
      <c r="L53" s="78">
        <f>Table14[[#This Row],[ניכוי]]+Table14[[#This Row],[שווי]]</f>
        <v>822.75</v>
      </c>
    </row>
    <row r="54" spans="1:13" x14ac:dyDescent="0.2">
      <c r="A54" s="79">
        <v>51</v>
      </c>
      <c r="B54" s="79">
        <v>1</v>
      </c>
      <c r="C54" s="79" t="s">
        <v>10</v>
      </c>
      <c r="D54" s="79">
        <v>1403</v>
      </c>
      <c r="E54" s="79">
        <v>5058</v>
      </c>
      <c r="F54" s="79">
        <v>1</v>
      </c>
      <c r="G54" s="79">
        <v>24</v>
      </c>
      <c r="H54" s="8" t="s">
        <v>111</v>
      </c>
      <c r="I54" s="8" t="s">
        <v>112</v>
      </c>
      <c r="J54" s="78">
        <v>336</v>
      </c>
      <c r="K54" s="78">
        <v>67</v>
      </c>
      <c r="L54" s="78">
        <f>Table14[[#This Row],[ניכוי]]+Table14[[#This Row],[שווי]]</f>
        <v>403</v>
      </c>
    </row>
    <row r="55" spans="1:13" x14ac:dyDescent="0.2">
      <c r="A55" s="8">
        <v>50</v>
      </c>
      <c r="B55" s="8">
        <v>1</v>
      </c>
      <c r="C55" s="8" t="s">
        <v>10</v>
      </c>
      <c r="D55" s="8">
        <v>1236</v>
      </c>
      <c r="E55" s="8">
        <v>5041</v>
      </c>
      <c r="F55" s="8">
        <v>1</v>
      </c>
      <c r="G55" s="8">
        <v>24</v>
      </c>
      <c r="H55" s="8" t="s">
        <v>113</v>
      </c>
      <c r="I55" s="8" t="s">
        <v>114</v>
      </c>
      <c r="J55" s="77">
        <v>456</v>
      </c>
      <c r="K55" s="77">
        <v>115.14999999999998</v>
      </c>
      <c r="L55" s="78">
        <f>Table14[[#This Row],[ניכוי]]+Table14[[#This Row],[שווי]]</f>
        <v>571.15</v>
      </c>
    </row>
    <row r="56" spans="1:13" x14ac:dyDescent="0.2">
      <c r="A56" s="79">
        <v>51</v>
      </c>
      <c r="B56" s="79">
        <v>1</v>
      </c>
      <c r="C56" s="79" t="s">
        <v>10</v>
      </c>
      <c r="D56" s="79">
        <v>1047</v>
      </c>
      <c r="E56" s="79">
        <v>5507</v>
      </c>
      <c r="F56" s="79">
        <v>1</v>
      </c>
      <c r="G56" s="79">
        <v>24</v>
      </c>
      <c r="H56" s="8" t="s">
        <v>115</v>
      </c>
      <c r="I56" s="8" t="s">
        <v>116</v>
      </c>
      <c r="J56" s="78">
        <v>24</v>
      </c>
      <c r="K56" s="78">
        <v>6.25</v>
      </c>
      <c r="L56" s="78">
        <f>Table14[[#This Row],[ניכוי]]+Table14[[#This Row],[שווי]]</f>
        <v>30.25</v>
      </c>
      <c r="M56" s="74"/>
    </row>
    <row r="57" spans="1:13" x14ac:dyDescent="0.2">
      <c r="A57" s="79">
        <v>51</v>
      </c>
      <c r="B57" s="79">
        <v>1</v>
      </c>
      <c r="C57" s="79" t="s">
        <v>10</v>
      </c>
      <c r="D57" s="79">
        <v>1430</v>
      </c>
      <c r="E57" s="79">
        <v>5093</v>
      </c>
      <c r="F57" s="79">
        <v>1</v>
      </c>
      <c r="G57" s="79">
        <v>24</v>
      </c>
      <c r="H57" s="8" t="s">
        <v>117</v>
      </c>
      <c r="I57" s="8" t="s">
        <v>118</v>
      </c>
      <c r="J57" s="103">
        <v>504</v>
      </c>
      <c r="K57" s="78">
        <v>60.269999999999982</v>
      </c>
      <c r="L57" s="78">
        <f>Table14[[#This Row],[ניכוי]]+Table14[[#This Row],[שווי]]</f>
        <v>564.27</v>
      </c>
    </row>
    <row r="58" spans="1:13" hidden="1" x14ac:dyDescent="0.2">
      <c r="A58" s="91">
        <v>51</v>
      </c>
      <c r="B58" s="95"/>
      <c r="C58" s="95" t="s">
        <v>156</v>
      </c>
      <c r="D58" s="95">
        <v>5013</v>
      </c>
      <c r="E58" s="96" t="s">
        <v>221</v>
      </c>
      <c r="F58" s="95">
        <v>1</v>
      </c>
      <c r="G58" s="95">
        <v>24</v>
      </c>
      <c r="H58" s="95" t="s">
        <v>180</v>
      </c>
      <c r="I58" s="95" t="s">
        <v>179</v>
      </c>
      <c r="J58" s="97">
        <v>312</v>
      </c>
      <c r="K58" s="97">
        <v>137</v>
      </c>
      <c r="L58" s="93">
        <f>Table14[[#This Row],[ניכוי]]+Table14[[#This Row],[שווי]]</f>
        <v>449</v>
      </c>
    </row>
    <row r="59" spans="1:13" ht="15" x14ac:dyDescent="0.25">
      <c r="A59" s="79">
        <v>50</v>
      </c>
      <c r="B59" s="79">
        <v>1</v>
      </c>
      <c r="C59" s="79" t="s">
        <v>10</v>
      </c>
      <c r="D59" s="79">
        <v>431</v>
      </c>
      <c r="E59" s="79">
        <v>5538</v>
      </c>
      <c r="F59" s="79">
        <v>1</v>
      </c>
      <c r="G59" s="79">
        <v>24</v>
      </c>
      <c r="H59" s="8" t="s">
        <v>119</v>
      </c>
      <c r="I59" s="8" t="s">
        <v>120</v>
      </c>
      <c r="J59" s="107">
        <v>690.5</v>
      </c>
      <c r="K59" s="78">
        <v>0</v>
      </c>
      <c r="L59" s="78">
        <f>Table14[[#This Row],[ניכוי]]+Table14[[#This Row],[שווי]]</f>
        <v>690.5</v>
      </c>
    </row>
    <row r="60" spans="1:13" x14ac:dyDescent="0.2">
      <c r="A60" s="79">
        <v>51</v>
      </c>
      <c r="B60" s="79">
        <v>1</v>
      </c>
      <c r="C60" s="79" t="s">
        <v>10</v>
      </c>
      <c r="D60" s="79">
        <v>686</v>
      </c>
      <c r="E60" s="79">
        <v>5086</v>
      </c>
      <c r="F60" s="79">
        <v>1</v>
      </c>
      <c r="G60" s="79">
        <v>24</v>
      </c>
      <c r="H60" s="8" t="s">
        <v>122</v>
      </c>
      <c r="I60" s="8" t="s">
        <v>123</v>
      </c>
      <c r="J60" s="78"/>
      <c r="K60" s="78"/>
      <c r="L60" s="78">
        <f>Table14[[#This Row],[ניכוי]]+Table14[[#This Row],[שווי]]</f>
        <v>0</v>
      </c>
    </row>
    <row r="61" spans="1:13" x14ac:dyDescent="0.2">
      <c r="A61" s="79"/>
      <c r="B61" s="79"/>
      <c r="C61" s="79" t="s">
        <v>10</v>
      </c>
      <c r="D61" s="79">
        <v>2211</v>
      </c>
      <c r="E61" s="79">
        <v>5002</v>
      </c>
      <c r="F61" s="79">
        <v>1</v>
      </c>
      <c r="G61" s="79">
        <v>24</v>
      </c>
      <c r="H61" s="8" t="s">
        <v>124</v>
      </c>
      <c r="I61" s="8" t="s">
        <v>125</v>
      </c>
      <c r="J61" s="78">
        <v>408</v>
      </c>
      <c r="K61" s="78">
        <v>20.25</v>
      </c>
      <c r="L61" s="78">
        <f>Table14[[#This Row],[ניכוי]]+Table14[[#This Row],[שווי]]</f>
        <v>428.25</v>
      </c>
    </row>
    <row r="62" spans="1:13" hidden="1" x14ac:dyDescent="0.2">
      <c r="A62" s="91">
        <v>51</v>
      </c>
      <c r="B62" s="79"/>
      <c r="C62" s="91" t="s">
        <v>13</v>
      </c>
      <c r="D62" s="91">
        <v>2250</v>
      </c>
      <c r="E62" s="91" t="s">
        <v>223</v>
      </c>
      <c r="F62" s="91">
        <v>1</v>
      </c>
      <c r="G62" s="91">
        <v>24</v>
      </c>
      <c r="H62" s="91" t="s">
        <v>124</v>
      </c>
      <c r="I62" s="91" t="s">
        <v>197</v>
      </c>
      <c r="J62" s="93">
        <v>360</v>
      </c>
      <c r="K62" s="93">
        <v>14.550000000000011</v>
      </c>
      <c r="L62" s="93">
        <f>Table14[[#This Row],[ניכוי]]+Table14[[#This Row],[שווי]]</f>
        <v>374.55</v>
      </c>
    </row>
    <row r="63" spans="1:13" x14ac:dyDescent="0.2">
      <c r="A63" s="79"/>
      <c r="B63" s="79"/>
      <c r="C63" s="40" t="s">
        <v>33</v>
      </c>
      <c r="D63" s="40">
        <v>992</v>
      </c>
      <c r="E63" s="40">
        <v>5120</v>
      </c>
      <c r="F63" s="40">
        <v>2</v>
      </c>
      <c r="G63" s="40">
        <v>45</v>
      </c>
      <c r="H63" s="40" t="s">
        <v>126</v>
      </c>
      <c r="I63" s="40" t="s">
        <v>127</v>
      </c>
      <c r="J63" s="83">
        <f>48+800</f>
        <v>848</v>
      </c>
      <c r="K63" s="83">
        <f>34+89.72</f>
        <v>123.72</v>
      </c>
      <c r="L63" s="83">
        <f>Table14[[#This Row],[ניכוי]]+Table14[[#This Row],[שווי]]</f>
        <v>971.72</v>
      </c>
    </row>
    <row r="64" spans="1:13" x14ac:dyDescent="0.2">
      <c r="A64" s="8"/>
      <c r="B64" s="8"/>
      <c r="C64" s="8" t="s">
        <v>10</v>
      </c>
      <c r="D64" s="8">
        <v>1442</v>
      </c>
      <c r="E64" s="8">
        <v>5122</v>
      </c>
      <c r="F64" s="8"/>
      <c r="G64" s="8">
        <v>24</v>
      </c>
      <c r="H64" s="8" t="s">
        <v>259</v>
      </c>
      <c r="I64" s="8" t="s">
        <v>260</v>
      </c>
      <c r="J64" s="77">
        <v>360</v>
      </c>
      <c r="K64" s="77">
        <v>67.350000000000023</v>
      </c>
      <c r="L64" s="78">
        <f>Table14[[#This Row],[ניכוי]]+Table14[[#This Row],[שווי]]</f>
        <v>427.35</v>
      </c>
    </row>
    <row r="65" spans="1:12" hidden="1" x14ac:dyDescent="0.2">
      <c r="A65" s="91">
        <v>51</v>
      </c>
      <c r="B65" s="91"/>
      <c r="C65" s="91" t="s">
        <v>13</v>
      </c>
      <c r="D65" s="91">
        <v>2256</v>
      </c>
      <c r="E65" s="91">
        <v>5027</v>
      </c>
      <c r="F65" s="91"/>
      <c r="G65" s="91">
        <v>24</v>
      </c>
      <c r="H65" s="91" t="s">
        <v>261</v>
      </c>
      <c r="I65" s="91" t="s">
        <v>262</v>
      </c>
      <c r="J65" s="93">
        <v>240</v>
      </c>
      <c r="K65" s="93">
        <v>70.75</v>
      </c>
      <c r="L65" s="93">
        <f>Table14[[#This Row],[ניכוי]]+Table14[[#This Row],[שווי]]</f>
        <v>310.75</v>
      </c>
    </row>
    <row r="66" spans="1:12" x14ac:dyDescent="0.2">
      <c r="A66" s="79">
        <v>50</v>
      </c>
      <c r="B66" s="79">
        <v>1</v>
      </c>
      <c r="C66" s="79" t="s">
        <v>10</v>
      </c>
      <c r="D66" s="79">
        <v>1414</v>
      </c>
      <c r="E66" s="79">
        <v>5118</v>
      </c>
      <c r="F66" s="79">
        <v>1</v>
      </c>
      <c r="G66" s="79">
        <v>24</v>
      </c>
      <c r="H66" s="8" t="s">
        <v>131</v>
      </c>
      <c r="I66" s="8" t="s">
        <v>132</v>
      </c>
      <c r="J66" s="78">
        <v>432</v>
      </c>
      <c r="K66" s="78">
        <v>76.899999999999977</v>
      </c>
      <c r="L66" s="78">
        <f>Table14[[#This Row],[ניכוי]]+Table14[[#This Row],[שווי]]</f>
        <v>508.9</v>
      </c>
    </row>
    <row r="67" spans="1:12" x14ac:dyDescent="0.2">
      <c r="A67" s="79"/>
      <c r="B67" s="79"/>
      <c r="C67" s="79" t="s">
        <v>10</v>
      </c>
      <c r="D67" s="79">
        <v>1435</v>
      </c>
      <c r="E67" s="79"/>
      <c r="F67" s="79"/>
      <c r="G67" s="79">
        <v>24</v>
      </c>
      <c r="H67" s="8" t="s">
        <v>181</v>
      </c>
      <c r="I67" s="8" t="s">
        <v>79</v>
      </c>
      <c r="J67" s="78">
        <v>312</v>
      </c>
      <c r="K67" s="78">
        <v>44.149999999999977</v>
      </c>
      <c r="L67" s="78">
        <f>Table14[[#This Row],[ניכוי]]+Table14[[#This Row],[שווי]]</f>
        <v>356.15</v>
      </c>
    </row>
    <row r="68" spans="1:12" x14ac:dyDescent="0.2">
      <c r="A68" s="79">
        <v>51</v>
      </c>
      <c r="B68" s="79">
        <v>4</v>
      </c>
      <c r="C68" s="79" t="s">
        <v>10</v>
      </c>
      <c r="D68" s="79">
        <v>2228</v>
      </c>
      <c r="E68" s="79">
        <v>5061</v>
      </c>
      <c r="F68" s="79">
        <v>1</v>
      </c>
      <c r="G68" s="79">
        <v>24</v>
      </c>
      <c r="H68" s="8" t="s">
        <v>133</v>
      </c>
      <c r="I68" s="8" t="s">
        <v>134</v>
      </c>
      <c r="J68" s="78">
        <v>288</v>
      </c>
      <c r="K68" s="78">
        <v>193.5</v>
      </c>
      <c r="L68" s="78">
        <f>Table14[[#This Row],[ניכוי]]+Table14[[#This Row],[שווי]]</f>
        <v>481.5</v>
      </c>
    </row>
    <row r="69" spans="1:12" hidden="1" x14ac:dyDescent="0.2">
      <c r="A69" s="79"/>
      <c r="B69" s="91"/>
      <c r="C69" s="91" t="s">
        <v>177</v>
      </c>
      <c r="D69" s="91">
        <v>94</v>
      </c>
      <c r="E69" s="91"/>
      <c r="F69" s="91"/>
      <c r="G69" s="91">
        <v>24</v>
      </c>
      <c r="H69" s="91" t="s">
        <v>198</v>
      </c>
      <c r="I69" s="91" t="s">
        <v>199</v>
      </c>
      <c r="J69" s="93"/>
      <c r="K69" s="93"/>
      <c r="L69" s="78">
        <f>Table14[[#This Row],[ניכוי]]+Table14[[#This Row],[שווי]]</f>
        <v>0</v>
      </c>
    </row>
    <row r="70" spans="1:12" ht="15" x14ac:dyDescent="0.25">
      <c r="A70" s="79"/>
      <c r="B70" s="91"/>
      <c r="C70" s="8" t="s">
        <v>10</v>
      </c>
      <c r="D70" s="8">
        <v>2238</v>
      </c>
      <c r="E70" s="8" t="s">
        <v>226</v>
      </c>
      <c r="F70" s="8"/>
      <c r="G70" s="8">
        <v>24</v>
      </c>
      <c r="H70" s="8" t="s">
        <v>200</v>
      </c>
      <c r="I70" s="8" t="s">
        <v>138</v>
      </c>
      <c r="J70" s="107">
        <v>240</v>
      </c>
      <c r="K70" s="77">
        <v>41.75</v>
      </c>
      <c r="L70" s="78">
        <f>Table14[[#This Row],[ניכוי]]+Table14[[#This Row],[שווי]]</f>
        <v>281.75</v>
      </c>
    </row>
    <row r="71" spans="1:12" hidden="1" x14ac:dyDescent="0.2">
      <c r="A71" s="91">
        <v>51</v>
      </c>
      <c r="B71" s="91"/>
      <c r="C71" s="91" t="s">
        <v>145</v>
      </c>
      <c r="D71" s="91">
        <v>5015</v>
      </c>
      <c r="E71" s="91" t="s">
        <v>227</v>
      </c>
      <c r="F71" s="91"/>
      <c r="G71" s="91">
        <v>24</v>
      </c>
      <c r="H71" s="91" t="s">
        <v>202</v>
      </c>
      <c r="I71" s="91" t="s">
        <v>201</v>
      </c>
      <c r="J71" s="93">
        <v>336</v>
      </c>
      <c r="K71" s="93">
        <v>262</v>
      </c>
      <c r="L71" s="93">
        <f>Table14[[#This Row],[ניכוי]]+Table14[[#This Row],[שווי]]</f>
        <v>598</v>
      </c>
    </row>
    <row r="72" spans="1:12" x14ac:dyDescent="0.2">
      <c r="A72" s="79">
        <v>64</v>
      </c>
      <c r="B72" s="79">
        <v>1</v>
      </c>
      <c r="C72" s="79" t="s">
        <v>10</v>
      </c>
      <c r="D72" s="79">
        <v>1093</v>
      </c>
      <c r="E72" s="79">
        <v>5117</v>
      </c>
      <c r="F72" s="79">
        <v>1</v>
      </c>
      <c r="G72" s="79">
        <v>24</v>
      </c>
      <c r="H72" s="8" t="s">
        <v>139</v>
      </c>
      <c r="I72" s="8" t="s">
        <v>140</v>
      </c>
      <c r="J72" s="78">
        <v>168</v>
      </c>
      <c r="K72" s="78">
        <v>41.5</v>
      </c>
      <c r="L72" s="78">
        <f>Table14[[#This Row],[ניכוי]]+Table14[[#This Row],[שווי]]</f>
        <v>209.5</v>
      </c>
    </row>
    <row r="73" spans="1:12" x14ac:dyDescent="0.2">
      <c r="A73" s="79"/>
      <c r="B73" s="79"/>
      <c r="C73" s="79" t="s">
        <v>10</v>
      </c>
      <c r="D73" s="79">
        <v>1439</v>
      </c>
      <c r="E73" s="79"/>
      <c r="F73" s="79"/>
      <c r="G73" s="79"/>
      <c r="H73" s="8" t="s">
        <v>182</v>
      </c>
      <c r="I73" s="8" t="s">
        <v>183</v>
      </c>
      <c r="J73" s="78">
        <v>600</v>
      </c>
      <c r="K73" s="78">
        <v>183.5</v>
      </c>
      <c r="L73" s="78">
        <f>Table14[[#This Row],[ניכוי]]+Table14[[#This Row],[שווי]]</f>
        <v>783.5</v>
      </c>
    </row>
    <row r="74" spans="1:12" x14ac:dyDescent="0.2">
      <c r="A74" s="79"/>
      <c r="B74" s="79"/>
      <c r="C74" s="40" t="s">
        <v>33</v>
      </c>
      <c r="D74" s="40">
        <v>1399</v>
      </c>
      <c r="E74" s="40">
        <v>9999</v>
      </c>
      <c r="F74" s="40">
        <v>2</v>
      </c>
      <c r="G74" s="40">
        <v>45</v>
      </c>
      <c r="H74" s="40" t="s">
        <v>143</v>
      </c>
      <c r="I74" s="40" t="s">
        <v>144</v>
      </c>
      <c r="J74" s="83">
        <v>306</v>
      </c>
      <c r="K74" s="83"/>
      <c r="L74" s="83">
        <f>Table14[[#This Row],[ניכוי]]+Table14[[#This Row],[שווי]]</f>
        <v>306</v>
      </c>
    </row>
    <row r="75" spans="1:12" hidden="1" x14ac:dyDescent="0.2">
      <c r="A75" s="91">
        <v>51</v>
      </c>
      <c r="B75" s="79"/>
      <c r="C75" s="91" t="s">
        <v>13</v>
      </c>
      <c r="D75" s="91">
        <v>2243</v>
      </c>
      <c r="E75" s="91"/>
      <c r="F75" s="91"/>
      <c r="G75" s="91">
        <v>24</v>
      </c>
      <c r="H75" s="91" t="s">
        <v>141</v>
      </c>
      <c r="I75" s="91" t="s">
        <v>203</v>
      </c>
      <c r="J75" s="93"/>
      <c r="K75" s="93"/>
      <c r="L75" s="93">
        <f>Table14[[#This Row],[ניכוי]]+Table14[[#This Row],[שווי]]</f>
        <v>0</v>
      </c>
    </row>
    <row r="76" spans="1:12" x14ac:dyDescent="0.2">
      <c r="A76" s="79">
        <v>51</v>
      </c>
      <c r="B76" s="79">
        <v>1</v>
      </c>
      <c r="C76" s="79" t="s">
        <v>10</v>
      </c>
      <c r="D76" s="79">
        <v>1395</v>
      </c>
      <c r="E76" s="79">
        <v>5067</v>
      </c>
      <c r="F76" s="79">
        <v>1</v>
      </c>
      <c r="G76" s="79">
        <v>24</v>
      </c>
      <c r="H76" s="8" t="s">
        <v>147</v>
      </c>
      <c r="I76" s="8" t="s">
        <v>148</v>
      </c>
      <c r="J76" s="78">
        <v>518.70000000000005</v>
      </c>
      <c r="K76" s="78"/>
      <c r="L76" s="78">
        <f>Table14[[#This Row],[ניכוי]]+Table14[[#This Row],[שווי]]</f>
        <v>518.70000000000005</v>
      </c>
    </row>
    <row r="77" spans="1:12" x14ac:dyDescent="0.2">
      <c r="A77" s="79">
        <v>51</v>
      </c>
      <c r="B77" s="79">
        <v>1</v>
      </c>
      <c r="C77" s="79" t="s">
        <v>10</v>
      </c>
      <c r="D77" s="79">
        <v>426</v>
      </c>
      <c r="E77" s="79">
        <v>5044</v>
      </c>
      <c r="F77" s="79">
        <v>1</v>
      </c>
      <c r="G77" s="79">
        <v>24</v>
      </c>
      <c r="H77" s="8" t="s">
        <v>149</v>
      </c>
      <c r="I77" s="8" t="s">
        <v>146</v>
      </c>
      <c r="J77" s="78">
        <v>168</v>
      </c>
      <c r="K77" s="78">
        <v>95</v>
      </c>
      <c r="L77" s="78">
        <f>Table14[[#This Row],[ניכוי]]+Table14[[#This Row],[שווי]]</f>
        <v>263</v>
      </c>
    </row>
    <row r="78" spans="1:12" x14ac:dyDescent="0.2">
      <c r="A78" s="79"/>
      <c r="B78" s="79"/>
      <c r="C78" s="79" t="s">
        <v>10</v>
      </c>
      <c r="D78" s="79">
        <v>2210</v>
      </c>
      <c r="E78" s="79" t="s">
        <v>224</v>
      </c>
      <c r="F78" s="79"/>
      <c r="G78" s="79">
        <v>24</v>
      </c>
      <c r="H78" s="8" t="s">
        <v>150</v>
      </c>
      <c r="I78" s="8" t="s">
        <v>151</v>
      </c>
      <c r="J78" s="78">
        <v>312</v>
      </c>
      <c r="K78" s="78">
        <v>12.75</v>
      </c>
      <c r="L78" s="78">
        <f>Table14[[#This Row],[ניכוי]]+Table14[[#This Row],[שווי]]</f>
        <v>324.75</v>
      </c>
    </row>
    <row r="79" spans="1:12" x14ac:dyDescent="0.2">
      <c r="A79" s="79">
        <v>64</v>
      </c>
      <c r="B79" s="79">
        <v>1</v>
      </c>
      <c r="C79" s="40" t="s">
        <v>10</v>
      </c>
      <c r="D79" s="40">
        <v>1390</v>
      </c>
      <c r="E79" s="40">
        <v>5542</v>
      </c>
      <c r="F79" s="40">
        <v>1</v>
      </c>
      <c r="G79" s="40">
        <v>24</v>
      </c>
      <c r="H79" s="40" t="s">
        <v>152</v>
      </c>
      <c r="I79" s="40" t="s">
        <v>153</v>
      </c>
      <c r="J79" s="83">
        <v>208</v>
      </c>
      <c r="K79" s="83" t="s">
        <v>267</v>
      </c>
      <c r="L79" s="83">
        <f>Table14[[#This Row],[ניכוי]]+Table14[[#This Row],[שווי]]</f>
        <v>241</v>
      </c>
    </row>
    <row r="80" spans="1:12" hidden="1" x14ac:dyDescent="0.2">
      <c r="A80" s="91">
        <v>51</v>
      </c>
      <c r="B80" s="79"/>
      <c r="C80" s="91" t="s">
        <v>156</v>
      </c>
      <c r="D80" s="91">
        <v>5009</v>
      </c>
      <c r="E80" s="91" t="s">
        <v>225</v>
      </c>
      <c r="F80" s="91"/>
      <c r="G80" s="91">
        <v>24</v>
      </c>
      <c r="H80" s="91" t="s">
        <v>205</v>
      </c>
      <c r="I80" s="91" t="s">
        <v>204</v>
      </c>
      <c r="J80" s="93">
        <v>336</v>
      </c>
      <c r="K80" s="93">
        <v>123.64999999999998</v>
      </c>
      <c r="L80" s="93">
        <f>Table14[[#This Row],[ניכוי]]+Table14[[#This Row],[שווי]]</f>
        <v>459.65</v>
      </c>
    </row>
    <row r="81" spans="1:16" x14ac:dyDescent="0.2">
      <c r="A81" s="79"/>
      <c r="B81" s="79"/>
      <c r="C81" s="79" t="s">
        <v>10</v>
      </c>
      <c r="D81" s="79">
        <v>1024</v>
      </c>
      <c r="E81" s="79" t="s">
        <v>232</v>
      </c>
      <c r="F81" s="79"/>
      <c r="G81" s="79">
        <v>24</v>
      </c>
      <c r="H81" s="8" t="s">
        <v>209</v>
      </c>
      <c r="I81" s="8" t="s">
        <v>206</v>
      </c>
      <c r="J81" s="78">
        <v>192</v>
      </c>
      <c r="K81" s="78">
        <v>85.25</v>
      </c>
      <c r="L81" s="78">
        <f>Table14[[#This Row],[ניכוי]]+Table14[[#This Row],[שווי]]</f>
        <v>277.25</v>
      </c>
    </row>
    <row r="82" spans="1:16" hidden="1" x14ac:dyDescent="0.2">
      <c r="A82" s="91">
        <v>51</v>
      </c>
      <c r="B82" s="79">
        <v>1</v>
      </c>
      <c r="C82" s="95" t="s">
        <v>13</v>
      </c>
      <c r="D82" s="95">
        <v>2251</v>
      </c>
      <c r="E82" s="96">
        <v>5098</v>
      </c>
      <c r="F82" s="95">
        <v>1</v>
      </c>
      <c r="G82" s="95">
        <v>24</v>
      </c>
      <c r="H82" s="95" t="s">
        <v>216</v>
      </c>
      <c r="I82" s="95" t="s">
        <v>215</v>
      </c>
      <c r="J82" s="97">
        <v>216</v>
      </c>
      <c r="K82" s="97">
        <v>31.5</v>
      </c>
      <c r="L82" s="93">
        <f>Table14[[#This Row],[ניכוי]]+Table14[[#This Row],[שווי]]</f>
        <v>247.5</v>
      </c>
    </row>
    <row r="83" spans="1:16" hidden="1" x14ac:dyDescent="0.2">
      <c r="A83" s="91">
        <v>51</v>
      </c>
      <c r="B83" s="79"/>
      <c r="C83" s="95" t="s">
        <v>145</v>
      </c>
      <c r="D83" s="95">
        <v>5003</v>
      </c>
      <c r="E83" s="95" t="s">
        <v>228</v>
      </c>
      <c r="F83" s="95"/>
      <c r="G83" s="95">
        <v>24</v>
      </c>
      <c r="H83" s="95" t="s">
        <v>208</v>
      </c>
      <c r="I83" s="95" t="s">
        <v>207</v>
      </c>
      <c r="J83" s="97">
        <v>384</v>
      </c>
      <c r="K83" s="97">
        <v>164.60000000000002</v>
      </c>
      <c r="L83" s="93">
        <f>Table14[[#This Row],[ניכוי]]+Table14[[#This Row],[שווי]]</f>
        <v>548.6</v>
      </c>
    </row>
    <row r="84" spans="1:16" hidden="1" x14ac:dyDescent="0.2">
      <c r="A84" s="91">
        <v>51</v>
      </c>
      <c r="B84" s="79"/>
      <c r="C84" s="91" t="s">
        <v>145</v>
      </c>
      <c r="D84" s="91">
        <v>5002</v>
      </c>
      <c r="E84" s="91" t="s">
        <v>229</v>
      </c>
      <c r="F84" s="91"/>
      <c r="G84" s="91">
        <v>24</v>
      </c>
      <c r="H84" s="91" t="s">
        <v>208</v>
      </c>
      <c r="I84" s="91" t="s">
        <v>62</v>
      </c>
      <c r="J84" s="93">
        <v>408</v>
      </c>
      <c r="K84" s="93">
        <v>101.35000000000002</v>
      </c>
      <c r="L84" s="93">
        <f>Table14[[#This Row],[ניכוי]]+Table14[[#This Row],[שווי]]</f>
        <v>509.35</v>
      </c>
    </row>
    <row r="85" spans="1:16" x14ac:dyDescent="0.2">
      <c r="A85" s="8"/>
      <c r="B85" s="8"/>
      <c r="C85" s="8" t="s">
        <v>10</v>
      </c>
      <c r="D85" s="8">
        <v>1440</v>
      </c>
      <c r="E85" s="8">
        <v>5035</v>
      </c>
      <c r="F85" s="8"/>
      <c r="G85" s="8"/>
      <c r="H85" s="8" t="s">
        <v>263</v>
      </c>
      <c r="I85" s="8" t="s">
        <v>112</v>
      </c>
      <c r="J85" s="77">
        <v>192</v>
      </c>
      <c r="K85" s="77">
        <v>17.25</v>
      </c>
      <c r="L85" s="78">
        <f>Table14[[#This Row],[ניכוי]]+Table14[[#This Row],[שווי]]</f>
        <v>209.25</v>
      </c>
    </row>
    <row r="86" spans="1:16" x14ac:dyDescent="0.2">
      <c r="A86" s="79"/>
      <c r="B86" s="79"/>
      <c r="C86" s="40" t="s">
        <v>33</v>
      </c>
      <c r="D86" s="40">
        <v>1426</v>
      </c>
      <c r="E86" s="40">
        <v>5073</v>
      </c>
      <c r="F86" s="40">
        <v>2</v>
      </c>
      <c r="G86" s="40">
        <v>45</v>
      </c>
      <c r="H86" s="40" t="s">
        <v>161</v>
      </c>
      <c r="I86" s="40" t="s">
        <v>162</v>
      </c>
      <c r="J86" s="83">
        <f>24+225</f>
        <v>249</v>
      </c>
      <c r="K86" s="83">
        <f>4+43</f>
        <v>47</v>
      </c>
      <c r="L86" s="83">
        <f>Table14[[#This Row],[ניכוי]]+Table14[[#This Row],[שווי]]</f>
        <v>296</v>
      </c>
    </row>
    <row r="87" spans="1:16" x14ac:dyDescent="0.2">
      <c r="A87" s="79">
        <v>51</v>
      </c>
      <c r="B87" s="79">
        <v>1</v>
      </c>
      <c r="C87" s="79" t="s">
        <v>10</v>
      </c>
      <c r="D87" s="79">
        <v>714</v>
      </c>
      <c r="E87" s="79">
        <v>5006</v>
      </c>
      <c r="F87" s="79">
        <v>1</v>
      </c>
      <c r="G87" s="79">
        <v>24</v>
      </c>
      <c r="H87" s="8" t="s">
        <v>163</v>
      </c>
      <c r="I87" s="8" t="s">
        <v>164</v>
      </c>
      <c r="J87" s="78">
        <v>576</v>
      </c>
      <c r="K87" s="78">
        <v>189.75</v>
      </c>
      <c r="L87" s="78">
        <f>Table14[[#This Row],[ניכוי]]+Table14[[#This Row],[שווי]]</f>
        <v>765.75</v>
      </c>
    </row>
    <row r="88" spans="1:16" x14ac:dyDescent="0.2">
      <c r="A88" s="79">
        <v>51</v>
      </c>
      <c r="B88" s="79">
        <v>1</v>
      </c>
      <c r="C88" s="79" t="s">
        <v>10</v>
      </c>
      <c r="D88" s="79">
        <v>1410</v>
      </c>
      <c r="E88" s="79">
        <v>5539</v>
      </c>
      <c r="F88" s="79">
        <v>1</v>
      </c>
      <c r="G88" s="79">
        <v>24</v>
      </c>
      <c r="H88" s="8" t="s">
        <v>165</v>
      </c>
      <c r="I88" s="8" t="s">
        <v>74</v>
      </c>
      <c r="J88" s="78">
        <v>534.65</v>
      </c>
      <c r="K88" s="78"/>
      <c r="L88" s="78">
        <f>Table14[[#This Row],[ניכוי]]+Table14[[#This Row],[שווי]]</f>
        <v>534.65</v>
      </c>
      <c r="N88" s="102"/>
    </row>
    <row r="89" spans="1:16" hidden="1" x14ac:dyDescent="0.2">
      <c r="A89" s="91">
        <v>51</v>
      </c>
      <c r="B89" s="91"/>
      <c r="C89" s="91" t="s">
        <v>13</v>
      </c>
      <c r="D89" s="91">
        <v>2255</v>
      </c>
      <c r="E89" s="91"/>
      <c r="F89" s="91"/>
      <c r="G89" s="91">
        <v>24</v>
      </c>
      <c r="H89" s="91" t="s">
        <v>264</v>
      </c>
      <c r="I89" s="91" t="s">
        <v>266</v>
      </c>
      <c r="J89" s="93">
        <v>246</v>
      </c>
      <c r="K89" s="93"/>
      <c r="L89" s="93">
        <f>Table14[[#This Row],[ניכוי]]+Table14[[#This Row],[שווי]]</f>
        <v>246</v>
      </c>
      <c r="N89" s="102"/>
    </row>
    <row r="90" spans="1:16" ht="15" x14ac:dyDescent="0.25">
      <c r="A90" s="79">
        <v>51</v>
      </c>
      <c r="B90" s="79">
        <v>1</v>
      </c>
      <c r="C90" s="79" t="s">
        <v>10</v>
      </c>
      <c r="D90" s="79">
        <v>799</v>
      </c>
      <c r="E90" s="79">
        <v>5003</v>
      </c>
      <c r="F90" s="79">
        <v>1</v>
      </c>
      <c r="G90" s="79">
        <v>24</v>
      </c>
      <c r="H90" s="8" t="s">
        <v>166</v>
      </c>
      <c r="I90" s="8" t="s">
        <v>167</v>
      </c>
      <c r="J90" s="109">
        <v>394.35</v>
      </c>
      <c r="K90" s="78"/>
      <c r="L90" s="78">
        <f>Table14[[#This Row],[ניכוי]]+Table14[[#This Row],[שווי]]</f>
        <v>394.35</v>
      </c>
      <c r="P90" s="21"/>
    </row>
    <row r="91" spans="1:16" x14ac:dyDescent="0.2">
      <c r="A91" s="79"/>
      <c r="B91" s="79"/>
      <c r="C91" s="79" t="s">
        <v>10</v>
      </c>
      <c r="D91" s="79">
        <v>2186</v>
      </c>
      <c r="E91" s="79" t="s">
        <v>230</v>
      </c>
      <c r="F91" s="79">
        <v>1</v>
      </c>
      <c r="G91" s="79">
        <v>24</v>
      </c>
      <c r="H91" s="8" t="s">
        <v>168</v>
      </c>
      <c r="I91" s="8" t="s">
        <v>169</v>
      </c>
      <c r="J91" s="78">
        <v>456</v>
      </c>
      <c r="K91" s="78">
        <v>177.10000000000002</v>
      </c>
      <c r="L91" s="78">
        <f>Table14[[#This Row],[ניכוי]]+Table14[[#This Row],[שווי]]</f>
        <v>633.1</v>
      </c>
      <c r="N91" s="24"/>
      <c r="P91" s="21"/>
    </row>
    <row r="92" spans="1:16" x14ac:dyDescent="0.2">
      <c r="A92" s="88">
        <v>51</v>
      </c>
      <c r="B92" s="88">
        <v>1</v>
      </c>
      <c r="C92" s="88" t="s">
        <v>10</v>
      </c>
      <c r="D92" s="88">
        <v>2204</v>
      </c>
      <c r="E92" s="88" t="s">
        <v>231</v>
      </c>
      <c r="F92" s="88">
        <v>1</v>
      </c>
      <c r="G92" s="88">
        <v>24</v>
      </c>
      <c r="H92" s="89" t="s">
        <v>168</v>
      </c>
      <c r="I92" s="89" t="s">
        <v>170</v>
      </c>
      <c r="J92" s="90">
        <v>456</v>
      </c>
      <c r="K92" s="90">
        <v>245.85000000000002</v>
      </c>
      <c r="L92" s="78">
        <f>Table14[[#This Row],[ניכוי]]+Table14[[#This Row],[שווי]]</f>
        <v>701.85</v>
      </c>
      <c r="P92" s="24"/>
    </row>
    <row r="93" spans="1:16" x14ac:dyDescent="0.2">
      <c r="A93" s="72"/>
      <c r="B93" s="72"/>
      <c r="C93" s="72"/>
      <c r="D93" s="72"/>
      <c r="E93" s="72"/>
      <c r="F93" s="72"/>
      <c r="G93" s="72"/>
      <c r="H93" s="2"/>
      <c r="I93" s="2"/>
      <c r="J93" s="113"/>
      <c r="K93" s="113"/>
      <c r="L93" s="114">
        <f>SUBTOTAL(109,Table14[סה"כ])</f>
        <v>28912.050000000003</v>
      </c>
      <c r="O93" s="73"/>
    </row>
    <row r="94" spans="1:16" x14ac:dyDescent="0.2">
      <c r="L94" s="21"/>
    </row>
    <row r="95" spans="1:16" ht="15" thickBot="1" x14ac:dyDescent="0.25">
      <c r="L95" s="21"/>
    </row>
    <row r="96" spans="1:16" ht="18.75" thickTop="1" x14ac:dyDescent="0.25">
      <c r="L96" s="112">
        <f>SUBTOTAL(109,Table14[סה"כ])</f>
        <v>28912.050000000003</v>
      </c>
      <c r="M96" s="12"/>
      <c r="N96" s="12"/>
    </row>
    <row r="97" spans="4:23" ht="18" x14ac:dyDescent="0.25">
      <c r="H97" s="11" t="s">
        <v>172</v>
      </c>
      <c r="I97" s="12"/>
      <c r="J97" s="25"/>
      <c r="K97" s="25"/>
      <c r="L97" s="25"/>
      <c r="M97" s="12"/>
      <c r="N97" s="12"/>
    </row>
    <row r="98" spans="4:23" ht="18" x14ac:dyDescent="0.25">
      <c r="E98" s="73"/>
      <c r="H98" s="12" t="s">
        <v>173</v>
      </c>
      <c r="I98" s="12"/>
      <c r="J98" s="108"/>
      <c r="K98" s="101">
        <v>28985.929999999997</v>
      </c>
      <c r="L98" s="73"/>
      <c r="M98" s="12" t="s">
        <v>219</v>
      </c>
      <c r="N98" s="12"/>
    </row>
    <row r="99" spans="4:23" ht="18" x14ac:dyDescent="0.25">
      <c r="H99" s="12" t="s">
        <v>212</v>
      </c>
      <c r="I99" s="12"/>
      <c r="J99" s="25"/>
      <c r="K99" s="111">
        <v>7234.82</v>
      </c>
      <c r="L99" s="62"/>
      <c r="M99" s="12"/>
      <c r="N99" s="12"/>
    </row>
    <row r="100" spans="4:23" ht="18" x14ac:dyDescent="0.25">
      <c r="H100" s="12" t="s">
        <v>175</v>
      </c>
      <c r="I100" s="12"/>
      <c r="J100" s="25"/>
      <c r="K100" s="25">
        <v>24</v>
      </c>
      <c r="L100" s="62"/>
      <c r="M100" s="44"/>
      <c r="N100" s="12"/>
      <c r="R100" s="137" t="s">
        <v>270</v>
      </c>
      <c r="S100" s="137"/>
      <c r="T100" s="137"/>
    </row>
    <row r="101" spans="4:23" ht="18" x14ac:dyDescent="0.25">
      <c r="H101" s="44" t="s">
        <v>176</v>
      </c>
      <c r="I101" s="44"/>
      <c r="J101" s="55"/>
      <c r="K101" s="55">
        <v>0</v>
      </c>
      <c r="L101" s="63"/>
      <c r="M101" s="12"/>
      <c r="N101" s="12"/>
      <c r="Q101" t="s">
        <v>10</v>
      </c>
      <c r="R101" t="s">
        <v>52</v>
      </c>
      <c r="S101" t="s">
        <v>53</v>
      </c>
      <c r="T101" t="s">
        <v>10</v>
      </c>
      <c r="W101">
        <f>V101*U101</f>
        <v>0</v>
      </c>
    </row>
    <row r="102" spans="4:23" ht="18" x14ac:dyDescent="0.25">
      <c r="H102" s="12"/>
      <c r="I102" s="12"/>
      <c r="J102" s="25"/>
      <c r="K102" s="25"/>
      <c r="L102" s="62"/>
      <c r="M102" s="44"/>
      <c r="N102" s="44"/>
      <c r="Q102" t="s">
        <v>10</v>
      </c>
      <c r="R102" t="s">
        <v>109</v>
      </c>
      <c r="S102" t="s">
        <v>110</v>
      </c>
      <c r="T102" t="s">
        <v>10</v>
      </c>
      <c r="W102">
        <f t="shared" ref="W102:W107" si="0">V102*U102</f>
        <v>0</v>
      </c>
    </row>
    <row r="103" spans="4:23" ht="18" x14ac:dyDescent="0.25">
      <c r="D103" s="102"/>
      <c r="H103" s="12"/>
      <c r="I103" s="12"/>
      <c r="J103" s="25"/>
      <c r="K103" s="25">
        <f>K98+K99+K100+K101</f>
        <v>36244.75</v>
      </c>
      <c r="L103" s="55"/>
      <c r="Q103" t="s">
        <v>10</v>
      </c>
      <c r="R103" t="s">
        <v>18</v>
      </c>
      <c r="S103" t="s">
        <v>19</v>
      </c>
      <c r="T103" t="s">
        <v>10</v>
      </c>
      <c r="W103">
        <f t="shared" si="0"/>
        <v>0</v>
      </c>
    </row>
    <row r="104" spans="4:23" x14ac:dyDescent="0.2">
      <c r="Q104" t="s">
        <v>10</v>
      </c>
      <c r="R104" t="s">
        <v>36</v>
      </c>
      <c r="S104" t="s">
        <v>37</v>
      </c>
      <c r="T104" t="s">
        <v>10</v>
      </c>
      <c r="W104">
        <f t="shared" si="0"/>
        <v>0</v>
      </c>
    </row>
    <row r="105" spans="4:23" x14ac:dyDescent="0.2">
      <c r="Q105" t="s">
        <v>10</v>
      </c>
      <c r="R105" t="s">
        <v>171</v>
      </c>
      <c r="S105" t="s">
        <v>41</v>
      </c>
      <c r="T105" t="s">
        <v>10</v>
      </c>
      <c r="W105">
        <f t="shared" si="0"/>
        <v>0</v>
      </c>
    </row>
    <row r="106" spans="4:23" x14ac:dyDescent="0.2">
      <c r="Q106" s="53" t="s">
        <v>10</v>
      </c>
      <c r="R106" s="53" t="s">
        <v>103</v>
      </c>
      <c r="S106" s="53" t="s">
        <v>104</v>
      </c>
      <c r="T106" s="53" t="s">
        <v>10</v>
      </c>
      <c r="U106" s="53"/>
      <c r="V106" s="53"/>
      <c r="W106" s="54">
        <f t="shared" si="0"/>
        <v>0</v>
      </c>
    </row>
    <row r="107" spans="4:23" x14ac:dyDescent="0.2">
      <c r="Q107" s="53" t="s">
        <v>10</v>
      </c>
      <c r="R107" s="53" t="s">
        <v>174</v>
      </c>
      <c r="S107" s="53"/>
      <c r="T107" s="53"/>
      <c r="U107" s="53">
        <v>1</v>
      </c>
      <c r="V107" s="53">
        <v>24</v>
      </c>
      <c r="W107" s="54">
        <f t="shared" si="0"/>
        <v>24</v>
      </c>
    </row>
    <row r="108" spans="4:23" ht="18" x14ac:dyDescent="0.25">
      <c r="Q108" s="12"/>
      <c r="R108" s="12"/>
      <c r="S108" s="12"/>
      <c r="T108" s="12"/>
      <c r="U108" s="12"/>
      <c r="V108" s="12"/>
      <c r="W108">
        <v>0</v>
      </c>
    </row>
    <row r="109" spans="4:23" ht="18" x14ac:dyDescent="0.25">
      <c r="I109" s="24"/>
      <c r="Q109" s="12"/>
      <c r="R109" s="12"/>
      <c r="S109" s="12"/>
      <c r="T109" s="12"/>
      <c r="U109" s="12"/>
      <c r="V109" s="12"/>
      <c r="W109" s="52">
        <f>SUM(W101:W107)</f>
        <v>24</v>
      </c>
    </row>
    <row r="112" spans="4:23" x14ac:dyDescent="0.2">
      <c r="J112" s="110"/>
    </row>
  </sheetData>
  <mergeCells count="1">
    <mergeCell ref="R100:T100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3DAC-B266-4FEA-ADA2-C0E5D8ACDDA7}">
  <dimension ref="A1:XFD111"/>
  <sheetViews>
    <sheetView rightToLeft="1" topLeftCell="B65" workbookViewId="0">
      <selection activeCell="H106" sqref="A1:XFD1048576"/>
    </sheetView>
  </sheetViews>
  <sheetFormatPr defaultRowHeight="14.25" x14ac:dyDescent="0.2"/>
  <cols>
    <col min="1" max="3" width="10.5" customWidth="1"/>
    <col min="4" max="4" width="15.875" bestFit="1" customWidth="1"/>
    <col min="5" max="9" width="10.5" customWidth="1"/>
    <col min="10" max="10" width="11.5" style="24" customWidth="1"/>
    <col min="11" max="11" width="12" style="24" bestFit="1" customWidth="1"/>
    <col min="12" max="12" width="11.5" style="24" customWidth="1"/>
    <col min="13" max="13" width="9" style="72"/>
    <col min="14" max="14" width="9.875" bestFit="1" customWidth="1"/>
    <col min="18" max="18" width="10.75" bestFit="1" customWidth="1"/>
  </cols>
  <sheetData>
    <row r="1" spans="1:12" ht="19.5" customHeight="1" x14ac:dyDescent="0.25">
      <c r="A1" s="75" t="s">
        <v>247</v>
      </c>
      <c r="B1" s="75" t="s">
        <v>1</v>
      </c>
      <c r="C1" s="75" t="s">
        <v>246</v>
      </c>
      <c r="D1" s="75" t="s">
        <v>245</v>
      </c>
      <c r="E1" s="75" t="s">
        <v>4</v>
      </c>
      <c r="F1" s="75" t="s">
        <v>243</v>
      </c>
      <c r="G1" s="75" t="s">
        <v>244</v>
      </c>
      <c r="H1" s="75" t="s">
        <v>5</v>
      </c>
      <c r="I1" s="75" t="s">
        <v>6</v>
      </c>
      <c r="J1" s="76" t="s">
        <v>7</v>
      </c>
      <c r="K1" s="76" t="s">
        <v>251</v>
      </c>
      <c r="L1" s="76" t="s">
        <v>9</v>
      </c>
    </row>
    <row r="2" spans="1:12" ht="15" customHeight="1" x14ac:dyDescent="0.25">
      <c r="A2" s="79">
        <v>51</v>
      </c>
      <c r="B2" s="79">
        <v>1</v>
      </c>
      <c r="C2" s="79" t="s">
        <v>10</v>
      </c>
      <c r="D2" s="79">
        <v>2188</v>
      </c>
      <c r="E2" s="79">
        <v>5098</v>
      </c>
      <c r="F2" s="79">
        <v>1</v>
      </c>
      <c r="G2" s="79">
        <v>24</v>
      </c>
      <c r="H2" s="8" t="s">
        <v>16</v>
      </c>
      <c r="I2" s="8" t="s">
        <v>17</v>
      </c>
      <c r="J2" s="117">
        <v>267</v>
      </c>
      <c r="K2" s="78">
        <v>0</v>
      </c>
      <c r="L2" s="78">
        <f>Table143[[#This Row],[ניכוי]]+Table143[[#This Row],[שווי]]</f>
        <v>267</v>
      </c>
    </row>
    <row r="3" spans="1:12" x14ac:dyDescent="0.2">
      <c r="A3" s="79">
        <v>51</v>
      </c>
      <c r="B3" s="79">
        <v>1</v>
      </c>
      <c r="C3" s="79" t="s">
        <v>10</v>
      </c>
      <c r="D3" s="79">
        <v>1368</v>
      </c>
      <c r="E3" s="79">
        <v>5062</v>
      </c>
      <c r="F3" s="79">
        <v>1</v>
      </c>
      <c r="G3" s="79">
        <v>24</v>
      </c>
      <c r="H3" s="8" t="s">
        <v>18</v>
      </c>
      <c r="I3" s="8" t="s">
        <v>19</v>
      </c>
      <c r="J3" s="78">
        <v>360</v>
      </c>
      <c r="K3" s="78">
        <v>62.199999999999989</v>
      </c>
      <c r="L3" s="78">
        <f>Table143[[#This Row],[ניכוי]]+Table143[[#This Row],[שווי]]</f>
        <v>422.2</v>
      </c>
    </row>
    <row r="4" spans="1:12" x14ac:dyDescent="0.2">
      <c r="A4" s="79">
        <v>51</v>
      </c>
      <c r="B4" s="79">
        <v>1</v>
      </c>
      <c r="C4" s="79" t="s">
        <v>10</v>
      </c>
      <c r="D4" s="79">
        <v>774</v>
      </c>
      <c r="E4" s="79">
        <v>5557</v>
      </c>
      <c r="F4" s="79">
        <v>1</v>
      </c>
      <c r="G4" s="79">
        <v>24</v>
      </c>
      <c r="H4" s="8" t="s">
        <v>20</v>
      </c>
      <c r="I4" s="8" t="s">
        <v>21</v>
      </c>
      <c r="J4" s="78">
        <v>120</v>
      </c>
      <c r="K4" s="78">
        <v>126</v>
      </c>
      <c r="L4" s="78">
        <f>Table143[[#This Row],[ניכוי]]+Table143[[#This Row],[שווי]]</f>
        <v>246</v>
      </c>
    </row>
    <row r="5" spans="1:12" hidden="1" x14ac:dyDescent="0.2">
      <c r="A5" s="91">
        <v>51</v>
      </c>
      <c r="B5" s="91">
        <v>1</v>
      </c>
      <c r="C5" s="91" t="s">
        <v>13</v>
      </c>
      <c r="D5" s="91">
        <v>2252</v>
      </c>
      <c r="E5" s="91">
        <v>5024</v>
      </c>
      <c r="F5" s="91"/>
      <c r="G5" s="91">
        <v>24</v>
      </c>
      <c r="H5" s="91" t="s">
        <v>252</v>
      </c>
      <c r="I5" s="91" t="s">
        <v>253</v>
      </c>
      <c r="J5" s="93">
        <v>216</v>
      </c>
      <c r="K5" s="93">
        <v>67.899999999999977</v>
      </c>
      <c r="L5" s="78">
        <f>Table143[[#This Row],[ניכוי]]+Table143[[#This Row],[שווי]]</f>
        <v>283.89999999999998</v>
      </c>
    </row>
    <row r="6" spans="1:12" ht="15" hidden="1" x14ac:dyDescent="0.25">
      <c r="A6" s="79"/>
      <c r="B6" s="79">
        <v>1</v>
      </c>
      <c r="C6" s="79"/>
      <c r="D6" s="61"/>
      <c r="E6" s="61"/>
      <c r="F6" s="61">
        <v>1</v>
      </c>
      <c r="G6" s="61">
        <v>24</v>
      </c>
      <c r="H6" s="57" t="s">
        <v>22</v>
      </c>
      <c r="I6" s="61" t="s">
        <v>23</v>
      </c>
      <c r="J6" s="98">
        <v>24</v>
      </c>
      <c r="K6" s="98">
        <v>9</v>
      </c>
      <c r="L6" s="78">
        <f>Table143[[#This Row],[ניכוי]]+Table143[[#This Row],[שווי]]</f>
        <v>33</v>
      </c>
    </row>
    <row r="7" spans="1:12" ht="15" hidden="1" x14ac:dyDescent="0.25">
      <c r="A7" s="79"/>
      <c r="B7" s="79">
        <v>1</v>
      </c>
      <c r="C7" s="79"/>
      <c r="D7" s="61"/>
      <c r="E7" s="61"/>
      <c r="F7" s="61"/>
      <c r="G7" s="61">
        <v>24</v>
      </c>
      <c r="H7" s="57" t="s">
        <v>22</v>
      </c>
      <c r="I7" s="61" t="s">
        <v>24</v>
      </c>
      <c r="J7" s="99">
        <f>89+72</f>
        <v>161</v>
      </c>
      <c r="K7" s="98">
        <v>2</v>
      </c>
      <c r="L7" s="78">
        <f>Table143[[#This Row],[ניכוי]]+Table143[[#This Row],[שווי]]</f>
        <v>163</v>
      </c>
    </row>
    <row r="8" spans="1:12" ht="15" hidden="1" x14ac:dyDescent="0.25">
      <c r="A8" s="79"/>
      <c r="B8" s="79">
        <v>1</v>
      </c>
      <c r="C8" s="79"/>
      <c r="D8" s="61"/>
      <c r="E8" s="61"/>
      <c r="F8" s="61"/>
      <c r="G8" s="61">
        <v>24</v>
      </c>
      <c r="H8" s="57" t="s">
        <v>22</v>
      </c>
      <c r="I8" s="61" t="s">
        <v>25</v>
      </c>
      <c r="J8" s="98"/>
      <c r="K8" s="98"/>
      <c r="L8" s="78">
        <f>Table143[[#This Row],[ניכוי]]+Table143[[#This Row],[שווי]]</f>
        <v>0</v>
      </c>
    </row>
    <row r="9" spans="1:12" hidden="1" x14ac:dyDescent="0.2">
      <c r="A9" s="79"/>
      <c r="B9" s="79">
        <v>1</v>
      </c>
      <c r="C9" s="79"/>
      <c r="D9" s="61"/>
      <c r="E9" s="61"/>
      <c r="F9" s="61"/>
      <c r="G9" s="61">
        <v>24</v>
      </c>
      <c r="H9" s="61" t="s">
        <v>265</v>
      </c>
      <c r="I9" s="61" t="s">
        <v>121</v>
      </c>
      <c r="J9" s="99"/>
      <c r="K9" s="99"/>
      <c r="L9" s="78">
        <f>Table143[[#This Row],[ניכוי]]+Table143[[#This Row],[שווי]]</f>
        <v>0</v>
      </c>
    </row>
    <row r="10" spans="1:12" x14ac:dyDescent="0.2">
      <c r="A10" s="8"/>
      <c r="B10" s="8"/>
      <c r="C10" s="8" t="s">
        <v>10</v>
      </c>
      <c r="D10" s="8">
        <v>1448</v>
      </c>
      <c r="E10" s="8">
        <v>5019</v>
      </c>
      <c r="F10" s="8">
        <v>1</v>
      </c>
      <c r="G10" s="8">
        <v>24</v>
      </c>
      <c r="H10" s="8" t="s">
        <v>271</v>
      </c>
      <c r="I10" s="8" t="s">
        <v>272</v>
      </c>
      <c r="J10" s="77">
        <v>48</v>
      </c>
      <c r="K10" s="77">
        <v>2.5</v>
      </c>
      <c r="L10" s="77">
        <f>Table143[[#This Row],[ניכוי]]+Table143[[#This Row],[שווי]]</f>
        <v>50.5</v>
      </c>
    </row>
    <row r="11" spans="1:12" ht="15" x14ac:dyDescent="0.25">
      <c r="A11" s="79">
        <v>51</v>
      </c>
      <c r="B11" s="79">
        <v>1</v>
      </c>
      <c r="C11" s="79" t="s">
        <v>10</v>
      </c>
      <c r="D11" s="79">
        <v>1126</v>
      </c>
      <c r="E11" s="79">
        <v>5562</v>
      </c>
      <c r="F11" s="79">
        <v>1</v>
      </c>
      <c r="G11" s="79">
        <v>24</v>
      </c>
      <c r="H11" s="8" t="s">
        <v>27</v>
      </c>
      <c r="I11" s="8" t="s">
        <v>28</v>
      </c>
      <c r="J11" s="104">
        <v>203.55</v>
      </c>
      <c r="K11" s="78">
        <v>0</v>
      </c>
      <c r="L11" s="78">
        <f>Table143[[#This Row],[ניכוי]]+Table143[[#This Row],[שווי]]</f>
        <v>203.55</v>
      </c>
    </row>
    <row r="12" spans="1:12" ht="15" x14ac:dyDescent="0.25">
      <c r="A12" s="79">
        <v>51</v>
      </c>
      <c r="B12" s="79">
        <v>1</v>
      </c>
      <c r="C12" s="79" t="s">
        <v>10</v>
      </c>
      <c r="D12" s="79">
        <v>549</v>
      </c>
      <c r="E12" s="79">
        <v>5572</v>
      </c>
      <c r="F12" s="79">
        <v>1</v>
      </c>
      <c r="G12" s="79">
        <v>24</v>
      </c>
      <c r="H12" s="8" t="s">
        <v>29</v>
      </c>
      <c r="I12" s="8" t="s">
        <v>30</v>
      </c>
      <c r="J12" s="105">
        <v>444.25</v>
      </c>
      <c r="K12" s="90">
        <v>0</v>
      </c>
      <c r="L12" s="78">
        <f>Table143[[#This Row],[ניכוי]]+Table143[[#This Row],[שווי]]</f>
        <v>444.25</v>
      </c>
    </row>
    <row r="13" spans="1:12" x14ac:dyDescent="0.2">
      <c r="A13" s="79"/>
      <c r="B13" s="79"/>
      <c r="C13" s="40" t="s">
        <v>33</v>
      </c>
      <c r="D13" s="40">
        <v>1312</v>
      </c>
      <c r="E13" s="40">
        <v>5592</v>
      </c>
      <c r="F13" s="40">
        <v>2</v>
      </c>
      <c r="G13" s="40">
        <v>45</v>
      </c>
      <c r="H13" s="40" t="s">
        <v>34</v>
      </c>
      <c r="I13" s="40" t="s">
        <v>35</v>
      </c>
      <c r="J13" s="83">
        <v>896.9</v>
      </c>
      <c r="K13" s="83">
        <v>174.85</v>
      </c>
      <c r="L13" s="78">
        <f>Table143[[#This Row],[ניכוי]]+Table143[[#This Row],[שווי]]</f>
        <v>1071.75</v>
      </c>
    </row>
    <row r="14" spans="1:12" hidden="1" x14ac:dyDescent="0.2">
      <c r="A14" s="91">
        <v>51</v>
      </c>
      <c r="B14" s="91">
        <v>1</v>
      </c>
      <c r="C14" s="91" t="s">
        <v>13</v>
      </c>
      <c r="D14" s="91">
        <v>2254</v>
      </c>
      <c r="E14" s="91">
        <v>5026</v>
      </c>
      <c r="F14" s="91"/>
      <c r="G14" s="91">
        <v>24</v>
      </c>
      <c r="H14" s="91" t="s">
        <v>254</v>
      </c>
      <c r="I14" s="91" t="s">
        <v>255</v>
      </c>
      <c r="J14" s="93">
        <v>253.5</v>
      </c>
      <c r="K14" s="93">
        <v>0</v>
      </c>
      <c r="L14" s="78">
        <f>Table143[[#This Row],[ניכוי]]+Table143[[#This Row],[שווי]]</f>
        <v>253.5</v>
      </c>
    </row>
    <row r="15" spans="1:12" x14ac:dyDescent="0.2">
      <c r="A15" s="79">
        <v>51</v>
      </c>
      <c r="B15" s="79">
        <v>1</v>
      </c>
      <c r="C15" s="79" t="s">
        <v>10</v>
      </c>
      <c r="D15" s="79">
        <v>1356</v>
      </c>
      <c r="E15" s="79">
        <v>5004</v>
      </c>
      <c r="F15" s="79">
        <v>1</v>
      </c>
      <c r="G15" s="79">
        <v>24</v>
      </c>
      <c r="H15" s="8" t="s">
        <v>46</v>
      </c>
      <c r="I15" s="8" t="s">
        <v>47</v>
      </c>
      <c r="J15" s="78"/>
      <c r="K15" s="78"/>
      <c r="L15" s="78">
        <f>Table143[[#This Row],[ניכוי]]+Table143[[#This Row],[שווי]]</f>
        <v>0</v>
      </c>
    </row>
    <row r="16" spans="1:12" x14ac:dyDescent="0.2">
      <c r="A16" s="79">
        <v>68</v>
      </c>
      <c r="B16" s="79">
        <v>1</v>
      </c>
      <c r="C16" s="79" t="s">
        <v>10</v>
      </c>
      <c r="D16" s="79">
        <v>1419</v>
      </c>
      <c r="E16" s="79">
        <v>5094</v>
      </c>
      <c r="F16" s="79">
        <v>1</v>
      </c>
      <c r="G16" s="79">
        <v>24</v>
      </c>
      <c r="H16" s="8" t="s">
        <v>48</v>
      </c>
      <c r="I16" s="8" t="s">
        <v>49</v>
      </c>
      <c r="J16" s="78">
        <v>336</v>
      </c>
      <c r="K16" s="78">
        <v>18.199999999999989</v>
      </c>
      <c r="L16" s="78">
        <f>Table143[[#This Row],[ניכוי]]+Table143[[#This Row],[שווי]]</f>
        <v>354.2</v>
      </c>
    </row>
    <row r="17" spans="1:12" x14ac:dyDescent="0.2">
      <c r="A17" s="79">
        <v>51</v>
      </c>
      <c r="B17" s="79"/>
      <c r="C17" s="79" t="s">
        <v>10</v>
      </c>
      <c r="D17" s="79">
        <v>2213</v>
      </c>
      <c r="E17" s="79"/>
      <c r="F17" s="79"/>
      <c r="G17" s="79">
        <v>24</v>
      </c>
      <c r="H17" s="8" t="s">
        <v>50</v>
      </c>
      <c r="I17" s="8" t="s">
        <v>51</v>
      </c>
      <c r="J17" s="78">
        <v>216</v>
      </c>
      <c r="K17" s="78">
        <v>80.350000000000023</v>
      </c>
      <c r="L17" s="78">
        <f>Table143[[#This Row],[ניכוי]]+Table143[[#This Row],[שווי]]</f>
        <v>296.35000000000002</v>
      </c>
    </row>
    <row r="18" spans="1:12" x14ac:dyDescent="0.2">
      <c r="A18" s="79">
        <v>51</v>
      </c>
      <c r="B18" s="79">
        <v>1</v>
      </c>
      <c r="C18" s="79" t="s">
        <v>10</v>
      </c>
      <c r="D18" s="79">
        <v>1431</v>
      </c>
      <c r="E18" s="79">
        <v>5596</v>
      </c>
      <c r="F18" s="79">
        <v>1</v>
      </c>
      <c r="G18" s="79">
        <v>24</v>
      </c>
      <c r="H18" s="8" t="s">
        <v>54</v>
      </c>
      <c r="I18" s="8" t="s">
        <v>55</v>
      </c>
      <c r="J18" s="80"/>
      <c r="K18" s="78"/>
      <c r="L18" s="78">
        <f>Table143[[#This Row],[ניכוי]]+Table143[[#This Row],[שווי]]</f>
        <v>0</v>
      </c>
    </row>
    <row r="19" spans="1:12" ht="15" x14ac:dyDescent="0.25">
      <c r="A19" s="8"/>
      <c r="B19" s="8">
        <v>1</v>
      </c>
      <c r="C19" s="8" t="s">
        <v>10</v>
      </c>
      <c r="D19" s="8">
        <v>1436</v>
      </c>
      <c r="E19" s="8" t="s">
        <v>275</v>
      </c>
      <c r="F19" s="8"/>
      <c r="G19" s="8">
        <v>24</v>
      </c>
      <c r="H19" s="8" t="s">
        <v>56</v>
      </c>
      <c r="I19" s="8" t="s">
        <v>57</v>
      </c>
      <c r="J19" s="116">
        <v>364</v>
      </c>
      <c r="K19" s="77">
        <v>0</v>
      </c>
      <c r="L19" s="78">
        <f>Table143[[#This Row],[ניכוי]]+Table143[[#This Row],[שווי]]</f>
        <v>364</v>
      </c>
    </row>
    <row r="20" spans="1:12" x14ac:dyDescent="0.2">
      <c r="A20" s="8">
        <v>51</v>
      </c>
      <c r="B20" s="8"/>
      <c r="C20" s="8" t="s">
        <v>10</v>
      </c>
      <c r="D20" s="8">
        <v>1444</v>
      </c>
      <c r="E20" s="8" t="s">
        <v>273</v>
      </c>
      <c r="F20" s="8">
        <v>1</v>
      </c>
      <c r="G20" s="8">
        <v>24</v>
      </c>
      <c r="H20" s="8" t="s">
        <v>256</v>
      </c>
      <c r="I20" s="8" t="s">
        <v>274</v>
      </c>
      <c r="J20" s="118">
        <v>198.5</v>
      </c>
      <c r="K20" s="78">
        <v>0</v>
      </c>
      <c r="L20" s="78">
        <f>Table143[[#This Row],[ניכוי]]+Table143[[#This Row],[שווי]]</f>
        <v>198.5</v>
      </c>
    </row>
    <row r="21" spans="1:12" hidden="1" x14ac:dyDescent="0.2">
      <c r="A21" s="91">
        <v>51</v>
      </c>
      <c r="B21" s="91">
        <v>1</v>
      </c>
      <c r="C21" s="91" t="s">
        <v>258</v>
      </c>
      <c r="D21" s="91">
        <v>2253</v>
      </c>
      <c r="E21" s="91">
        <v>5076</v>
      </c>
      <c r="F21" s="91">
        <v>1</v>
      </c>
      <c r="G21" s="91">
        <v>24</v>
      </c>
      <c r="H21" s="91" t="s">
        <v>256</v>
      </c>
      <c r="I21" s="91" t="s">
        <v>257</v>
      </c>
      <c r="J21" s="100">
        <v>179.95</v>
      </c>
      <c r="K21" s="93">
        <v>0</v>
      </c>
      <c r="L21" s="78">
        <f>Table143[[#This Row],[ניכוי]]+Table143[[#This Row],[שווי]]</f>
        <v>179.95</v>
      </c>
    </row>
    <row r="22" spans="1:12" x14ac:dyDescent="0.2">
      <c r="A22" s="79">
        <v>51</v>
      </c>
      <c r="B22" s="79">
        <v>1</v>
      </c>
      <c r="C22" s="79" t="s">
        <v>10</v>
      </c>
      <c r="D22" s="79">
        <v>1371</v>
      </c>
      <c r="E22" s="79">
        <v>5135</v>
      </c>
      <c r="F22" s="79">
        <v>1</v>
      </c>
      <c r="G22" s="79">
        <v>24</v>
      </c>
      <c r="H22" s="8" t="s">
        <v>58</v>
      </c>
      <c r="I22" s="8" t="s">
        <v>59</v>
      </c>
      <c r="J22" s="78">
        <v>130.5</v>
      </c>
      <c r="K22" s="78">
        <v>0</v>
      </c>
      <c r="L22" s="78">
        <f>Table143[[#This Row],[ניכוי]]+Table143[[#This Row],[שווי]]</f>
        <v>130.5</v>
      </c>
    </row>
    <row r="23" spans="1:12" ht="15" x14ac:dyDescent="0.25">
      <c r="A23" s="79">
        <v>51</v>
      </c>
      <c r="B23" s="79">
        <v>1</v>
      </c>
      <c r="C23" s="79" t="s">
        <v>10</v>
      </c>
      <c r="D23" s="79">
        <v>718</v>
      </c>
      <c r="E23" s="79">
        <v>5576</v>
      </c>
      <c r="F23" s="79">
        <v>1</v>
      </c>
      <c r="G23" s="79">
        <v>24</v>
      </c>
      <c r="H23" s="8" t="s">
        <v>63</v>
      </c>
      <c r="I23" s="8" t="s">
        <v>64</v>
      </c>
      <c r="J23" s="84">
        <v>480</v>
      </c>
      <c r="K23" s="78">
        <v>8.75</v>
      </c>
      <c r="L23" s="78">
        <f>Table143[[#This Row],[ניכוי]]+Table143[[#This Row],[שווי]]</f>
        <v>488.75</v>
      </c>
    </row>
    <row r="24" spans="1:12" x14ac:dyDescent="0.2">
      <c r="A24" s="79">
        <v>51</v>
      </c>
      <c r="B24" s="79">
        <v>1</v>
      </c>
      <c r="C24" s="79" t="s">
        <v>10</v>
      </c>
      <c r="D24" s="79">
        <v>2178</v>
      </c>
      <c r="E24" s="79">
        <v>5053</v>
      </c>
      <c r="F24" s="79">
        <v>1</v>
      </c>
      <c r="G24" s="79">
        <v>24</v>
      </c>
      <c r="H24" s="8" t="s">
        <v>65</v>
      </c>
      <c r="I24" s="8" t="s">
        <v>66</v>
      </c>
      <c r="J24" s="78">
        <v>192</v>
      </c>
      <c r="K24" s="78">
        <v>78.899999999999977</v>
      </c>
      <c r="L24" s="78">
        <f>Table143[[#This Row],[ניכוי]]+Table143[[#This Row],[שווי]]</f>
        <v>270.89999999999998</v>
      </c>
    </row>
    <row r="25" spans="1:12" x14ac:dyDescent="0.2">
      <c r="A25" s="79">
        <v>51</v>
      </c>
      <c r="B25" s="79">
        <v>4</v>
      </c>
      <c r="C25" s="79" t="s">
        <v>10</v>
      </c>
      <c r="D25" s="79">
        <v>2231</v>
      </c>
      <c r="E25" s="81" t="s">
        <v>248</v>
      </c>
      <c r="F25" s="79">
        <v>1</v>
      </c>
      <c r="G25" s="79">
        <v>24</v>
      </c>
      <c r="H25" s="8" t="s">
        <v>67</v>
      </c>
      <c r="I25" s="8" t="s">
        <v>68</v>
      </c>
      <c r="J25" s="78">
        <v>168</v>
      </c>
      <c r="K25" s="78">
        <v>51.900000000000006</v>
      </c>
      <c r="L25" s="78">
        <f>Table143[[#This Row],[ניכוי]]+Table143[[#This Row],[שווי]]</f>
        <v>219.9</v>
      </c>
    </row>
    <row r="26" spans="1:12" ht="15" hidden="1" x14ac:dyDescent="0.25">
      <c r="A26" s="91">
        <v>51</v>
      </c>
      <c r="B26" s="79"/>
      <c r="C26" s="91" t="s">
        <v>156</v>
      </c>
      <c r="D26" s="91">
        <v>5006</v>
      </c>
      <c r="E26" s="92" t="s">
        <v>249</v>
      </c>
      <c r="F26" s="91">
        <v>1</v>
      </c>
      <c r="G26" s="91">
        <v>24</v>
      </c>
      <c r="H26" s="91" t="s">
        <v>187</v>
      </c>
      <c r="I26" s="91" t="s">
        <v>59</v>
      </c>
      <c r="J26" s="93">
        <v>144</v>
      </c>
      <c r="K26" s="93">
        <v>67.949999999999989</v>
      </c>
      <c r="L26" s="78">
        <f>Table143[[#This Row],[ניכוי]]+Table143[[#This Row],[שווי]]</f>
        <v>211.95</v>
      </c>
    </row>
    <row r="27" spans="1:12" x14ac:dyDescent="0.2">
      <c r="A27" s="79"/>
      <c r="B27" s="79"/>
      <c r="C27" s="40" t="s">
        <v>33</v>
      </c>
      <c r="D27" s="40">
        <v>1420</v>
      </c>
      <c r="E27" s="40"/>
      <c r="F27" s="40">
        <v>2</v>
      </c>
      <c r="G27" s="40">
        <v>45</v>
      </c>
      <c r="H27" s="40" t="s">
        <v>71</v>
      </c>
      <c r="I27" s="40" t="s">
        <v>72</v>
      </c>
      <c r="J27" s="115">
        <f>435+166.75</f>
        <v>601.75</v>
      </c>
      <c r="K27" s="83">
        <v>7</v>
      </c>
      <c r="L27" s="120">
        <f>Table143[[#This Row],[ניכוי]]+Table143[[#This Row],[שווי]]</f>
        <v>608.75</v>
      </c>
    </row>
    <row r="28" spans="1:12" x14ac:dyDescent="0.2">
      <c r="A28" s="79"/>
      <c r="B28" s="79"/>
      <c r="C28" s="40" t="s">
        <v>33</v>
      </c>
      <c r="D28" s="40">
        <v>1428</v>
      </c>
      <c r="E28" s="40"/>
      <c r="F28" s="40"/>
      <c r="G28" s="40"/>
      <c r="H28" s="40" t="s">
        <v>73</v>
      </c>
      <c r="I28" s="40" t="s">
        <v>74</v>
      </c>
      <c r="J28" s="83">
        <v>119</v>
      </c>
      <c r="K28" s="83"/>
      <c r="L28" s="120">
        <f>Table143[[#This Row],[ניכוי]]+Table143[[#This Row],[שווי]]</f>
        <v>119</v>
      </c>
    </row>
    <row r="29" spans="1:12" x14ac:dyDescent="0.2">
      <c r="A29" s="79">
        <v>51</v>
      </c>
      <c r="B29" s="79">
        <v>1</v>
      </c>
      <c r="C29" s="79" t="s">
        <v>10</v>
      </c>
      <c r="D29" s="79">
        <v>1360</v>
      </c>
      <c r="E29" s="79">
        <v>5533</v>
      </c>
      <c r="F29" s="79">
        <v>1</v>
      </c>
      <c r="G29" s="79">
        <v>24</v>
      </c>
      <c r="H29" s="8" t="s">
        <v>75</v>
      </c>
      <c r="I29" s="8" t="s">
        <v>76</v>
      </c>
      <c r="J29" s="78">
        <v>466.4</v>
      </c>
      <c r="K29" s="78">
        <v>0</v>
      </c>
      <c r="L29" s="78">
        <f>Table143[[#This Row],[ניכוי]]+Table143[[#This Row],[שווי]]</f>
        <v>466.4</v>
      </c>
    </row>
    <row r="30" spans="1:12" x14ac:dyDescent="0.2">
      <c r="A30" s="79">
        <v>51</v>
      </c>
      <c r="B30" s="79">
        <v>1</v>
      </c>
      <c r="C30" s="79" t="s">
        <v>10</v>
      </c>
      <c r="D30" s="79">
        <v>2223</v>
      </c>
      <c r="E30" s="79">
        <v>5066</v>
      </c>
      <c r="F30" s="79">
        <v>1</v>
      </c>
      <c r="G30" s="79">
        <v>24</v>
      </c>
      <c r="H30" s="8" t="s">
        <v>78</v>
      </c>
      <c r="I30" s="8" t="s">
        <v>79</v>
      </c>
      <c r="J30" s="78">
        <v>120</v>
      </c>
      <c r="K30" s="78">
        <v>35</v>
      </c>
      <c r="L30" s="78">
        <f>Table143[[#This Row],[ניכוי]]+Table143[[#This Row],[שווי]]</f>
        <v>155</v>
      </c>
    </row>
    <row r="31" spans="1:12" hidden="1" x14ac:dyDescent="0.2">
      <c r="A31" s="91">
        <v>51</v>
      </c>
      <c r="B31" s="91"/>
      <c r="C31" s="91" t="s">
        <v>13</v>
      </c>
      <c r="D31" s="91">
        <v>1182</v>
      </c>
      <c r="E31" s="91" t="s">
        <v>238</v>
      </c>
      <c r="F31" s="91">
        <v>1</v>
      </c>
      <c r="G31" s="91">
        <v>24</v>
      </c>
      <c r="H31" s="91" t="s">
        <v>78</v>
      </c>
      <c r="I31" s="91" t="s">
        <v>220</v>
      </c>
      <c r="J31" s="93">
        <v>168</v>
      </c>
      <c r="K31" s="93">
        <v>78.75</v>
      </c>
      <c r="L31" s="78">
        <f>Table143[[#This Row],[ניכוי]]+Table143[[#This Row],[שווי]]</f>
        <v>246.75</v>
      </c>
    </row>
    <row r="32" spans="1:12" hidden="1" x14ac:dyDescent="0.2">
      <c r="A32" s="91">
        <v>51</v>
      </c>
      <c r="B32" s="91"/>
      <c r="C32" s="91" t="s">
        <v>13</v>
      </c>
      <c r="D32" s="91">
        <v>2245</v>
      </c>
      <c r="E32" s="91" t="s">
        <v>239</v>
      </c>
      <c r="F32" s="91">
        <v>1</v>
      </c>
      <c r="G32" s="91">
        <v>24</v>
      </c>
      <c r="H32" s="91" t="s">
        <v>78</v>
      </c>
      <c r="I32" s="91" t="s">
        <v>188</v>
      </c>
      <c r="J32" s="93">
        <v>109.4</v>
      </c>
      <c r="K32" s="93">
        <v>0</v>
      </c>
      <c r="L32" s="78">
        <f>Table143[[#This Row],[ניכוי]]+Table143[[#This Row],[שווי]]</f>
        <v>109.4</v>
      </c>
    </row>
    <row r="33" spans="1:13" hidden="1" x14ac:dyDescent="0.2">
      <c r="A33" s="91">
        <v>51</v>
      </c>
      <c r="B33" s="91"/>
      <c r="C33" s="91" t="s">
        <v>13</v>
      </c>
      <c r="D33" s="91">
        <v>2246</v>
      </c>
      <c r="E33" s="91" t="s">
        <v>240</v>
      </c>
      <c r="F33" s="91">
        <v>1</v>
      </c>
      <c r="G33" s="91">
        <v>24</v>
      </c>
      <c r="H33" s="91" t="s">
        <v>78</v>
      </c>
      <c r="I33" s="91" t="s">
        <v>189</v>
      </c>
      <c r="J33" s="93">
        <v>72</v>
      </c>
      <c r="K33" s="93">
        <v>7.9000000000000057</v>
      </c>
      <c r="L33" s="78">
        <f>Table143[[#This Row],[ניכוי]]+Table143[[#This Row],[שווי]]</f>
        <v>79.900000000000006</v>
      </c>
    </row>
    <row r="34" spans="1:13" x14ac:dyDescent="0.2">
      <c r="A34" s="79">
        <v>51</v>
      </c>
      <c r="B34" s="79">
        <v>1</v>
      </c>
      <c r="C34" s="79" t="s">
        <v>10</v>
      </c>
      <c r="D34" s="79">
        <v>2117</v>
      </c>
      <c r="E34" s="79">
        <v>5134</v>
      </c>
      <c r="F34" s="79">
        <v>1</v>
      </c>
      <c r="G34" s="79">
        <v>24</v>
      </c>
      <c r="H34" s="8" t="s">
        <v>78</v>
      </c>
      <c r="I34" s="8" t="s">
        <v>80</v>
      </c>
      <c r="J34" s="78">
        <v>24</v>
      </c>
      <c r="K34" s="78">
        <v>9</v>
      </c>
      <c r="L34" s="78">
        <f>Table143[[#This Row],[ניכוי]]+Table143[[#This Row],[שווי]]</f>
        <v>33</v>
      </c>
    </row>
    <row r="35" spans="1:13" x14ac:dyDescent="0.2">
      <c r="A35" s="79">
        <v>51</v>
      </c>
      <c r="B35" s="79">
        <v>4</v>
      </c>
      <c r="C35" s="79" t="s">
        <v>10</v>
      </c>
      <c r="D35" s="79">
        <v>2215</v>
      </c>
      <c r="E35" s="79">
        <v>5520</v>
      </c>
      <c r="F35" s="79">
        <v>1</v>
      </c>
      <c r="G35" s="79">
        <v>24</v>
      </c>
      <c r="H35" s="8" t="s">
        <v>78</v>
      </c>
      <c r="I35" s="8" t="s">
        <v>81</v>
      </c>
      <c r="J35" s="78">
        <v>216</v>
      </c>
      <c r="K35" s="78">
        <v>47.949999999999989</v>
      </c>
      <c r="L35" s="78">
        <f>Table143[[#This Row],[ניכוי]]+Table143[[#This Row],[שווי]]</f>
        <v>263.95</v>
      </c>
    </row>
    <row r="36" spans="1:13" x14ac:dyDescent="0.2">
      <c r="A36" s="79">
        <v>51</v>
      </c>
      <c r="B36" s="79">
        <v>1</v>
      </c>
      <c r="C36" s="79" t="s">
        <v>10</v>
      </c>
      <c r="D36" s="79">
        <v>2102</v>
      </c>
      <c r="E36" s="79">
        <v>5047</v>
      </c>
      <c r="F36" s="79">
        <v>1</v>
      </c>
      <c r="G36" s="79">
        <v>24</v>
      </c>
      <c r="H36" s="8" t="s">
        <v>78</v>
      </c>
      <c r="I36" s="8" t="s">
        <v>82</v>
      </c>
      <c r="J36" s="78">
        <v>216</v>
      </c>
      <c r="K36" s="78">
        <v>18</v>
      </c>
      <c r="L36" s="78">
        <f>Table143[[#This Row],[ניכוי]]+Table143[[#This Row],[שווי]]</f>
        <v>234</v>
      </c>
    </row>
    <row r="37" spans="1:13" x14ac:dyDescent="0.2">
      <c r="A37" s="79">
        <v>51</v>
      </c>
      <c r="B37" s="79">
        <v>1</v>
      </c>
      <c r="C37" s="79" t="s">
        <v>10</v>
      </c>
      <c r="D37" s="79">
        <v>2073</v>
      </c>
      <c r="E37" s="79">
        <v>5064</v>
      </c>
      <c r="F37" s="79">
        <v>1</v>
      </c>
      <c r="G37" s="79">
        <v>24</v>
      </c>
      <c r="H37" s="8" t="s">
        <v>78</v>
      </c>
      <c r="I37" s="8" t="s">
        <v>83</v>
      </c>
      <c r="J37" s="78">
        <v>168</v>
      </c>
      <c r="K37" s="78">
        <v>44.5</v>
      </c>
      <c r="L37" s="78">
        <f>Table143[[#This Row],[ניכוי]]+Table143[[#This Row],[שווי]]</f>
        <v>212.5</v>
      </c>
    </row>
    <row r="38" spans="1:13" x14ac:dyDescent="0.2">
      <c r="A38" s="79">
        <v>51</v>
      </c>
      <c r="B38" s="79">
        <v>1</v>
      </c>
      <c r="C38" s="79" t="s">
        <v>10</v>
      </c>
      <c r="D38" s="79">
        <v>2148</v>
      </c>
      <c r="E38" s="79">
        <v>5512</v>
      </c>
      <c r="F38" s="79">
        <v>1</v>
      </c>
      <c r="G38" s="79">
        <v>24</v>
      </c>
      <c r="H38" s="8" t="s">
        <v>78</v>
      </c>
      <c r="I38" s="8" t="s">
        <v>84</v>
      </c>
      <c r="J38" s="78">
        <v>101.15</v>
      </c>
      <c r="K38" s="78">
        <v>0</v>
      </c>
      <c r="L38" s="78">
        <f>Table143[[#This Row],[ניכוי]]+Table143[[#This Row],[שווי]]</f>
        <v>101.15</v>
      </c>
    </row>
    <row r="39" spans="1:13" x14ac:dyDescent="0.2">
      <c r="A39" s="79"/>
      <c r="B39" s="79"/>
      <c r="C39" s="40" t="s">
        <v>33</v>
      </c>
      <c r="D39" s="40">
        <v>1422</v>
      </c>
      <c r="E39" s="40">
        <v>9999</v>
      </c>
      <c r="F39" s="40">
        <v>2</v>
      </c>
      <c r="G39" s="40">
        <v>45</v>
      </c>
      <c r="H39" s="40" t="s">
        <v>92</v>
      </c>
      <c r="I39" s="40" t="s">
        <v>93</v>
      </c>
      <c r="J39" s="83">
        <v>900</v>
      </c>
      <c r="K39" s="83">
        <v>25</v>
      </c>
      <c r="L39" s="120">
        <f>Table143[[#This Row],[ניכוי]]+Table143[[#This Row],[שווי]]</f>
        <v>925</v>
      </c>
    </row>
    <row r="40" spans="1:13" ht="15" hidden="1" x14ac:dyDescent="0.25">
      <c r="A40" s="91">
        <v>51</v>
      </c>
      <c r="B40" s="91"/>
      <c r="C40" s="91" t="s">
        <v>156</v>
      </c>
      <c r="D40" s="91">
        <v>5018</v>
      </c>
      <c r="E40" s="92" t="s">
        <v>250</v>
      </c>
      <c r="F40" s="91"/>
      <c r="G40" s="91">
        <v>24</v>
      </c>
      <c r="H40" s="91" t="s">
        <v>191</v>
      </c>
      <c r="I40" s="91" t="s">
        <v>190</v>
      </c>
      <c r="J40" s="93">
        <v>124.95</v>
      </c>
      <c r="K40" s="93">
        <v>0</v>
      </c>
      <c r="L40" s="78">
        <f>Table143[[#This Row],[ניכוי]]+Table143[[#This Row],[שווי]]</f>
        <v>124.95</v>
      </c>
    </row>
    <row r="41" spans="1:13" x14ac:dyDescent="0.2">
      <c r="A41" s="79"/>
      <c r="B41" s="79"/>
      <c r="C41" s="40" t="s">
        <v>33</v>
      </c>
      <c r="D41" s="40">
        <v>723</v>
      </c>
      <c r="E41" s="40">
        <v>9999</v>
      </c>
      <c r="F41" s="40">
        <v>2</v>
      </c>
      <c r="G41" s="40">
        <v>45</v>
      </c>
      <c r="H41" s="40" t="s">
        <v>95</v>
      </c>
      <c r="I41" s="40" t="s">
        <v>41</v>
      </c>
      <c r="J41" s="83">
        <v>899</v>
      </c>
      <c r="K41" s="83">
        <v>74.5</v>
      </c>
      <c r="L41" s="120">
        <f>Table143[[#This Row],[ניכוי]]+Table143[[#This Row],[שווי]]</f>
        <v>973.5</v>
      </c>
      <c r="M41" s="74"/>
    </row>
    <row r="42" spans="1:13" x14ac:dyDescent="0.2">
      <c r="A42" s="79">
        <v>51</v>
      </c>
      <c r="B42" s="79">
        <v>1</v>
      </c>
      <c r="C42" s="79" t="s">
        <v>10</v>
      </c>
      <c r="D42" s="79">
        <v>23</v>
      </c>
      <c r="E42" s="79">
        <v>5030</v>
      </c>
      <c r="F42" s="79">
        <v>1</v>
      </c>
      <c r="G42" s="79">
        <v>24</v>
      </c>
      <c r="H42" s="8" t="s">
        <v>97</v>
      </c>
      <c r="I42" s="8" t="s">
        <v>98</v>
      </c>
      <c r="J42" s="78">
        <v>552</v>
      </c>
      <c r="K42" s="78">
        <v>104.04999999999995</v>
      </c>
      <c r="L42" s="78">
        <f>Table143[[#This Row],[ניכוי]]+Table143[[#This Row],[שווי]]</f>
        <v>656.05</v>
      </c>
    </row>
    <row r="43" spans="1:13" hidden="1" x14ac:dyDescent="0.2">
      <c r="A43" s="91">
        <v>51</v>
      </c>
      <c r="B43" s="91"/>
      <c r="C43" s="91" t="s">
        <v>156</v>
      </c>
      <c r="D43" s="91">
        <v>5017</v>
      </c>
      <c r="E43" s="91" t="s">
        <v>235</v>
      </c>
      <c r="F43" s="91"/>
      <c r="G43" s="91">
        <v>24</v>
      </c>
      <c r="H43" s="91" t="s">
        <v>193</v>
      </c>
      <c r="I43" s="91" t="s">
        <v>192</v>
      </c>
      <c r="J43" s="93">
        <v>120</v>
      </c>
      <c r="K43" s="93">
        <v>4.6500000000000057</v>
      </c>
      <c r="L43" s="78">
        <f>Table143[[#This Row],[ניכוי]]+Table143[[#This Row],[שווי]]</f>
        <v>124.65</v>
      </c>
    </row>
    <row r="44" spans="1:13" ht="15" x14ac:dyDescent="0.25">
      <c r="A44" s="8"/>
      <c r="B44" s="8"/>
      <c r="C44" s="8" t="s">
        <v>10</v>
      </c>
      <c r="D44" s="8">
        <v>1445</v>
      </c>
      <c r="E44" s="119" t="s">
        <v>278</v>
      </c>
      <c r="F44" s="8"/>
      <c r="G44" s="8">
        <v>24</v>
      </c>
      <c r="H44" s="8" t="s">
        <v>276</v>
      </c>
      <c r="I44" s="8" t="s">
        <v>277</v>
      </c>
      <c r="J44" s="77">
        <v>288</v>
      </c>
      <c r="K44" s="77">
        <v>11.300000000000011</v>
      </c>
      <c r="L44" s="77">
        <f>Table143[[#This Row],[ניכוי]]+Table143[[#This Row],[שווי]]</f>
        <v>299.3</v>
      </c>
    </row>
    <row r="45" spans="1:13" hidden="1" x14ac:dyDescent="0.2">
      <c r="A45" s="91">
        <v>51</v>
      </c>
      <c r="B45" s="91"/>
      <c r="C45" s="91" t="s">
        <v>242</v>
      </c>
      <c r="D45" s="91">
        <v>5021</v>
      </c>
      <c r="E45" s="91" t="s">
        <v>213</v>
      </c>
      <c r="F45" s="91">
        <v>1</v>
      </c>
      <c r="G45" s="91">
        <v>24</v>
      </c>
      <c r="H45" s="91" t="s">
        <v>195</v>
      </c>
      <c r="I45" s="91" t="s">
        <v>214</v>
      </c>
      <c r="J45" s="93">
        <v>264</v>
      </c>
      <c r="K45" s="93">
        <v>115.69999999999999</v>
      </c>
      <c r="L45" s="78">
        <f>Table143[[#This Row],[ניכוי]]+Table143[[#This Row],[שווי]]</f>
        <v>379.7</v>
      </c>
    </row>
    <row r="46" spans="1:13" hidden="1" x14ac:dyDescent="0.2">
      <c r="A46" s="79">
        <v>51</v>
      </c>
      <c r="B46" s="79">
        <v>1</v>
      </c>
      <c r="C46" s="79" t="s">
        <v>10</v>
      </c>
      <c r="D46" s="79">
        <v>1429</v>
      </c>
      <c r="E46" s="79">
        <v>5054</v>
      </c>
      <c r="F46" s="79">
        <v>1</v>
      </c>
      <c r="G46" s="79">
        <v>24</v>
      </c>
      <c r="H46" s="8" t="s">
        <v>99</v>
      </c>
      <c r="I46" s="8" t="s">
        <v>100</v>
      </c>
      <c r="J46" s="78"/>
      <c r="K46" s="78"/>
      <c r="L46" s="78">
        <f>Table143[[#This Row],[ניכוי]]+Table143[[#This Row],[שווי]]</f>
        <v>0</v>
      </c>
    </row>
    <row r="47" spans="1:13" x14ac:dyDescent="0.2">
      <c r="A47" s="79">
        <v>51</v>
      </c>
      <c r="B47" s="79"/>
      <c r="C47" s="79" t="s">
        <v>10</v>
      </c>
      <c r="D47" s="79">
        <v>1306</v>
      </c>
      <c r="E47" s="79">
        <v>5046</v>
      </c>
      <c r="F47" s="79">
        <v>1</v>
      </c>
      <c r="G47" s="79">
        <v>24</v>
      </c>
      <c r="H47" s="8" t="s">
        <v>178</v>
      </c>
      <c r="I47" s="8" t="s">
        <v>51</v>
      </c>
      <c r="J47" s="78">
        <v>312</v>
      </c>
      <c r="K47" s="78">
        <v>88.800000000000011</v>
      </c>
      <c r="L47" s="78">
        <f>Table143[[#This Row],[ניכוי]]+Table143[[#This Row],[שווי]]</f>
        <v>400.8</v>
      </c>
    </row>
    <row r="48" spans="1:13" x14ac:dyDescent="0.2">
      <c r="A48" s="79">
        <v>50</v>
      </c>
      <c r="B48" s="79">
        <v>5</v>
      </c>
      <c r="C48" s="40" t="s">
        <v>33</v>
      </c>
      <c r="D48" s="40">
        <v>1407</v>
      </c>
      <c r="E48" s="40">
        <v>5547</v>
      </c>
      <c r="F48" s="40">
        <v>2</v>
      </c>
      <c r="G48" s="40">
        <v>45</v>
      </c>
      <c r="H48" s="40" t="s">
        <v>103</v>
      </c>
      <c r="I48" s="40" t="s">
        <v>104</v>
      </c>
      <c r="J48" s="83">
        <f>630+120</f>
        <v>750</v>
      </c>
      <c r="K48" s="83">
        <f>45+47.5</f>
        <v>92.5</v>
      </c>
      <c r="L48" s="120">
        <f>Table143[[#This Row],[ניכוי]]+Table143[[#This Row],[שווי]]</f>
        <v>842.5</v>
      </c>
    </row>
    <row r="49" spans="1:13" x14ac:dyDescent="0.2">
      <c r="A49" s="79">
        <v>51</v>
      </c>
      <c r="B49" s="79">
        <v>1</v>
      </c>
      <c r="C49" s="79" t="s">
        <v>10</v>
      </c>
      <c r="D49" s="79">
        <v>1432</v>
      </c>
      <c r="E49" s="79">
        <v>5595</v>
      </c>
      <c r="F49" s="79">
        <v>1</v>
      </c>
      <c r="G49" s="79">
        <v>24</v>
      </c>
      <c r="H49" s="8" t="s">
        <v>105</v>
      </c>
      <c r="I49" s="8" t="s">
        <v>106</v>
      </c>
      <c r="J49" s="78">
        <v>360</v>
      </c>
      <c r="K49" s="78">
        <v>109</v>
      </c>
      <c r="L49" s="78">
        <f>Table143[[#This Row],[ניכוי]]+Table143[[#This Row],[שווי]]</f>
        <v>469</v>
      </c>
    </row>
    <row r="50" spans="1:13" ht="15" x14ac:dyDescent="0.25">
      <c r="A50" s="79">
        <v>50</v>
      </c>
      <c r="B50" s="79">
        <v>5</v>
      </c>
      <c r="C50" s="40" t="s">
        <v>33</v>
      </c>
      <c r="D50" s="40">
        <v>1295</v>
      </c>
      <c r="E50" s="40">
        <v>5017</v>
      </c>
      <c r="F50" s="40">
        <v>2</v>
      </c>
      <c r="G50" s="40">
        <v>45</v>
      </c>
      <c r="H50" s="40" t="s">
        <v>107</v>
      </c>
      <c r="I50" s="40" t="s">
        <v>108</v>
      </c>
      <c r="J50" s="106">
        <f>349+144</f>
        <v>493</v>
      </c>
      <c r="K50" s="83">
        <f>39+22.9</f>
        <v>61.9</v>
      </c>
      <c r="L50" s="78">
        <f>Table143[[#This Row],[ניכוי]]+Table143[[#This Row],[שווי]]</f>
        <v>554.9</v>
      </c>
    </row>
    <row r="51" spans="1:13" ht="15" x14ac:dyDescent="0.25">
      <c r="A51" s="79">
        <v>51</v>
      </c>
      <c r="B51" s="79">
        <v>1</v>
      </c>
      <c r="C51" s="79" t="s">
        <v>10</v>
      </c>
      <c r="D51" s="79">
        <v>1433</v>
      </c>
      <c r="E51" s="79">
        <v>5593</v>
      </c>
      <c r="F51" s="79">
        <v>1</v>
      </c>
      <c r="G51" s="79">
        <v>24</v>
      </c>
      <c r="H51" s="8" t="s">
        <v>109</v>
      </c>
      <c r="I51" s="8" t="s">
        <v>110</v>
      </c>
      <c r="J51" s="86"/>
      <c r="K51" s="78"/>
      <c r="L51" s="78">
        <f>Table143[[#This Row],[ניכוי]]+Table143[[#This Row],[שווי]]</f>
        <v>0</v>
      </c>
    </row>
    <row r="52" spans="1:13" x14ac:dyDescent="0.2">
      <c r="A52" s="79">
        <v>51</v>
      </c>
      <c r="B52" s="79">
        <v>1</v>
      </c>
      <c r="C52" s="79" t="s">
        <v>10</v>
      </c>
      <c r="D52" s="79">
        <v>564</v>
      </c>
      <c r="E52" s="79">
        <v>5515</v>
      </c>
      <c r="F52" s="79">
        <v>1</v>
      </c>
      <c r="G52" s="79">
        <v>24</v>
      </c>
      <c r="H52" s="8" t="s">
        <v>109</v>
      </c>
      <c r="I52" s="8" t="s">
        <v>43</v>
      </c>
      <c r="J52" s="78">
        <v>576</v>
      </c>
      <c r="K52" s="78">
        <v>79.299999999999955</v>
      </c>
      <c r="L52" s="78">
        <f>Table143[[#This Row],[ניכוי]]+Table143[[#This Row],[שווי]]</f>
        <v>655.29999999999995</v>
      </c>
    </row>
    <row r="53" spans="1:13" x14ac:dyDescent="0.2">
      <c r="A53" s="79">
        <v>51</v>
      </c>
      <c r="B53" s="79">
        <v>1</v>
      </c>
      <c r="C53" s="79" t="s">
        <v>10</v>
      </c>
      <c r="D53" s="79">
        <v>1403</v>
      </c>
      <c r="E53" s="79">
        <v>5058</v>
      </c>
      <c r="F53" s="79">
        <v>1</v>
      </c>
      <c r="G53" s="79">
        <v>24</v>
      </c>
      <c r="H53" s="8" t="s">
        <v>111</v>
      </c>
      <c r="I53" s="8" t="s">
        <v>112</v>
      </c>
      <c r="J53" s="78">
        <v>474.3</v>
      </c>
      <c r="K53" s="78"/>
      <c r="L53" s="78">
        <f>Table143[[#This Row],[ניכוי]]+Table143[[#This Row],[שווי]]</f>
        <v>474.3</v>
      </c>
    </row>
    <row r="54" spans="1:13" x14ac:dyDescent="0.2">
      <c r="A54" s="8">
        <v>50</v>
      </c>
      <c r="B54" s="8">
        <v>1</v>
      </c>
      <c r="C54" s="8" t="s">
        <v>10</v>
      </c>
      <c r="D54" s="8">
        <v>1236</v>
      </c>
      <c r="E54" s="8">
        <v>5041</v>
      </c>
      <c r="F54" s="8">
        <v>1</v>
      </c>
      <c r="G54" s="8">
        <v>24</v>
      </c>
      <c r="H54" s="8" t="s">
        <v>113</v>
      </c>
      <c r="I54" s="8" t="s">
        <v>114</v>
      </c>
      <c r="J54" s="77">
        <v>504</v>
      </c>
      <c r="K54" s="77">
        <v>69.649999999999977</v>
      </c>
      <c r="L54" s="78">
        <f>Table143[[#This Row],[ניכוי]]+Table143[[#This Row],[שווי]]</f>
        <v>573.65</v>
      </c>
    </row>
    <row r="55" spans="1:13" x14ac:dyDescent="0.2">
      <c r="A55" s="79">
        <v>51</v>
      </c>
      <c r="B55" s="79">
        <v>1</v>
      </c>
      <c r="C55" s="79" t="s">
        <v>10</v>
      </c>
      <c r="D55" s="79">
        <v>1047</v>
      </c>
      <c r="E55" s="79">
        <v>5507</v>
      </c>
      <c r="F55" s="79">
        <v>1</v>
      </c>
      <c r="G55" s="79">
        <v>24</v>
      </c>
      <c r="H55" s="8" t="s">
        <v>115</v>
      </c>
      <c r="I55" s="8" t="s">
        <v>116</v>
      </c>
      <c r="J55" s="78">
        <v>438.8</v>
      </c>
      <c r="K55" s="78"/>
      <c r="L55" s="78">
        <f>Table143[[#This Row],[ניכוי]]+Table143[[#This Row],[שווי]]</f>
        <v>438.8</v>
      </c>
      <c r="M55" s="74"/>
    </row>
    <row r="56" spans="1:13" hidden="1" x14ac:dyDescent="0.2">
      <c r="A56" s="91">
        <v>51</v>
      </c>
      <c r="B56" s="95"/>
      <c r="C56" s="95" t="s">
        <v>156</v>
      </c>
      <c r="D56" s="95">
        <v>5013</v>
      </c>
      <c r="E56" s="96" t="s">
        <v>221</v>
      </c>
      <c r="F56" s="95">
        <v>1</v>
      </c>
      <c r="G56" s="95">
        <v>24</v>
      </c>
      <c r="H56" s="95" t="s">
        <v>180</v>
      </c>
      <c r="I56" s="95" t="s">
        <v>179</v>
      </c>
      <c r="J56" s="97">
        <v>144</v>
      </c>
      <c r="K56" s="97">
        <v>48</v>
      </c>
      <c r="L56" s="78">
        <f>Table143[[#This Row],[ניכוי]]+Table143[[#This Row],[שווי]]</f>
        <v>192</v>
      </c>
    </row>
    <row r="57" spans="1:13" ht="15" x14ac:dyDescent="0.25">
      <c r="A57" s="79">
        <v>50</v>
      </c>
      <c r="B57" s="79">
        <v>1</v>
      </c>
      <c r="C57" s="79" t="s">
        <v>10</v>
      </c>
      <c r="D57" s="79">
        <v>431</v>
      </c>
      <c r="E57" s="79">
        <v>5538</v>
      </c>
      <c r="F57" s="79">
        <v>1</v>
      </c>
      <c r="G57" s="79">
        <v>24</v>
      </c>
      <c r="H57" s="8" t="s">
        <v>119</v>
      </c>
      <c r="I57" s="8" t="s">
        <v>120</v>
      </c>
      <c r="J57" s="107">
        <v>520.9</v>
      </c>
      <c r="K57" s="78"/>
      <c r="L57" s="78">
        <f>Table143[[#This Row],[ניכוי]]+Table143[[#This Row],[שווי]]</f>
        <v>520.9</v>
      </c>
    </row>
    <row r="58" spans="1:13" x14ac:dyDescent="0.2">
      <c r="A58" s="79">
        <v>51</v>
      </c>
      <c r="B58" s="79">
        <v>1</v>
      </c>
      <c r="C58" s="79" t="s">
        <v>10</v>
      </c>
      <c r="D58" s="79">
        <v>686</v>
      </c>
      <c r="E58" s="79">
        <v>5086</v>
      </c>
      <c r="F58" s="79">
        <v>1</v>
      </c>
      <c r="G58" s="79">
        <v>24</v>
      </c>
      <c r="H58" s="8" t="s">
        <v>122</v>
      </c>
      <c r="I58" s="8" t="s">
        <v>123</v>
      </c>
      <c r="J58" s="78"/>
      <c r="K58" s="78"/>
      <c r="L58" s="78">
        <f>Table143[[#This Row],[ניכוי]]+Table143[[#This Row],[שווי]]</f>
        <v>0</v>
      </c>
    </row>
    <row r="59" spans="1:13" x14ac:dyDescent="0.2">
      <c r="A59" s="79"/>
      <c r="B59" s="79"/>
      <c r="C59" s="79" t="s">
        <v>10</v>
      </c>
      <c r="D59" s="79">
        <v>2211</v>
      </c>
      <c r="E59" s="79">
        <v>5002</v>
      </c>
      <c r="F59" s="79">
        <v>1</v>
      </c>
      <c r="G59" s="79">
        <v>24</v>
      </c>
      <c r="H59" s="8" t="s">
        <v>124</v>
      </c>
      <c r="I59" s="8" t="s">
        <v>125</v>
      </c>
      <c r="J59" s="78">
        <v>216</v>
      </c>
      <c r="K59" s="78">
        <v>4.5999999999999943</v>
      </c>
      <c r="L59" s="78">
        <f>Table143[[#This Row],[ניכוי]]+Table143[[#This Row],[שווי]]</f>
        <v>220.6</v>
      </c>
    </row>
    <row r="60" spans="1:13" hidden="1" x14ac:dyDescent="0.2">
      <c r="A60" s="91">
        <v>51</v>
      </c>
      <c r="B60" s="79"/>
      <c r="C60" s="91" t="s">
        <v>13</v>
      </c>
      <c r="D60" s="91">
        <v>2250</v>
      </c>
      <c r="E60" s="91" t="s">
        <v>223</v>
      </c>
      <c r="F60" s="91">
        <v>1</v>
      </c>
      <c r="G60" s="91">
        <v>24</v>
      </c>
      <c r="H60" s="91" t="s">
        <v>124</v>
      </c>
      <c r="I60" s="91" t="s">
        <v>197</v>
      </c>
      <c r="J60" s="93">
        <v>279.7</v>
      </c>
      <c r="K60" s="93"/>
      <c r="L60" s="78">
        <f>Table143[[#This Row],[ניכוי]]+Table143[[#This Row],[שווי]]</f>
        <v>279.7</v>
      </c>
    </row>
    <row r="61" spans="1:13" x14ac:dyDescent="0.2">
      <c r="A61" s="79"/>
      <c r="B61" s="79"/>
      <c r="C61" s="40" t="s">
        <v>33</v>
      </c>
      <c r="D61" s="40">
        <v>992</v>
      </c>
      <c r="E61" s="40">
        <v>5120</v>
      </c>
      <c r="F61" s="40">
        <v>2</v>
      </c>
      <c r="G61" s="40">
        <v>45</v>
      </c>
      <c r="H61" s="40" t="s">
        <v>126</v>
      </c>
      <c r="I61" s="40" t="s">
        <v>127</v>
      </c>
      <c r="J61" s="83">
        <v>702.8</v>
      </c>
      <c r="K61" s="83">
        <v>59.81</v>
      </c>
      <c r="L61" s="78">
        <f>Table143[[#This Row],[ניכוי]]+Table143[[#This Row],[שווי]]</f>
        <v>762.6099999999999</v>
      </c>
    </row>
    <row r="62" spans="1:13" x14ac:dyDescent="0.2">
      <c r="A62" s="8">
        <v>68</v>
      </c>
      <c r="B62" s="8"/>
      <c r="C62" s="8" t="s">
        <v>10</v>
      </c>
      <c r="D62" s="8">
        <v>1447</v>
      </c>
      <c r="E62" s="8" t="s">
        <v>281</v>
      </c>
      <c r="F62" s="8">
        <v>1</v>
      </c>
      <c r="G62" s="8">
        <v>24</v>
      </c>
      <c r="H62" s="8" t="s">
        <v>279</v>
      </c>
      <c r="I62" s="8" t="s">
        <v>280</v>
      </c>
      <c r="J62" s="77">
        <v>292.2</v>
      </c>
      <c r="K62" s="77"/>
      <c r="L62" s="77">
        <f>Table143[[#This Row],[ניכוי]]+Table143[[#This Row],[שווי]]</f>
        <v>292.2</v>
      </c>
    </row>
    <row r="63" spans="1:13" x14ac:dyDescent="0.2">
      <c r="A63" s="8">
        <v>68</v>
      </c>
      <c r="B63" s="8"/>
      <c r="C63" s="8" t="s">
        <v>10</v>
      </c>
      <c r="D63" s="8">
        <v>1442</v>
      </c>
      <c r="E63" s="8">
        <v>5122</v>
      </c>
      <c r="F63" s="8"/>
      <c r="G63" s="8">
        <v>24</v>
      </c>
      <c r="H63" s="8" t="s">
        <v>259</v>
      </c>
      <c r="I63" s="8" t="s">
        <v>260</v>
      </c>
      <c r="J63" s="77">
        <v>593.70000000000005</v>
      </c>
      <c r="K63" s="77"/>
      <c r="L63" s="78">
        <f>Table143[[#This Row],[ניכוי]]+Table143[[#This Row],[שווי]]</f>
        <v>593.70000000000005</v>
      </c>
    </row>
    <row r="64" spans="1:13" hidden="1" x14ac:dyDescent="0.2">
      <c r="A64" s="91">
        <v>51</v>
      </c>
      <c r="B64" s="91"/>
      <c r="C64" s="91" t="s">
        <v>13</v>
      </c>
      <c r="D64" s="91">
        <v>2256</v>
      </c>
      <c r="E64" s="91">
        <v>5027</v>
      </c>
      <c r="F64" s="91"/>
      <c r="G64" s="91">
        <v>24</v>
      </c>
      <c r="H64" s="91" t="s">
        <v>261</v>
      </c>
      <c r="I64" s="91" t="s">
        <v>262</v>
      </c>
      <c r="J64" s="93">
        <v>144</v>
      </c>
      <c r="K64" s="93">
        <v>27.900000000000006</v>
      </c>
      <c r="L64" s="78">
        <f>Table143[[#This Row],[ניכוי]]+Table143[[#This Row],[שווי]]</f>
        <v>171.9</v>
      </c>
    </row>
    <row r="65" spans="1:12" x14ac:dyDescent="0.2">
      <c r="A65" s="8">
        <v>51</v>
      </c>
      <c r="B65" s="8"/>
      <c r="C65" s="8" t="s">
        <v>10</v>
      </c>
      <c r="D65" s="8">
        <v>1443</v>
      </c>
      <c r="E65" s="8" t="s">
        <v>284</v>
      </c>
      <c r="F65" s="8"/>
      <c r="G65" s="8">
        <v>24</v>
      </c>
      <c r="H65" s="8" t="s">
        <v>282</v>
      </c>
      <c r="I65" s="8" t="s">
        <v>283</v>
      </c>
      <c r="J65" s="77">
        <v>192</v>
      </c>
      <c r="K65" s="77">
        <v>66.75</v>
      </c>
      <c r="L65" s="78">
        <f>Table143[[#This Row],[ניכוי]]+Table143[[#This Row],[שווי]]</f>
        <v>258.75</v>
      </c>
    </row>
    <row r="66" spans="1:12" x14ac:dyDescent="0.2">
      <c r="A66" s="79">
        <v>50</v>
      </c>
      <c r="B66" s="79">
        <v>1</v>
      </c>
      <c r="C66" s="79" t="s">
        <v>10</v>
      </c>
      <c r="D66" s="79">
        <v>1414</v>
      </c>
      <c r="E66" s="79">
        <v>5118</v>
      </c>
      <c r="F66" s="79">
        <v>1</v>
      </c>
      <c r="G66" s="79">
        <v>24</v>
      </c>
      <c r="H66" s="8" t="s">
        <v>131</v>
      </c>
      <c r="I66" s="8" t="s">
        <v>132</v>
      </c>
      <c r="J66" s="78">
        <v>392.3</v>
      </c>
      <c r="K66" s="78"/>
      <c r="L66" s="78">
        <f>Table143[[#This Row],[ניכוי]]+Table143[[#This Row],[שווי]]</f>
        <v>392.3</v>
      </c>
    </row>
    <row r="67" spans="1:12" x14ac:dyDescent="0.2">
      <c r="A67" s="79"/>
      <c r="B67" s="79"/>
      <c r="C67" s="79" t="s">
        <v>10</v>
      </c>
      <c r="D67" s="79">
        <v>1435</v>
      </c>
      <c r="E67" s="79"/>
      <c r="F67" s="79"/>
      <c r="G67" s="79">
        <v>24</v>
      </c>
      <c r="H67" s="8" t="s">
        <v>181</v>
      </c>
      <c r="I67" s="8" t="s">
        <v>79</v>
      </c>
      <c r="J67" s="78">
        <v>360</v>
      </c>
      <c r="K67" s="78">
        <v>66.899999999999977</v>
      </c>
      <c r="L67" s="78">
        <f>Table143[[#This Row],[ניכוי]]+Table143[[#This Row],[שווי]]</f>
        <v>426.9</v>
      </c>
    </row>
    <row r="68" spans="1:12" x14ac:dyDescent="0.2">
      <c r="A68" s="79">
        <v>51</v>
      </c>
      <c r="B68" s="79">
        <v>4</v>
      </c>
      <c r="C68" s="79" t="s">
        <v>10</v>
      </c>
      <c r="D68" s="79">
        <v>2228</v>
      </c>
      <c r="E68" s="79">
        <v>5061</v>
      </c>
      <c r="F68" s="79">
        <v>1</v>
      </c>
      <c r="G68" s="79">
        <v>24</v>
      </c>
      <c r="H68" s="8" t="s">
        <v>133</v>
      </c>
      <c r="I68" s="8" t="s">
        <v>134</v>
      </c>
      <c r="J68" s="78">
        <v>240</v>
      </c>
      <c r="K68" s="78">
        <v>244.75</v>
      </c>
      <c r="L68" s="78">
        <f>Table143[[#This Row],[ניכוי]]+Table143[[#This Row],[שווי]]</f>
        <v>484.75</v>
      </c>
    </row>
    <row r="69" spans="1:12" hidden="1" x14ac:dyDescent="0.2">
      <c r="A69" s="79"/>
      <c r="B69" s="91"/>
      <c r="C69" s="91" t="s">
        <v>177</v>
      </c>
      <c r="D69" s="91">
        <v>94</v>
      </c>
      <c r="E69" s="91"/>
      <c r="F69" s="91"/>
      <c r="G69" s="91">
        <v>24</v>
      </c>
      <c r="H69" s="91" t="s">
        <v>198</v>
      </c>
      <c r="I69" s="91" t="s">
        <v>199</v>
      </c>
      <c r="J69" s="93"/>
      <c r="K69" s="93"/>
      <c r="L69" s="78">
        <f>Table143[[#This Row],[ניכוי]]+Table143[[#This Row],[שווי]]</f>
        <v>0</v>
      </c>
    </row>
    <row r="70" spans="1:12" ht="15" x14ac:dyDescent="0.25">
      <c r="A70" s="79"/>
      <c r="B70" s="91"/>
      <c r="C70" s="8" t="s">
        <v>10</v>
      </c>
      <c r="D70" s="8">
        <v>2238</v>
      </c>
      <c r="E70" s="8" t="s">
        <v>226</v>
      </c>
      <c r="F70" s="8"/>
      <c r="G70" s="8">
        <v>24</v>
      </c>
      <c r="H70" s="8" t="s">
        <v>200</v>
      </c>
      <c r="I70" s="8" t="s">
        <v>138</v>
      </c>
      <c r="J70" s="107">
        <v>216</v>
      </c>
      <c r="K70" s="77">
        <v>91.399999999999977</v>
      </c>
      <c r="L70" s="78">
        <f>Table143[[#This Row],[ניכוי]]+Table143[[#This Row],[שווי]]</f>
        <v>307.39999999999998</v>
      </c>
    </row>
    <row r="71" spans="1:12" hidden="1" x14ac:dyDescent="0.2">
      <c r="A71" s="91">
        <v>51</v>
      </c>
      <c r="B71" s="91"/>
      <c r="C71" s="91" t="s">
        <v>145</v>
      </c>
      <c r="D71" s="91">
        <v>5015</v>
      </c>
      <c r="E71" s="91" t="s">
        <v>227</v>
      </c>
      <c r="F71" s="91"/>
      <c r="G71" s="91">
        <v>24</v>
      </c>
      <c r="H71" s="91" t="s">
        <v>202</v>
      </c>
      <c r="I71" s="91" t="s">
        <v>201</v>
      </c>
      <c r="J71" s="93">
        <v>192</v>
      </c>
      <c r="K71" s="93">
        <v>212.89999999999998</v>
      </c>
      <c r="L71" s="78">
        <f>Table143[[#This Row],[ניכוי]]+Table143[[#This Row],[שווי]]</f>
        <v>404.9</v>
      </c>
    </row>
    <row r="72" spans="1:12" x14ac:dyDescent="0.2">
      <c r="A72" s="79">
        <v>64</v>
      </c>
      <c r="B72" s="79">
        <v>1</v>
      </c>
      <c r="C72" s="79" t="s">
        <v>10</v>
      </c>
      <c r="D72" s="79">
        <v>1093</v>
      </c>
      <c r="E72" s="79">
        <v>5117</v>
      </c>
      <c r="F72" s="79">
        <v>1</v>
      </c>
      <c r="G72" s="79">
        <v>24</v>
      </c>
      <c r="H72" s="8" t="s">
        <v>139</v>
      </c>
      <c r="I72" s="8" t="s">
        <v>140</v>
      </c>
      <c r="J72" s="78">
        <v>288.5</v>
      </c>
      <c r="K72" s="78"/>
      <c r="L72" s="78">
        <f>Table143[[#This Row],[ניכוי]]+Table143[[#This Row],[שווי]]</f>
        <v>288.5</v>
      </c>
    </row>
    <row r="73" spans="1:12" x14ac:dyDescent="0.2">
      <c r="A73" s="79"/>
      <c r="B73" s="79"/>
      <c r="C73" s="79" t="s">
        <v>10</v>
      </c>
      <c r="D73" s="79">
        <v>1439</v>
      </c>
      <c r="E73" s="79"/>
      <c r="F73" s="79"/>
      <c r="G73" s="79"/>
      <c r="H73" s="8" t="s">
        <v>182</v>
      </c>
      <c r="I73" s="8" t="s">
        <v>183</v>
      </c>
      <c r="J73" s="78">
        <v>480</v>
      </c>
      <c r="K73" s="78">
        <v>14.050000000000011</v>
      </c>
      <c r="L73" s="78">
        <f>Table143[[#This Row],[ניכוי]]+Table143[[#This Row],[שווי]]</f>
        <v>494.05</v>
      </c>
    </row>
    <row r="74" spans="1:12" x14ac:dyDescent="0.2">
      <c r="A74" s="79">
        <v>51</v>
      </c>
      <c r="B74" s="79">
        <v>1</v>
      </c>
      <c r="C74" s="79" t="s">
        <v>10</v>
      </c>
      <c r="D74" s="79">
        <v>1395</v>
      </c>
      <c r="E74" s="79">
        <v>5067</v>
      </c>
      <c r="F74" s="79">
        <v>1</v>
      </c>
      <c r="G74" s="79">
        <v>24</v>
      </c>
      <c r="H74" s="8" t="s">
        <v>147</v>
      </c>
      <c r="I74" s="8" t="s">
        <v>148</v>
      </c>
      <c r="J74" s="78">
        <v>360</v>
      </c>
      <c r="K74" s="78">
        <v>114.30000000000001</v>
      </c>
      <c r="L74" s="78">
        <f>Table143[[#This Row],[ניכוי]]+Table143[[#This Row],[שווי]]</f>
        <v>474.3</v>
      </c>
    </row>
    <row r="75" spans="1:12" x14ac:dyDescent="0.2">
      <c r="A75" s="79">
        <v>51</v>
      </c>
      <c r="B75" s="79">
        <v>1</v>
      </c>
      <c r="C75" s="79" t="s">
        <v>10</v>
      </c>
      <c r="D75" s="79">
        <v>426</v>
      </c>
      <c r="E75" s="79">
        <v>5044</v>
      </c>
      <c r="F75" s="79">
        <v>1</v>
      </c>
      <c r="G75" s="79">
        <v>24</v>
      </c>
      <c r="H75" s="8" t="s">
        <v>149</v>
      </c>
      <c r="I75" s="8" t="s">
        <v>146</v>
      </c>
      <c r="J75" s="78">
        <v>96</v>
      </c>
      <c r="K75" s="78">
        <v>11.5</v>
      </c>
      <c r="L75" s="78">
        <f>Table143[[#This Row],[ניכוי]]+Table143[[#This Row],[שווי]]</f>
        <v>107.5</v>
      </c>
    </row>
    <row r="76" spans="1:12" x14ac:dyDescent="0.2">
      <c r="A76" s="79"/>
      <c r="B76" s="79"/>
      <c r="C76" s="79" t="s">
        <v>10</v>
      </c>
      <c r="D76" s="79">
        <v>2210</v>
      </c>
      <c r="E76" s="79" t="s">
        <v>224</v>
      </c>
      <c r="F76" s="79"/>
      <c r="G76" s="79">
        <v>24</v>
      </c>
      <c r="H76" s="8" t="s">
        <v>150</v>
      </c>
      <c r="I76" s="8" t="s">
        <v>151</v>
      </c>
      <c r="J76" s="78">
        <v>93.75</v>
      </c>
      <c r="K76" s="78"/>
      <c r="L76" s="78">
        <f>Table143[[#This Row],[ניכוי]]+Table143[[#This Row],[שווי]]</f>
        <v>93.75</v>
      </c>
    </row>
    <row r="77" spans="1:12" x14ac:dyDescent="0.2">
      <c r="A77" s="79">
        <v>64</v>
      </c>
      <c r="B77" s="79">
        <v>1</v>
      </c>
      <c r="C77" s="40" t="s">
        <v>10</v>
      </c>
      <c r="D77" s="40">
        <v>1390</v>
      </c>
      <c r="E77" s="40">
        <v>5542</v>
      </c>
      <c r="F77" s="40">
        <v>1</v>
      </c>
      <c r="G77" s="40">
        <v>24</v>
      </c>
      <c r="H77" s="40" t="s">
        <v>152</v>
      </c>
      <c r="I77" s="40" t="s">
        <v>153</v>
      </c>
      <c r="J77" s="83">
        <v>88</v>
      </c>
      <c r="K77" s="83">
        <v>0</v>
      </c>
      <c r="L77" s="78">
        <f>Table143[[#This Row],[ניכוי]]+Table143[[#This Row],[שווי]]</f>
        <v>88</v>
      </c>
    </row>
    <row r="78" spans="1:12" hidden="1" x14ac:dyDescent="0.2">
      <c r="A78" s="91">
        <v>51</v>
      </c>
      <c r="B78" s="79"/>
      <c r="C78" s="91" t="s">
        <v>156</v>
      </c>
      <c r="D78" s="91">
        <v>5009</v>
      </c>
      <c r="E78" s="91" t="s">
        <v>225</v>
      </c>
      <c r="F78" s="91"/>
      <c r="G78" s="91">
        <v>24</v>
      </c>
      <c r="H78" s="91" t="s">
        <v>205</v>
      </c>
      <c r="I78" s="91" t="s">
        <v>204</v>
      </c>
      <c r="J78" s="93">
        <v>120</v>
      </c>
      <c r="K78" s="93">
        <v>39</v>
      </c>
      <c r="L78" s="78">
        <f>Table143[[#This Row],[ניכוי]]+Table143[[#This Row],[שווי]]</f>
        <v>159</v>
      </c>
    </row>
    <row r="79" spans="1:12" x14ac:dyDescent="0.2">
      <c r="A79" s="79"/>
      <c r="B79" s="79"/>
      <c r="C79" s="79" t="s">
        <v>10</v>
      </c>
      <c r="D79" s="79">
        <v>1024</v>
      </c>
      <c r="E79" s="79" t="s">
        <v>232</v>
      </c>
      <c r="F79" s="79"/>
      <c r="G79" s="79">
        <v>24</v>
      </c>
      <c r="H79" s="8" t="s">
        <v>209</v>
      </c>
      <c r="I79" s="8" t="s">
        <v>206</v>
      </c>
      <c r="J79" s="78">
        <v>144</v>
      </c>
      <c r="K79" s="78">
        <v>13.900000000000006</v>
      </c>
      <c r="L79" s="78">
        <f>Table143[[#This Row],[ניכוי]]+Table143[[#This Row],[שווי]]</f>
        <v>157.9</v>
      </c>
    </row>
    <row r="80" spans="1:12" hidden="1" x14ac:dyDescent="0.2">
      <c r="A80" s="91">
        <v>51</v>
      </c>
      <c r="B80" s="79">
        <v>1</v>
      </c>
      <c r="C80" s="95" t="s">
        <v>13</v>
      </c>
      <c r="D80" s="95">
        <v>2251</v>
      </c>
      <c r="E80" s="96">
        <v>5098</v>
      </c>
      <c r="F80" s="95">
        <v>1</v>
      </c>
      <c r="G80" s="95">
        <v>24</v>
      </c>
      <c r="H80" s="95" t="s">
        <v>216</v>
      </c>
      <c r="I80" s="95" t="s">
        <v>215</v>
      </c>
      <c r="J80" s="97">
        <v>106.3</v>
      </c>
      <c r="K80" s="97"/>
      <c r="L80" s="78">
        <f>Table143[[#This Row],[ניכוי]]+Table143[[#This Row],[שווי]]</f>
        <v>106.3</v>
      </c>
    </row>
    <row r="81" spans="1:1024 1026:2048 2050:3072 3074:4096 4098:5120 5122:6144 6146:7168 7170:8192 8194:9216 9218:10240 10242:11264 11266:12288 12290:13312 13314:14336 14338:15360 15362:16384" hidden="1" x14ac:dyDescent="0.2">
      <c r="A81" s="91">
        <v>51</v>
      </c>
      <c r="B81" s="79"/>
      <c r="C81" s="95" t="s">
        <v>145</v>
      </c>
      <c r="D81" s="95">
        <v>5003</v>
      </c>
      <c r="E81" s="95" t="s">
        <v>228</v>
      </c>
      <c r="F81" s="95"/>
      <c r="G81" s="95">
        <v>24</v>
      </c>
      <c r="H81" s="95" t="s">
        <v>208</v>
      </c>
      <c r="I81" s="95" t="s">
        <v>207</v>
      </c>
      <c r="J81" s="97">
        <v>240</v>
      </c>
      <c r="K81" s="97">
        <v>118.39999999999998</v>
      </c>
      <c r="L81" s="78">
        <f>Table143[[#This Row],[ניכוי]]+Table143[[#This Row],[שווי]]</f>
        <v>358.4</v>
      </c>
    </row>
    <row r="82" spans="1:1024 1026:2048 2050:3072 3074:4096 4098:5120 5122:6144 6146:7168 7170:8192 8194:9216 9218:10240 10242:11264 11266:12288 12290:13312 13314:14336 14338:15360 15362:16384" hidden="1" x14ac:dyDescent="0.2">
      <c r="A82" s="91">
        <v>51</v>
      </c>
      <c r="B82" s="79"/>
      <c r="C82" s="91" t="s">
        <v>145</v>
      </c>
      <c r="D82" s="91">
        <v>5002</v>
      </c>
      <c r="E82" s="91" t="s">
        <v>229</v>
      </c>
      <c r="F82" s="91"/>
      <c r="G82" s="91">
        <v>24</v>
      </c>
      <c r="H82" s="91" t="s">
        <v>208</v>
      </c>
      <c r="I82" s="91" t="s">
        <v>62</v>
      </c>
      <c r="J82" s="93">
        <v>240</v>
      </c>
      <c r="K82" s="93">
        <v>129.75</v>
      </c>
      <c r="L82" s="78">
        <f>Table143[[#This Row],[ניכוי]]+Table143[[#This Row],[שווי]]</f>
        <v>369.75</v>
      </c>
    </row>
    <row r="83" spans="1:1024 1026:2048 2050:3072 3074:4096 4098:5120 5122:6144 6146:7168 7170:8192 8194:9216 9218:10240 10242:11264 11266:12288 12290:13312 13314:14336 14338:15360 15362:16384" x14ac:dyDescent="0.2">
      <c r="A83" s="8">
        <v>51</v>
      </c>
      <c r="B83" s="8"/>
      <c r="C83" s="8" t="s">
        <v>10</v>
      </c>
      <c r="D83" s="8">
        <v>1446</v>
      </c>
      <c r="E83" s="8"/>
      <c r="F83" s="8">
        <v>1</v>
      </c>
      <c r="G83" s="8">
        <v>24</v>
      </c>
      <c r="H83" s="8" t="s">
        <v>285</v>
      </c>
      <c r="I83" s="8" t="s">
        <v>286</v>
      </c>
      <c r="J83" s="77">
        <v>264</v>
      </c>
      <c r="K83" s="77">
        <v>73.5</v>
      </c>
      <c r="L83" s="77">
        <f>Table143[[#This Row],[ניכוי]]+Table143[[#This Row],[שווי]]</f>
        <v>337.5</v>
      </c>
    </row>
    <row r="84" spans="1:1024 1026:2048 2050:3072 3074:4096 4098:5120 5122:6144 6146:7168 7170:8192 8194:9216 9218:10240 10242:11264 11266:12288 12290:13312 13314:14336 14338:15360 15362:16384" x14ac:dyDescent="0.2">
      <c r="A84" s="8"/>
      <c r="B84" s="8"/>
      <c r="C84" s="8" t="s">
        <v>10</v>
      </c>
      <c r="D84" s="8">
        <v>1440</v>
      </c>
      <c r="E84" s="8">
        <v>5035</v>
      </c>
      <c r="F84" s="8"/>
      <c r="G84" s="8"/>
      <c r="H84" s="8" t="s">
        <v>263</v>
      </c>
      <c r="I84" s="8" t="s">
        <v>112</v>
      </c>
      <c r="J84" s="77">
        <v>428.55</v>
      </c>
      <c r="K84" s="77"/>
      <c r="L84" s="78">
        <f>Table143[[#This Row],[ניכוי]]+Table143[[#This Row],[שווי]]</f>
        <v>428.55</v>
      </c>
    </row>
    <row r="85" spans="1:1024 1026:2048 2050:3072 3074:4096 4098:5120 5122:6144 6146:7168 7170:8192 8194:9216 9218:10240 10242:11264 11266:12288 12290:13312 13314:14336 14338:15360 15362:16384" x14ac:dyDescent="0.2">
      <c r="A85" s="79"/>
      <c r="B85" s="79"/>
      <c r="C85" s="40" t="s">
        <v>33</v>
      </c>
      <c r="D85" s="40">
        <v>1426</v>
      </c>
      <c r="E85" s="40">
        <v>5073</v>
      </c>
      <c r="F85" s="40">
        <v>2</v>
      </c>
      <c r="G85" s="40">
        <v>45</v>
      </c>
      <c r="H85" s="40" t="s">
        <v>161</v>
      </c>
      <c r="I85" s="40" t="s">
        <v>162</v>
      </c>
      <c r="J85" s="83">
        <v>424.3</v>
      </c>
      <c r="K85" s="83">
        <v>44</v>
      </c>
      <c r="L85" s="78">
        <f>Table143[[#This Row],[ניכוי]]+Table143[[#This Row],[שווי]]</f>
        <v>468.3</v>
      </c>
    </row>
    <row r="86" spans="1:1024 1026:2048 2050:3072 3074:4096 4098:5120 5122:6144 6146:7168 7170:8192 8194:9216 9218:10240 10242:11264 11266:12288 12290:13312 13314:14336 14338:15360 15362:16384" x14ac:dyDescent="0.2">
      <c r="A86" s="79">
        <v>51</v>
      </c>
      <c r="B86" s="79">
        <v>1</v>
      </c>
      <c r="C86" s="79" t="s">
        <v>10</v>
      </c>
      <c r="D86" s="79">
        <v>714</v>
      </c>
      <c r="E86" s="79">
        <v>5006</v>
      </c>
      <c r="F86" s="79">
        <v>1</v>
      </c>
      <c r="G86" s="79">
        <v>24</v>
      </c>
      <c r="H86" s="8" t="s">
        <v>163</v>
      </c>
      <c r="I86" s="8" t="s">
        <v>164</v>
      </c>
      <c r="J86" s="78">
        <v>408</v>
      </c>
      <c r="K86" s="78">
        <v>141</v>
      </c>
      <c r="L86" s="78">
        <f>Table143[[#This Row],[ניכוי]]+Table143[[#This Row],[שווי]]</f>
        <v>549</v>
      </c>
    </row>
    <row r="87" spans="1:1024 1026:2048 2050:3072 3074:4096 4098:5120 5122:6144 6146:7168 7170:8192 8194:9216 9218:10240 10242:11264 11266:12288 12290:13312 13314:14336 14338:15360 15362:16384" x14ac:dyDescent="0.2">
      <c r="A87" s="79">
        <v>51</v>
      </c>
      <c r="B87" s="79">
        <v>1</v>
      </c>
      <c r="C87" s="79" t="s">
        <v>10</v>
      </c>
      <c r="D87" s="79">
        <v>1410</v>
      </c>
      <c r="E87" s="79">
        <v>5539</v>
      </c>
      <c r="F87" s="79">
        <v>1</v>
      </c>
      <c r="G87" s="79">
        <v>24</v>
      </c>
      <c r="H87" s="8" t="s">
        <v>165</v>
      </c>
      <c r="I87" s="8" t="s">
        <v>74</v>
      </c>
      <c r="J87" s="78">
        <v>444.1</v>
      </c>
      <c r="K87" s="78"/>
      <c r="L87" s="78">
        <f>Table143[[#This Row],[ניכוי]]+Table143[[#This Row],[שווי]]</f>
        <v>444.1</v>
      </c>
      <c r="N87" s="102"/>
    </row>
    <row r="88" spans="1:1024 1026:2048 2050:3072 3074:4096 4098:5120 5122:6144 6146:7168 7170:8192 8194:9216 9218:10240 10242:11264 11266:12288 12290:13312 13314:14336 14338:15360 15362:16384" hidden="1" x14ac:dyDescent="0.2">
      <c r="A88" s="91">
        <v>51</v>
      </c>
      <c r="B88" s="91"/>
      <c r="C88" s="91" t="s">
        <v>13</v>
      </c>
      <c r="D88" s="91">
        <v>2255</v>
      </c>
      <c r="E88" s="91"/>
      <c r="F88" s="91"/>
      <c r="G88" s="91">
        <v>24</v>
      </c>
      <c r="H88" s="91" t="s">
        <v>264</v>
      </c>
      <c r="I88" s="91" t="s">
        <v>266</v>
      </c>
      <c r="J88" s="93">
        <v>216</v>
      </c>
      <c r="K88" s="93">
        <v>125.80000000000001</v>
      </c>
      <c r="L88" s="78">
        <f>Table143[[#This Row],[ניכוי]]+Table143[[#This Row],[שווי]]</f>
        <v>341.8</v>
      </c>
      <c r="N88" s="102"/>
    </row>
    <row r="89" spans="1:1024 1026:2048 2050:3072 3074:4096 4098:5120 5122:6144 6146:7168 7170:8192 8194:9216 9218:10240 10242:11264 11266:12288 12290:13312 13314:14336 14338:15360 15362:16384" ht="15" x14ac:dyDescent="0.25">
      <c r="A89" s="79">
        <v>51</v>
      </c>
      <c r="B89" s="79">
        <v>1</v>
      </c>
      <c r="C89" s="79" t="s">
        <v>10</v>
      </c>
      <c r="D89" s="79">
        <v>799</v>
      </c>
      <c r="E89" s="79">
        <v>5003</v>
      </c>
      <c r="F89" s="79">
        <v>1</v>
      </c>
      <c r="G89" s="79">
        <v>24</v>
      </c>
      <c r="H89" s="8" t="s">
        <v>166</v>
      </c>
      <c r="I89" s="8" t="s">
        <v>167</v>
      </c>
      <c r="J89" s="109">
        <v>432</v>
      </c>
      <c r="K89" s="78">
        <v>27.5</v>
      </c>
      <c r="L89" s="78">
        <f>Table143[[#This Row],[ניכוי]]+Table143[[#This Row],[שווי]]</f>
        <v>459.5</v>
      </c>
      <c r="P89" s="21"/>
    </row>
    <row r="90" spans="1:1024 1026:2048 2050:3072 3074:4096 4098:5120 5122:6144 6146:7168 7170:8192 8194:9216 9218:10240 10242:11264 11266:12288 12290:13312 13314:14336 14338:15360 15362:16384" hidden="1" x14ac:dyDescent="0.2">
      <c r="A90" s="91">
        <v>51</v>
      </c>
      <c r="B90" s="91">
        <v>1</v>
      </c>
      <c r="C90" s="91" t="s">
        <v>145</v>
      </c>
      <c r="D90" s="91">
        <v>5022</v>
      </c>
      <c r="E90" s="91" t="s">
        <v>287</v>
      </c>
      <c r="F90" s="91">
        <v>1</v>
      </c>
      <c r="G90" s="91">
        <v>24</v>
      </c>
      <c r="H90" s="91" t="s">
        <v>289</v>
      </c>
      <c r="I90" s="91" t="s">
        <v>288</v>
      </c>
      <c r="J90" s="100">
        <v>216</v>
      </c>
      <c r="K90" s="93">
        <v>188.60000000000002</v>
      </c>
      <c r="L90" s="93">
        <f>Table143[[#This Row],[ניכוי]]+Table143[[#This Row],[שווי]]</f>
        <v>404.6</v>
      </c>
      <c r="P90" s="21"/>
    </row>
    <row r="91" spans="1:1024 1026:2048 2050:3072 3074:4096 4098:5120 5122:6144 6146:7168 7170:8192 8194:9216 9218:10240 10242:11264 11266:12288 12290:13312 13314:14336 14338:15360 15362:16384" x14ac:dyDescent="0.2">
      <c r="A91" s="79"/>
      <c r="B91" s="79"/>
      <c r="C91" s="79" t="s">
        <v>10</v>
      </c>
      <c r="D91" s="79">
        <v>2186</v>
      </c>
      <c r="E91" s="79" t="s">
        <v>230</v>
      </c>
      <c r="F91" s="79">
        <v>1</v>
      </c>
      <c r="G91" s="79">
        <v>24</v>
      </c>
      <c r="H91" s="8" t="s">
        <v>168</v>
      </c>
      <c r="I91" s="8" t="s">
        <v>169</v>
      </c>
      <c r="J91" s="78"/>
      <c r="K91" s="78"/>
      <c r="L91" s="78">
        <f>Table143[[#This Row],[ניכוי]]+Table143[[#This Row],[שווי]]</f>
        <v>0</v>
      </c>
      <c r="N91" s="24"/>
      <c r="P91" s="21"/>
    </row>
    <row r="92" spans="1:1024 1026:2048 2050:3072 3074:4096 4098:5120 5122:6144 6146:7168 7170:8192 8194:9216 9218:10240 10242:11264 11266:12288 12290:13312 13314:14336 14338:15360 15362:16384" x14ac:dyDescent="0.2">
      <c r="A92" s="88">
        <v>51</v>
      </c>
      <c r="B92" s="88">
        <v>1</v>
      </c>
      <c r="C92" s="88" t="s">
        <v>10</v>
      </c>
      <c r="D92" s="88">
        <v>2204</v>
      </c>
      <c r="E92" s="88" t="s">
        <v>231</v>
      </c>
      <c r="F92" s="88">
        <v>1</v>
      </c>
      <c r="G92" s="88">
        <v>24</v>
      </c>
      <c r="H92" s="89" t="s">
        <v>168</v>
      </c>
      <c r="I92" s="89" t="s">
        <v>170</v>
      </c>
      <c r="J92" s="90">
        <v>96</v>
      </c>
      <c r="K92" s="90">
        <v>66.25</v>
      </c>
      <c r="L92" s="78">
        <f>Table143[[#This Row],[ניכוי]]+Table143[[#This Row],[שווי]]</f>
        <v>162.25</v>
      </c>
      <c r="P92" s="24"/>
    </row>
    <row r="93" spans="1:1024 1026:2048 2050:3072 3074:4096 4098:5120 5122:6144 6146:7168 7170:8192 8194:9216 9218:10240 10242:11264 11266:12288 12290:13312 13314:14336 14338:15360 15362:16384" hidden="1" x14ac:dyDescent="0.2">
      <c r="A93" s="72"/>
      <c r="B93" s="72"/>
      <c r="C93" s="72"/>
      <c r="D93" s="72"/>
      <c r="E93" s="72"/>
      <c r="F93" s="72"/>
      <c r="G93" s="72"/>
      <c r="H93" s="2"/>
      <c r="I93" s="2"/>
      <c r="J93" s="103"/>
      <c r="K93" s="103"/>
      <c r="L93" s="78">
        <f>Table143[[#This Row],[ניכוי]]+Table143[[#This Row],[שווי]]</f>
        <v>0</v>
      </c>
      <c r="O93" s="73"/>
    </row>
    <row r="94" spans="1:1024 1026:2048 2050:3072 3074:4096 4098:5120 5122:6144 6146:7168 7170:8192 8194:9216 9218:10240 10242:11264 11266:12288 12290:13312 13314:14336 14338:15360 15362:16384" x14ac:dyDescent="0.2">
      <c r="A94" s="72"/>
      <c r="B94" s="72"/>
      <c r="C94" s="72"/>
      <c r="D94" s="72"/>
      <c r="E94" s="72"/>
      <c r="F94" s="72"/>
      <c r="G94" s="72"/>
      <c r="H94" s="2"/>
      <c r="I94" s="2"/>
      <c r="J94" s="113"/>
      <c r="K94" s="113"/>
      <c r="L94" s="114"/>
    </row>
    <row r="95" spans="1:1024 1026:2048 2050:3072 3074:4096 4098:5120 5122:6144 6146:7168 7170:8192 8194:9216 9218:10240 10242:11264 11266:12288 12290:13312 13314:14336 14338:15360 15362:16384" x14ac:dyDescent="0.2">
      <c r="B95" s="102"/>
      <c r="D95" s="102"/>
      <c r="F95" s="102"/>
      <c r="H95" s="102"/>
      <c r="J95" s="102"/>
      <c r="K95"/>
      <c r="L95" s="102"/>
      <c r="M95"/>
      <c r="N95" s="102"/>
      <c r="P95" s="102"/>
      <c r="R95" s="102"/>
      <c r="T95" s="102"/>
      <c r="V95" s="102"/>
      <c r="X95" s="102"/>
      <c r="Z95" s="102"/>
      <c r="AB95" s="102"/>
      <c r="AD95" s="102"/>
      <c r="AF95" s="102"/>
      <c r="AH95" s="102"/>
      <c r="AJ95" s="102"/>
      <c r="AL95" s="102"/>
      <c r="AN95" s="102"/>
      <c r="AP95" s="102"/>
      <c r="AR95" s="102"/>
      <c r="AT95" s="102"/>
      <c r="AV95" s="102"/>
      <c r="AX95" s="102"/>
      <c r="AZ95" s="102"/>
      <c r="BB95" s="102"/>
      <c r="BD95" s="102"/>
      <c r="BF95" s="102"/>
      <c r="BH95" s="102"/>
      <c r="BJ95" s="102"/>
      <c r="BL95" s="102"/>
      <c r="BN95" s="102"/>
      <c r="BP95" s="102"/>
      <c r="BR95" s="102"/>
      <c r="BT95" s="102"/>
      <c r="BV95" s="102"/>
      <c r="BX95" s="102"/>
      <c r="BZ95" s="102"/>
      <c r="CB95" s="102"/>
      <c r="CD95" s="102"/>
      <c r="CF95" s="102"/>
      <c r="CH95" s="102"/>
      <c r="CJ95" s="102"/>
      <c r="CL95" s="102"/>
      <c r="CN95" s="102"/>
      <c r="CP95" s="102"/>
      <c r="CR95" s="102"/>
      <c r="CT95" s="102"/>
      <c r="CV95" s="102"/>
      <c r="CX95" s="102"/>
      <c r="CZ95" s="102"/>
      <c r="DB95" s="102"/>
      <c r="DD95" s="102"/>
      <c r="DF95" s="102"/>
      <c r="DH95" s="102"/>
      <c r="DJ95" s="102"/>
      <c r="DL95" s="102"/>
      <c r="DN95" s="102"/>
      <c r="DP95" s="102"/>
      <c r="DR95" s="102"/>
      <c r="DT95" s="102"/>
      <c r="DV95" s="102"/>
      <c r="DX95" s="102"/>
      <c r="DZ95" s="102"/>
      <c r="EB95" s="102"/>
      <c r="ED95" s="102"/>
      <c r="EF95" s="102"/>
      <c r="EH95" s="102"/>
      <c r="EJ95" s="102"/>
      <c r="EL95" s="102"/>
      <c r="EN95" s="102"/>
      <c r="EP95" s="102"/>
      <c r="ER95" s="102"/>
      <c r="ET95" s="102"/>
      <c r="EV95" s="102"/>
      <c r="EX95" s="102"/>
      <c r="EZ95" s="102"/>
      <c r="FB95" s="102"/>
      <c r="FD95" s="102"/>
      <c r="FF95" s="102"/>
      <c r="FH95" s="102"/>
      <c r="FJ95" s="102"/>
      <c r="FL95" s="102"/>
      <c r="FN95" s="102"/>
      <c r="FP95" s="102"/>
      <c r="FR95" s="102"/>
      <c r="FT95" s="102"/>
      <c r="FV95" s="102"/>
      <c r="FX95" s="102"/>
      <c r="FZ95" s="102"/>
      <c r="GB95" s="102"/>
      <c r="GD95" s="102"/>
      <c r="GF95" s="102"/>
      <c r="GH95" s="102"/>
      <c r="GJ95" s="102"/>
      <c r="GL95" s="102"/>
      <c r="GN95" s="102"/>
      <c r="GP95" s="102"/>
      <c r="GR95" s="102"/>
      <c r="GT95" s="102"/>
      <c r="GV95" s="102"/>
      <c r="GX95" s="102"/>
      <c r="GZ95" s="102"/>
      <c r="HB95" s="102"/>
      <c r="HD95" s="102"/>
      <c r="HF95" s="102"/>
      <c r="HH95" s="102"/>
      <c r="HJ95" s="102"/>
      <c r="HL95" s="102"/>
      <c r="HN95" s="102"/>
      <c r="HP95" s="102"/>
      <c r="HR95" s="102"/>
      <c r="HT95" s="102"/>
      <c r="HV95" s="102"/>
      <c r="HX95" s="102"/>
      <c r="HZ95" s="102"/>
      <c r="IB95" s="102"/>
      <c r="ID95" s="102"/>
      <c r="IF95" s="102"/>
      <c r="IH95" s="102"/>
      <c r="IJ95" s="102"/>
      <c r="IL95" s="102"/>
      <c r="IN95" s="102"/>
      <c r="IP95" s="102"/>
      <c r="IR95" s="102"/>
      <c r="IT95" s="102"/>
      <c r="IV95" s="102"/>
      <c r="IX95" s="102"/>
      <c r="IZ95" s="102"/>
      <c r="JB95" s="102"/>
      <c r="JD95" s="102"/>
      <c r="JF95" s="102"/>
      <c r="JH95" s="102"/>
      <c r="JJ95" s="102"/>
      <c r="JL95" s="102"/>
      <c r="JN95" s="102"/>
      <c r="JP95" s="102"/>
      <c r="JR95" s="102"/>
      <c r="JT95" s="102"/>
      <c r="JV95" s="102"/>
      <c r="JX95" s="102"/>
      <c r="JZ95" s="102"/>
      <c r="KB95" s="102"/>
      <c r="KD95" s="102"/>
      <c r="KF95" s="102"/>
      <c r="KH95" s="102"/>
      <c r="KJ95" s="102"/>
      <c r="KL95" s="102"/>
      <c r="KN95" s="102"/>
      <c r="KP95" s="102"/>
      <c r="KR95" s="102"/>
      <c r="KT95" s="102"/>
      <c r="KV95" s="102"/>
      <c r="KX95" s="102"/>
      <c r="KZ95" s="102"/>
      <c r="LB95" s="102"/>
      <c r="LD95" s="102"/>
      <c r="LF95" s="102"/>
      <c r="LH95" s="102"/>
      <c r="LJ95" s="102"/>
      <c r="LL95" s="102"/>
      <c r="LN95" s="102"/>
      <c r="LP95" s="102"/>
      <c r="LR95" s="102"/>
      <c r="LT95" s="102"/>
      <c r="LV95" s="102"/>
      <c r="LX95" s="102"/>
      <c r="LZ95" s="102"/>
      <c r="MB95" s="102"/>
      <c r="MD95" s="102"/>
      <c r="MF95" s="102"/>
      <c r="MH95" s="102"/>
      <c r="MJ95" s="102"/>
      <c r="ML95" s="102"/>
      <c r="MN95" s="102"/>
      <c r="MP95" s="102"/>
      <c r="MR95" s="102"/>
      <c r="MT95" s="102"/>
      <c r="MV95" s="102"/>
      <c r="MX95" s="102"/>
      <c r="MZ95" s="102"/>
      <c r="NB95" s="102"/>
      <c r="ND95" s="102"/>
      <c r="NF95" s="102"/>
      <c r="NH95" s="102"/>
      <c r="NJ95" s="102"/>
      <c r="NL95" s="102"/>
      <c r="NN95" s="102"/>
      <c r="NP95" s="102"/>
      <c r="NR95" s="102"/>
      <c r="NT95" s="102"/>
      <c r="NV95" s="102"/>
      <c r="NX95" s="102"/>
      <c r="NZ95" s="102"/>
      <c r="OB95" s="102"/>
      <c r="OD95" s="102"/>
      <c r="OF95" s="102"/>
      <c r="OH95" s="102"/>
      <c r="OJ95" s="102"/>
      <c r="OL95" s="102"/>
      <c r="ON95" s="102"/>
      <c r="OP95" s="102"/>
      <c r="OR95" s="102"/>
      <c r="OT95" s="102"/>
      <c r="OV95" s="102"/>
      <c r="OX95" s="102"/>
      <c r="OZ95" s="102"/>
      <c r="PB95" s="102"/>
      <c r="PD95" s="102"/>
      <c r="PF95" s="102"/>
      <c r="PH95" s="102"/>
      <c r="PJ95" s="102"/>
      <c r="PL95" s="102"/>
      <c r="PN95" s="102"/>
      <c r="PP95" s="102"/>
      <c r="PR95" s="102"/>
      <c r="PT95" s="102"/>
      <c r="PV95" s="102"/>
      <c r="PX95" s="102"/>
      <c r="PZ95" s="102"/>
      <c r="QB95" s="102"/>
      <c r="QD95" s="102"/>
      <c r="QF95" s="102"/>
      <c r="QH95" s="102"/>
      <c r="QJ95" s="102"/>
      <c r="QL95" s="102"/>
      <c r="QN95" s="102"/>
      <c r="QP95" s="102"/>
      <c r="QR95" s="102"/>
      <c r="QT95" s="102"/>
      <c r="QV95" s="102"/>
      <c r="QX95" s="102"/>
      <c r="QZ95" s="102"/>
      <c r="RB95" s="102"/>
      <c r="RD95" s="102"/>
      <c r="RF95" s="102"/>
      <c r="RH95" s="102"/>
      <c r="RJ95" s="102"/>
      <c r="RL95" s="102"/>
      <c r="RN95" s="102"/>
      <c r="RP95" s="102"/>
      <c r="RR95" s="102"/>
      <c r="RT95" s="102"/>
      <c r="RV95" s="102"/>
      <c r="RX95" s="102"/>
      <c r="RZ95" s="102"/>
      <c r="SB95" s="102"/>
      <c r="SD95" s="102"/>
      <c r="SF95" s="102"/>
      <c r="SH95" s="102"/>
      <c r="SJ95" s="102"/>
      <c r="SL95" s="102"/>
      <c r="SN95" s="102"/>
      <c r="SP95" s="102"/>
      <c r="SR95" s="102"/>
      <c r="ST95" s="102"/>
      <c r="SV95" s="102"/>
      <c r="SX95" s="102"/>
      <c r="SZ95" s="102"/>
      <c r="TB95" s="102"/>
      <c r="TD95" s="102"/>
      <c r="TF95" s="102"/>
      <c r="TH95" s="102"/>
      <c r="TJ95" s="102"/>
      <c r="TL95" s="102"/>
      <c r="TN95" s="102"/>
      <c r="TP95" s="102"/>
      <c r="TR95" s="102"/>
      <c r="TT95" s="102"/>
      <c r="TV95" s="102"/>
      <c r="TX95" s="102"/>
      <c r="TZ95" s="102"/>
      <c r="UB95" s="102"/>
      <c r="UD95" s="102"/>
      <c r="UF95" s="102"/>
      <c r="UH95" s="102"/>
      <c r="UJ95" s="102"/>
      <c r="UL95" s="102"/>
      <c r="UN95" s="102"/>
      <c r="UP95" s="102"/>
      <c r="UR95" s="102"/>
      <c r="UT95" s="102"/>
      <c r="UV95" s="102"/>
      <c r="UX95" s="102"/>
      <c r="UZ95" s="102"/>
      <c r="VB95" s="102"/>
      <c r="VD95" s="102"/>
      <c r="VF95" s="102"/>
      <c r="VH95" s="102"/>
      <c r="VJ95" s="102"/>
      <c r="VL95" s="102"/>
      <c r="VN95" s="102"/>
      <c r="VP95" s="102"/>
      <c r="VR95" s="102"/>
      <c r="VT95" s="102"/>
      <c r="VV95" s="102"/>
      <c r="VX95" s="102"/>
      <c r="VZ95" s="102"/>
      <c r="WB95" s="102"/>
      <c r="WD95" s="102"/>
      <c r="WF95" s="102"/>
      <c r="WH95" s="102"/>
      <c r="WJ95" s="102"/>
      <c r="WL95" s="102"/>
      <c r="WN95" s="102"/>
      <c r="WP95" s="102"/>
      <c r="WR95" s="102"/>
      <c r="WT95" s="102"/>
      <c r="WV95" s="102"/>
      <c r="WX95" s="102"/>
      <c r="WZ95" s="102"/>
      <c r="XB95" s="102"/>
      <c r="XD95" s="102"/>
      <c r="XF95" s="102"/>
      <c r="XH95" s="102"/>
      <c r="XJ95" s="102"/>
      <c r="XL95" s="102"/>
      <c r="XN95" s="102"/>
      <c r="XP95" s="102"/>
      <c r="XR95" s="102"/>
      <c r="XT95" s="102"/>
      <c r="XV95" s="102"/>
      <c r="XX95" s="102"/>
      <c r="XZ95" s="102"/>
      <c r="YB95" s="102"/>
      <c r="YD95" s="102"/>
      <c r="YF95" s="102"/>
      <c r="YH95" s="102"/>
      <c r="YJ95" s="102"/>
      <c r="YL95" s="102"/>
      <c r="YN95" s="102"/>
      <c r="YP95" s="102"/>
      <c r="YR95" s="102"/>
      <c r="YT95" s="102"/>
      <c r="YV95" s="102"/>
      <c r="YX95" s="102"/>
      <c r="YZ95" s="102"/>
      <c r="ZB95" s="102"/>
      <c r="ZD95" s="102"/>
      <c r="ZF95" s="102"/>
      <c r="ZH95" s="102"/>
      <c r="ZJ95" s="102"/>
      <c r="ZL95" s="102"/>
      <c r="ZN95" s="102"/>
      <c r="ZP95" s="102"/>
      <c r="ZR95" s="102"/>
      <c r="ZT95" s="102"/>
      <c r="ZV95" s="102"/>
      <c r="ZX95" s="102"/>
      <c r="ZZ95" s="102"/>
      <c r="AAB95" s="102"/>
      <c r="AAD95" s="102"/>
      <c r="AAF95" s="102"/>
      <c r="AAH95" s="102"/>
      <c r="AAJ95" s="102"/>
      <c r="AAL95" s="102"/>
      <c r="AAN95" s="102"/>
      <c r="AAP95" s="102"/>
      <c r="AAR95" s="102"/>
      <c r="AAT95" s="102"/>
      <c r="AAV95" s="102"/>
      <c r="AAX95" s="102"/>
      <c r="AAZ95" s="102"/>
      <c r="ABB95" s="102"/>
      <c r="ABD95" s="102"/>
      <c r="ABF95" s="102"/>
      <c r="ABH95" s="102"/>
      <c r="ABJ95" s="102"/>
      <c r="ABL95" s="102"/>
      <c r="ABN95" s="102"/>
      <c r="ABP95" s="102"/>
      <c r="ABR95" s="102"/>
      <c r="ABT95" s="102"/>
      <c r="ABV95" s="102"/>
      <c r="ABX95" s="102"/>
      <c r="ABZ95" s="102"/>
      <c r="ACB95" s="102"/>
      <c r="ACD95" s="102"/>
      <c r="ACF95" s="102"/>
      <c r="ACH95" s="102"/>
      <c r="ACJ95" s="102"/>
      <c r="ACL95" s="102"/>
      <c r="ACN95" s="102"/>
      <c r="ACP95" s="102"/>
      <c r="ACR95" s="102"/>
      <c r="ACT95" s="102"/>
      <c r="ACV95" s="102"/>
      <c r="ACX95" s="102"/>
      <c r="ACZ95" s="102"/>
      <c r="ADB95" s="102"/>
      <c r="ADD95" s="102"/>
      <c r="ADF95" s="102"/>
      <c r="ADH95" s="102"/>
      <c r="ADJ95" s="102"/>
      <c r="ADL95" s="102"/>
      <c r="ADN95" s="102"/>
      <c r="ADP95" s="102"/>
      <c r="ADR95" s="102"/>
      <c r="ADT95" s="102"/>
      <c r="ADV95" s="102"/>
      <c r="ADX95" s="102"/>
      <c r="ADZ95" s="102"/>
      <c r="AEB95" s="102"/>
      <c r="AED95" s="102"/>
      <c r="AEF95" s="102"/>
      <c r="AEH95" s="102"/>
      <c r="AEJ95" s="102"/>
      <c r="AEL95" s="102"/>
      <c r="AEN95" s="102"/>
      <c r="AEP95" s="102"/>
      <c r="AER95" s="102"/>
      <c r="AET95" s="102"/>
      <c r="AEV95" s="102"/>
      <c r="AEX95" s="102"/>
      <c r="AEZ95" s="102"/>
      <c r="AFB95" s="102"/>
      <c r="AFD95" s="102"/>
      <c r="AFF95" s="102"/>
      <c r="AFH95" s="102"/>
      <c r="AFJ95" s="102"/>
      <c r="AFL95" s="102"/>
      <c r="AFN95" s="102"/>
      <c r="AFP95" s="102"/>
      <c r="AFR95" s="102"/>
      <c r="AFT95" s="102"/>
      <c r="AFV95" s="102"/>
      <c r="AFX95" s="102"/>
      <c r="AFZ95" s="102"/>
      <c r="AGB95" s="102"/>
      <c r="AGD95" s="102"/>
      <c r="AGF95" s="102"/>
      <c r="AGH95" s="102"/>
      <c r="AGJ95" s="102"/>
      <c r="AGL95" s="102"/>
      <c r="AGN95" s="102"/>
      <c r="AGP95" s="102"/>
      <c r="AGR95" s="102"/>
      <c r="AGT95" s="102"/>
      <c r="AGV95" s="102"/>
      <c r="AGX95" s="102"/>
      <c r="AGZ95" s="102"/>
      <c r="AHB95" s="102"/>
      <c r="AHD95" s="102"/>
      <c r="AHF95" s="102"/>
      <c r="AHH95" s="102"/>
      <c r="AHJ95" s="102"/>
      <c r="AHL95" s="102"/>
      <c r="AHN95" s="102"/>
      <c r="AHP95" s="102"/>
      <c r="AHR95" s="102"/>
      <c r="AHT95" s="102"/>
      <c r="AHV95" s="102"/>
      <c r="AHX95" s="102"/>
      <c r="AHZ95" s="102"/>
      <c r="AIB95" s="102"/>
      <c r="AID95" s="102"/>
      <c r="AIF95" s="102"/>
      <c r="AIH95" s="102"/>
      <c r="AIJ95" s="102"/>
      <c r="AIL95" s="102"/>
      <c r="AIN95" s="102"/>
      <c r="AIP95" s="102"/>
      <c r="AIR95" s="102"/>
      <c r="AIT95" s="102"/>
      <c r="AIV95" s="102"/>
      <c r="AIX95" s="102"/>
      <c r="AIZ95" s="102"/>
      <c r="AJB95" s="102"/>
      <c r="AJD95" s="102"/>
      <c r="AJF95" s="102"/>
      <c r="AJH95" s="102"/>
      <c r="AJJ95" s="102"/>
      <c r="AJL95" s="102"/>
      <c r="AJN95" s="102"/>
      <c r="AJP95" s="102"/>
      <c r="AJR95" s="102"/>
      <c r="AJT95" s="102"/>
      <c r="AJV95" s="102"/>
      <c r="AJX95" s="102"/>
      <c r="AJZ95" s="102"/>
      <c r="AKB95" s="102"/>
      <c r="AKD95" s="102"/>
      <c r="AKF95" s="102"/>
      <c r="AKH95" s="102"/>
      <c r="AKJ95" s="102"/>
      <c r="AKL95" s="102"/>
      <c r="AKN95" s="102"/>
      <c r="AKP95" s="102"/>
      <c r="AKR95" s="102"/>
      <c r="AKT95" s="102"/>
      <c r="AKV95" s="102"/>
      <c r="AKX95" s="102"/>
      <c r="AKZ95" s="102"/>
      <c r="ALB95" s="102"/>
      <c r="ALD95" s="102"/>
      <c r="ALF95" s="102"/>
      <c r="ALH95" s="102"/>
      <c r="ALJ95" s="102"/>
      <c r="ALL95" s="102"/>
      <c r="ALN95" s="102"/>
      <c r="ALP95" s="102"/>
      <c r="ALR95" s="102"/>
      <c r="ALT95" s="102"/>
      <c r="ALV95" s="102"/>
      <c r="ALX95" s="102"/>
      <c r="ALZ95" s="102"/>
      <c r="AMB95" s="102"/>
      <c r="AMD95" s="102"/>
      <c r="AMF95" s="102"/>
      <c r="AMH95" s="102"/>
      <c r="AMJ95" s="102"/>
      <c r="AML95" s="102"/>
      <c r="AMN95" s="102"/>
      <c r="AMP95" s="102"/>
      <c r="AMR95" s="102"/>
      <c r="AMT95" s="102"/>
      <c r="AMV95" s="102"/>
      <c r="AMX95" s="102"/>
      <c r="AMZ95" s="102"/>
      <c r="ANB95" s="102"/>
      <c r="AND95" s="102"/>
      <c r="ANF95" s="102"/>
      <c r="ANH95" s="102"/>
      <c r="ANJ95" s="102"/>
      <c r="ANL95" s="102"/>
      <c r="ANN95" s="102"/>
      <c r="ANP95" s="102"/>
      <c r="ANR95" s="102"/>
      <c r="ANT95" s="102"/>
      <c r="ANV95" s="102"/>
      <c r="ANX95" s="102"/>
      <c r="ANZ95" s="102"/>
      <c r="AOB95" s="102"/>
      <c r="AOD95" s="102"/>
      <c r="AOF95" s="102"/>
      <c r="AOH95" s="102"/>
      <c r="AOJ95" s="102"/>
      <c r="AOL95" s="102"/>
      <c r="AON95" s="102"/>
      <c r="AOP95" s="102"/>
      <c r="AOR95" s="102"/>
      <c r="AOT95" s="102"/>
      <c r="AOV95" s="102"/>
      <c r="AOX95" s="102"/>
      <c r="AOZ95" s="102"/>
      <c r="APB95" s="102"/>
      <c r="APD95" s="102"/>
      <c r="APF95" s="102"/>
      <c r="APH95" s="102"/>
      <c r="APJ95" s="102"/>
      <c r="APL95" s="102"/>
      <c r="APN95" s="102"/>
      <c r="APP95" s="102"/>
      <c r="APR95" s="102"/>
      <c r="APT95" s="102"/>
      <c r="APV95" s="102"/>
      <c r="APX95" s="102"/>
      <c r="APZ95" s="102"/>
      <c r="AQB95" s="102"/>
      <c r="AQD95" s="102"/>
      <c r="AQF95" s="102"/>
      <c r="AQH95" s="102"/>
      <c r="AQJ95" s="102"/>
      <c r="AQL95" s="102"/>
      <c r="AQN95" s="102"/>
      <c r="AQP95" s="102"/>
      <c r="AQR95" s="102"/>
      <c r="AQT95" s="102"/>
      <c r="AQV95" s="102"/>
      <c r="AQX95" s="102"/>
      <c r="AQZ95" s="102"/>
      <c r="ARB95" s="102"/>
      <c r="ARD95" s="102"/>
      <c r="ARF95" s="102"/>
      <c r="ARH95" s="102"/>
      <c r="ARJ95" s="102"/>
      <c r="ARL95" s="102"/>
      <c r="ARN95" s="102"/>
      <c r="ARP95" s="102"/>
      <c r="ARR95" s="102"/>
      <c r="ART95" s="102"/>
      <c r="ARV95" s="102"/>
      <c r="ARX95" s="102"/>
      <c r="ARZ95" s="102"/>
      <c r="ASB95" s="102"/>
      <c r="ASD95" s="102"/>
      <c r="ASF95" s="102"/>
      <c r="ASH95" s="102"/>
      <c r="ASJ95" s="102"/>
      <c r="ASL95" s="102"/>
      <c r="ASN95" s="102"/>
      <c r="ASP95" s="102"/>
      <c r="ASR95" s="102"/>
      <c r="AST95" s="102"/>
      <c r="ASV95" s="102"/>
      <c r="ASX95" s="102"/>
      <c r="ASZ95" s="102"/>
      <c r="ATB95" s="102"/>
      <c r="ATD95" s="102"/>
      <c r="ATF95" s="102"/>
      <c r="ATH95" s="102"/>
      <c r="ATJ95" s="102"/>
      <c r="ATL95" s="102"/>
      <c r="ATN95" s="102"/>
      <c r="ATP95" s="102"/>
      <c r="ATR95" s="102"/>
      <c r="ATT95" s="102"/>
      <c r="ATV95" s="102"/>
      <c r="ATX95" s="102"/>
      <c r="ATZ95" s="102"/>
      <c r="AUB95" s="102"/>
      <c r="AUD95" s="102"/>
      <c r="AUF95" s="102"/>
      <c r="AUH95" s="102"/>
      <c r="AUJ95" s="102"/>
      <c r="AUL95" s="102"/>
      <c r="AUN95" s="102"/>
      <c r="AUP95" s="102"/>
      <c r="AUR95" s="102"/>
      <c r="AUT95" s="102"/>
      <c r="AUV95" s="102"/>
      <c r="AUX95" s="102"/>
      <c r="AUZ95" s="102"/>
      <c r="AVB95" s="102"/>
      <c r="AVD95" s="102"/>
      <c r="AVF95" s="102"/>
      <c r="AVH95" s="102"/>
      <c r="AVJ95" s="102"/>
      <c r="AVL95" s="102"/>
      <c r="AVN95" s="102"/>
      <c r="AVP95" s="102"/>
      <c r="AVR95" s="102"/>
      <c r="AVT95" s="102"/>
      <c r="AVV95" s="102"/>
      <c r="AVX95" s="102"/>
      <c r="AVZ95" s="102"/>
      <c r="AWB95" s="102"/>
      <c r="AWD95" s="102"/>
      <c r="AWF95" s="102"/>
      <c r="AWH95" s="102"/>
      <c r="AWJ95" s="102"/>
      <c r="AWL95" s="102"/>
      <c r="AWN95" s="102"/>
      <c r="AWP95" s="102"/>
      <c r="AWR95" s="102"/>
      <c r="AWT95" s="102"/>
      <c r="AWV95" s="102"/>
      <c r="AWX95" s="102"/>
      <c r="AWZ95" s="102"/>
      <c r="AXB95" s="102"/>
      <c r="AXD95" s="102"/>
      <c r="AXF95" s="102"/>
      <c r="AXH95" s="102"/>
      <c r="AXJ95" s="102"/>
      <c r="AXL95" s="102"/>
      <c r="AXN95" s="102"/>
      <c r="AXP95" s="102"/>
      <c r="AXR95" s="102"/>
      <c r="AXT95" s="102"/>
      <c r="AXV95" s="102"/>
      <c r="AXX95" s="102"/>
      <c r="AXZ95" s="102"/>
      <c r="AYB95" s="102"/>
      <c r="AYD95" s="102"/>
      <c r="AYF95" s="102"/>
      <c r="AYH95" s="102"/>
      <c r="AYJ95" s="102"/>
      <c r="AYL95" s="102"/>
      <c r="AYN95" s="102"/>
      <c r="AYP95" s="102"/>
      <c r="AYR95" s="102"/>
      <c r="AYT95" s="102"/>
      <c r="AYV95" s="102"/>
      <c r="AYX95" s="102"/>
      <c r="AYZ95" s="102"/>
      <c r="AZB95" s="102"/>
      <c r="AZD95" s="102"/>
      <c r="AZF95" s="102"/>
      <c r="AZH95" s="102"/>
      <c r="AZJ95" s="102"/>
      <c r="AZL95" s="102"/>
      <c r="AZN95" s="102"/>
      <c r="AZP95" s="102"/>
      <c r="AZR95" s="102"/>
      <c r="AZT95" s="102"/>
      <c r="AZV95" s="102"/>
      <c r="AZX95" s="102"/>
      <c r="AZZ95" s="102"/>
      <c r="BAB95" s="102"/>
      <c r="BAD95" s="102"/>
      <c r="BAF95" s="102"/>
      <c r="BAH95" s="102"/>
      <c r="BAJ95" s="102"/>
      <c r="BAL95" s="102"/>
      <c r="BAN95" s="102"/>
      <c r="BAP95" s="102"/>
      <c r="BAR95" s="102"/>
      <c r="BAT95" s="102"/>
      <c r="BAV95" s="102"/>
      <c r="BAX95" s="102"/>
      <c r="BAZ95" s="102"/>
      <c r="BBB95" s="102"/>
      <c r="BBD95" s="102"/>
      <c r="BBF95" s="102"/>
      <c r="BBH95" s="102"/>
      <c r="BBJ95" s="102"/>
      <c r="BBL95" s="102"/>
      <c r="BBN95" s="102"/>
      <c r="BBP95" s="102"/>
      <c r="BBR95" s="102"/>
      <c r="BBT95" s="102"/>
      <c r="BBV95" s="102"/>
      <c r="BBX95" s="102"/>
      <c r="BBZ95" s="102"/>
      <c r="BCB95" s="102"/>
      <c r="BCD95" s="102"/>
      <c r="BCF95" s="102"/>
      <c r="BCH95" s="102"/>
      <c r="BCJ95" s="102"/>
      <c r="BCL95" s="102"/>
      <c r="BCN95" s="102"/>
      <c r="BCP95" s="102"/>
      <c r="BCR95" s="102"/>
      <c r="BCT95" s="102"/>
      <c r="BCV95" s="102"/>
      <c r="BCX95" s="102"/>
      <c r="BCZ95" s="102"/>
      <c r="BDB95" s="102"/>
      <c r="BDD95" s="102"/>
      <c r="BDF95" s="102"/>
      <c r="BDH95" s="102"/>
      <c r="BDJ95" s="102"/>
      <c r="BDL95" s="102"/>
      <c r="BDN95" s="102"/>
      <c r="BDP95" s="102"/>
      <c r="BDR95" s="102"/>
      <c r="BDT95" s="102"/>
      <c r="BDV95" s="102"/>
      <c r="BDX95" s="102"/>
      <c r="BDZ95" s="102"/>
      <c r="BEB95" s="102"/>
      <c r="BED95" s="102"/>
      <c r="BEF95" s="102"/>
      <c r="BEH95" s="102"/>
      <c r="BEJ95" s="102"/>
      <c r="BEL95" s="102"/>
      <c r="BEN95" s="102"/>
      <c r="BEP95" s="102"/>
      <c r="BER95" s="102"/>
      <c r="BET95" s="102"/>
      <c r="BEV95" s="102"/>
      <c r="BEX95" s="102"/>
      <c r="BEZ95" s="102"/>
      <c r="BFB95" s="102"/>
      <c r="BFD95" s="102"/>
      <c r="BFF95" s="102"/>
      <c r="BFH95" s="102"/>
      <c r="BFJ95" s="102"/>
      <c r="BFL95" s="102"/>
      <c r="BFN95" s="102"/>
      <c r="BFP95" s="102"/>
      <c r="BFR95" s="102"/>
      <c r="BFT95" s="102"/>
      <c r="BFV95" s="102"/>
      <c r="BFX95" s="102"/>
      <c r="BFZ95" s="102"/>
      <c r="BGB95" s="102"/>
      <c r="BGD95" s="102"/>
      <c r="BGF95" s="102"/>
      <c r="BGH95" s="102"/>
      <c r="BGJ95" s="102"/>
      <c r="BGL95" s="102"/>
      <c r="BGN95" s="102"/>
      <c r="BGP95" s="102"/>
      <c r="BGR95" s="102"/>
      <c r="BGT95" s="102"/>
      <c r="BGV95" s="102"/>
      <c r="BGX95" s="102"/>
      <c r="BGZ95" s="102"/>
      <c r="BHB95" s="102"/>
      <c r="BHD95" s="102"/>
      <c r="BHF95" s="102"/>
      <c r="BHH95" s="102"/>
      <c r="BHJ95" s="102"/>
      <c r="BHL95" s="102"/>
      <c r="BHN95" s="102"/>
      <c r="BHP95" s="102"/>
      <c r="BHR95" s="102"/>
      <c r="BHT95" s="102"/>
      <c r="BHV95" s="102"/>
      <c r="BHX95" s="102"/>
      <c r="BHZ95" s="102"/>
      <c r="BIB95" s="102"/>
      <c r="BID95" s="102"/>
      <c r="BIF95" s="102"/>
      <c r="BIH95" s="102"/>
      <c r="BIJ95" s="102"/>
      <c r="BIL95" s="102"/>
      <c r="BIN95" s="102"/>
      <c r="BIP95" s="102"/>
      <c r="BIR95" s="102"/>
      <c r="BIT95" s="102"/>
      <c r="BIV95" s="102"/>
      <c r="BIX95" s="102"/>
      <c r="BIZ95" s="102"/>
      <c r="BJB95" s="102"/>
      <c r="BJD95" s="102"/>
      <c r="BJF95" s="102"/>
      <c r="BJH95" s="102"/>
      <c r="BJJ95" s="102"/>
      <c r="BJL95" s="102"/>
      <c r="BJN95" s="102"/>
      <c r="BJP95" s="102"/>
      <c r="BJR95" s="102"/>
      <c r="BJT95" s="102"/>
      <c r="BJV95" s="102"/>
      <c r="BJX95" s="102"/>
      <c r="BJZ95" s="102"/>
      <c r="BKB95" s="102"/>
      <c r="BKD95" s="102"/>
      <c r="BKF95" s="102"/>
      <c r="BKH95" s="102"/>
      <c r="BKJ95" s="102"/>
      <c r="BKL95" s="102"/>
      <c r="BKN95" s="102"/>
      <c r="BKP95" s="102"/>
      <c r="BKR95" s="102"/>
      <c r="BKT95" s="102"/>
      <c r="BKV95" s="102"/>
      <c r="BKX95" s="102"/>
      <c r="BKZ95" s="102"/>
      <c r="BLB95" s="102"/>
      <c r="BLD95" s="102"/>
      <c r="BLF95" s="102"/>
      <c r="BLH95" s="102"/>
      <c r="BLJ95" s="102"/>
      <c r="BLL95" s="102"/>
      <c r="BLN95" s="102"/>
      <c r="BLP95" s="102"/>
      <c r="BLR95" s="102"/>
      <c r="BLT95" s="102"/>
      <c r="BLV95" s="102"/>
      <c r="BLX95" s="102"/>
      <c r="BLZ95" s="102"/>
      <c r="BMB95" s="102"/>
      <c r="BMD95" s="102"/>
      <c r="BMF95" s="102"/>
      <c r="BMH95" s="102"/>
      <c r="BMJ95" s="102"/>
      <c r="BML95" s="102"/>
      <c r="BMN95" s="102"/>
      <c r="BMP95" s="102"/>
      <c r="BMR95" s="102"/>
      <c r="BMT95" s="102"/>
      <c r="BMV95" s="102"/>
      <c r="BMX95" s="102"/>
      <c r="BMZ95" s="102"/>
      <c r="BNB95" s="102"/>
      <c r="BND95" s="102"/>
      <c r="BNF95" s="102"/>
      <c r="BNH95" s="102"/>
      <c r="BNJ95" s="102"/>
      <c r="BNL95" s="102"/>
      <c r="BNN95" s="102"/>
      <c r="BNP95" s="102"/>
      <c r="BNR95" s="102"/>
      <c r="BNT95" s="102"/>
      <c r="BNV95" s="102"/>
      <c r="BNX95" s="102"/>
      <c r="BNZ95" s="102"/>
      <c r="BOB95" s="102"/>
      <c r="BOD95" s="102"/>
      <c r="BOF95" s="102"/>
      <c r="BOH95" s="102"/>
      <c r="BOJ95" s="102"/>
      <c r="BOL95" s="102"/>
      <c r="BON95" s="102"/>
      <c r="BOP95" s="102"/>
      <c r="BOR95" s="102"/>
      <c r="BOT95" s="102"/>
      <c r="BOV95" s="102"/>
      <c r="BOX95" s="102"/>
      <c r="BOZ95" s="102"/>
      <c r="BPB95" s="102"/>
      <c r="BPD95" s="102"/>
      <c r="BPF95" s="102"/>
      <c r="BPH95" s="102"/>
      <c r="BPJ95" s="102"/>
      <c r="BPL95" s="102"/>
      <c r="BPN95" s="102"/>
      <c r="BPP95" s="102"/>
      <c r="BPR95" s="102"/>
      <c r="BPT95" s="102"/>
      <c r="BPV95" s="102"/>
      <c r="BPX95" s="102"/>
      <c r="BPZ95" s="102"/>
      <c r="BQB95" s="102"/>
      <c r="BQD95" s="102"/>
      <c r="BQF95" s="102"/>
      <c r="BQH95" s="102"/>
      <c r="BQJ95" s="102"/>
      <c r="BQL95" s="102"/>
      <c r="BQN95" s="102"/>
      <c r="BQP95" s="102"/>
      <c r="BQR95" s="102"/>
      <c r="BQT95" s="102"/>
      <c r="BQV95" s="102"/>
      <c r="BQX95" s="102"/>
      <c r="BQZ95" s="102"/>
      <c r="BRB95" s="102"/>
      <c r="BRD95" s="102"/>
      <c r="BRF95" s="102"/>
      <c r="BRH95" s="102"/>
      <c r="BRJ95" s="102"/>
      <c r="BRL95" s="102"/>
      <c r="BRN95" s="102"/>
      <c r="BRP95" s="102"/>
      <c r="BRR95" s="102"/>
      <c r="BRT95" s="102"/>
      <c r="BRV95" s="102"/>
      <c r="BRX95" s="102"/>
      <c r="BRZ95" s="102"/>
      <c r="BSB95" s="102"/>
      <c r="BSD95" s="102"/>
      <c r="BSF95" s="102"/>
      <c r="BSH95" s="102"/>
      <c r="BSJ95" s="102"/>
      <c r="BSL95" s="102"/>
      <c r="BSN95" s="102"/>
      <c r="BSP95" s="102"/>
      <c r="BSR95" s="102"/>
      <c r="BST95" s="102"/>
      <c r="BSV95" s="102"/>
      <c r="BSX95" s="102"/>
      <c r="BSZ95" s="102"/>
      <c r="BTB95" s="102"/>
      <c r="BTD95" s="102"/>
      <c r="BTF95" s="102"/>
      <c r="BTH95" s="102"/>
      <c r="BTJ95" s="102"/>
      <c r="BTL95" s="102"/>
      <c r="BTN95" s="102"/>
      <c r="BTP95" s="102"/>
      <c r="BTR95" s="102"/>
      <c r="BTT95" s="102"/>
      <c r="BTV95" s="102"/>
      <c r="BTX95" s="102"/>
      <c r="BTZ95" s="102"/>
      <c r="BUB95" s="102"/>
      <c r="BUD95" s="102"/>
      <c r="BUF95" s="102"/>
      <c r="BUH95" s="102"/>
      <c r="BUJ95" s="102"/>
      <c r="BUL95" s="102"/>
      <c r="BUN95" s="102"/>
      <c r="BUP95" s="102"/>
      <c r="BUR95" s="102"/>
      <c r="BUT95" s="102"/>
      <c r="BUV95" s="102"/>
      <c r="BUX95" s="102"/>
      <c r="BUZ95" s="102"/>
      <c r="BVB95" s="102"/>
      <c r="BVD95" s="102"/>
      <c r="BVF95" s="102"/>
      <c r="BVH95" s="102"/>
      <c r="BVJ95" s="102"/>
      <c r="BVL95" s="102"/>
      <c r="BVN95" s="102"/>
      <c r="BVP95" s="102"/>
      <c r="BVR95" s="102"/>
      <c r="BVT95" s="102"/>
      <c r="BVV95" s="102"/>
      <c r="BVX95" s="102"/>
      <c r="BVZ95" s="102"/>
      <c r="BWB95" s="102"/>
      <c r="BWD95" s="102"/>
      <c r="BWF95" s="102"/>
      <c r="BWH95" s="102"/>
      <c r="BWJ95" s="102"/>
      <c r="BWL95" s="102"/>
      <c r="BWN95" s="102"/>
      <c r="BWP95" s="102"/>
      <c r="BWR95" s="102"/>
      <c r="BWT95" s="102"/>
      <c r="BWV95" s="102"/>
      <c r="BWX95" s="102"/>
      <c r="BWZ95" s="102"/>
      <c r="BXB95" s="102"/>
      <c r="BXD95" s="102"/>
      <c r="BXF95" s="102"/>
      <c r="BXH95" s="102"/>
      <c r="BXJ95" s="102"/>
      <c r="BXL95" s="102"/>
      <c r="BXN95" s="102"/>
      <c r="BXP95" s="102"/>
      <c r="BXR95" s="102"/>
      <c r="BXT95" s="102"/>
      <c r="BXV95" s="102"/>
      <c r="BXX95" s="102"/>
      <c r="BXZ95" s="102"/>
      <c r="BYB95" s="102"/>
      <c r="BYD95" s="102"/>
      <c r="BYF95" s="102"/>
      <c r="BYH95" s="102"/>
      <c r="BYJ95" s="102"/>
      <c r="BYL95" s="102"/>
      <c r="BYN95" s="102"/>
      <c r="BYP95" s="102"/>
      <c r="BYR95" s="102"/>
      <c r="BYT95" s="102"/>
      <c r="BYV95" s="102"/>
      <c r="BYX95" s="102"/>
      <c r="BYZ95" s="102"/>
      <c r="BZB95" s="102"/>
      <c r="BZD95" s="102"/>
      <c r="BZF95" s="102"/>
      <c r="BZH95" s="102"/>
      <c r="BZJ95" s="102"/>
      <c r="BZL95" s="102"/>
      <c r="BZN95" s="102"/>
      <c r="BZP95" s="102"/>
      <c r="BZR95" s="102"/>
      <c r="BZT95" s="102"/>
      <c r="BZV95" s="102"/>
      <c r="BZX95" s="102"/>
      <c r="BZZ95" s="102"/>
      <c r="CAB95" s="102"/>
      <c r="CAD95" s="102"/>
      <c r="CAF95" s="102"/>
      <c r="CAH95" s="102"/>
      <c r="CAJ95" s="102"/>
      <c r="CAL95" s="102"/>
      <c r="CAN95" s="102"/>
      <c r="CAP95" s="102"/>
      <c r="CAR95" s="102"/>
      <c r="CAT95" s="102"/>
      <c r="CAV95" s="102"/>
      <c r="CAX95" s="102"/>
      <c r="CAZ95" s="102"/>
      <c r="CBB95" s="102"/>
      <c r="CBD95" s="102"/>
      <c r="CBF95" s="102"/>
      <c r="CBH95" s="102"/>
      <c r="CBJ95" s="102"/>
      <c r="CBL95" s="102"/>
      <c r="CBN95" s="102"/>
      <c r="CBP95" s="102"/>
      <c r="CBR95" s="102"/>
      <c r="CBT95" s="102"/>
      <c r="CBV95" s="102"/>
      <c r="CBX95" s="102"/>
      <c r="CBZ95" s="102"/>
      <c r="CCB95" s="102"/>
      <c r="CCD95" s="102"/>
      <c r="CCF95" s="102"/>
      <c r="CCH95" s="102"/>
      <c r="CCJ95" s="102"/>
      <c r="CCL95" s="102"/>
      <c r="CCN95" s="102"/>
      <c r="CCP95" s="102"/>
      <c r="CCR95" s="102"/>
      <c r="CCT95" s="102"/>
      <c r="CCV95" s="102"/>
      <c r="CCX95" s="102"/>
      <c r="CCZ95" s="102"/>
      <c r="CDB95" s="102"/>
      <c r="CDD95" s="102"/>
      <c r="CDF95" s="102"/>
      <c r="CDH95" s="102"/>
      <c r="CDJ95" s="102"/>
      <c r="CDL95" s="102"/>
      <c r="CDN95" s="102"/>
      <c r="CDP95" s="102"/>
      <c r="CDR95" s="102"/>
      <c r="CDT95" s="102"/>
      <c r="CDV95" s="102"/>
      <c r="CDX95" s="102"/>
      <c r="CDZ95" s="102"/>
      <c r="CEB95" s="102"/>
      <c r="CED95" s="102"/>
      <c r="CEF95" s="102"/>
      <c r="CEH95" s="102"/>
      <c r="CEJ95" s="102"/>
      <c r="CEL95" s="102"/>
      <c r="CEN95" s="102"/>
      <c r="CEP95" s="102"/>
      <c r="CER95" s="102"/>
      <c r="CET95" s="102"/>
      <c r="CEV95" s="102"/>
      <c r="CEX95" s="102"/>
      <c r="CEZ95" s="102"/>
      <c r="CFB95" s="102"/>
      <c r="CFD95" s="102"/>
      <c r="CFF95" s="102"/>
      <c r="CFH95" s="102"/>
      <c r="CFJ95" s="102"/>
      <c r="CFL95" s="102"/>
      <c r="CFN95" s="102"/>
      <c r="CFP95" s="102"/>
      <c r="CFR95" s="102"/>
      <c r="CFT95" s="102"/>
      <c r="CFV95" s="102"/>
      <c r="CFX95" s="102"/>
      <c r="CFZ95" s="102"/>
      <c r="CGB95" s="102"/>
      <c r="CGD95" s="102"/>
      <c r="CGF95" s="102"/>
      <c r="CGH95" s="102"/>
      <c r="CGJ95" s="102"/>
      <c r="CGL95" s="102"/>
      <c r="CGN95" s="102"/>
      <c r="CGP95" s="102"/>
      <c r="CGR95" s="102"/>
      <c r="CGT95" s="102"/>
      <c r="CGV95" s="102"/>
      <c r="CGX95" s="102"/>
      <c r="CGZ95" s="102"/>
      <c r="CHB95" s="102"/>
      <c r="CHD95" s="102"/>
      <c r="CHF95" s="102"/>
      <c r="CHH95" s="102"/>
      <c r="CHJ95" s="102"/>
      <c r="CHL95" s="102"/>
      <c r="CHN95" s="102"/>
      <c r="CHP95" s="102"/>
      <c r="CHR95" s="102"/>
      <c r="CHT95" s="102"/>
      <c r="CHV95" s="102"/>
      <c r="CHX95" s="102"/>
      <c r="CHZ95" s="102"/>
      <c r="CIB95" s="102"/>
      <c r="CID95" s="102"/>
      <c r="CIF95" s="102"/>
      <c r="CIH95" s="102"/>
      <c r="CIJ95" s="102"/>
      <c r="CIL95" s="102"/>
      <c r="CIN95" s="102"/>
      <c r="CIP95" s="102"/>
      <c r="CIR95" s="102"/>
      <c r="CIT95" s="102"/>
      <c r="CIV95" s="102"/>
      <c r="CIX95" s="102"/>
      <c r="CIZ95" s="102"/>
      <c r="CJB95" s="102"/>
      <c r="CJD95" s="102"/>
      <c r="CJF95" s="102"/>
      <c r="CJH95" s="102"/>
      <c r="CJJ95" s="102"/>
      <c r="CJL95" s="102"/>
      <c r="CJN95" s="102"/>
      <c r="CJP95" s="102"/>
      <c r="CJR95" s="102"/>
      <c r="CJT95" s="102"/>
      <c r="CJV95" s="102"/>
      <c r="CJX95" s="102"/>
      <c r="CJZ95" s="102"/>
      <c r="CKB95" s="102"/>
      <c r="CKD95" s="102"/>
      <c r="CKF95" s="102"/>
      <c r="CKH95" s="102"/>
      <c r="CKJ95" s="102"/>
      <c r="CKL95" s="102"/>
      <c r="CKN95" s="102"/>
      <c r="CKP95" s="102"/>
      <c r="CKR95" s="102"/>
      <c r="CKT95" s="102"/>
      <c r="CKV95" s="102"/>
      <c r="CKX95" s="102"/>
      <c r="CKZ95" s="102"/>
      <c r="CLB95" s="102"/>
      <c r="CLD95" s="102"/>
      <c r="CLF95" s="102"/>
      <c r="CLH95" s="102"/>
      <c r="CLJ95" s="102"/>
      <c r="CLL95" s="102"/>
      <c r="CLN95" s="102"/>
      <c r="CLP95" s="102"/>
      <c r="CLR95" s="102"/>
      <c r="CLT95" s="102"/>
      <c r="CLV95" s="102"/>
      <c r="CLX95" s="102"/>
      <c r="CLZ95" s="102"/>
      <c r="CMB95" s="102"/>
      <c r="CMD95" s="102"/>
      <c r="CMF95" s="102"/>
      <c r="CMH95" s="102"/>
      <c r="CMJ95" s="102"/>
      <c r="CML95" s="102"/>
      <c r="CMN95" s="102"/>
      <c r="CMP95" s="102"/>
      <c r="CMR95" s="102"/>
      <c r="CMT95" s="102"/>
      <c r="CMV95" s="102"/>
      <c r="CMX95" s="102"/>
      <c r="CMZ95" s="102"/>
      <c r="CNB95" s="102"/>
      <c r="CND95" s="102"/>
      <c r="CNF95" s="102"/>
      <c r="CNH95" s="102"/>
      <c r="CNJ95" s="102"/>
      <c r="CNL95" s="102"/>
      <c r="CNN95" s="102"/>
      <c r="CNP95" s="102"/>
      <c r="CNR95" s="102"/>
      <c r="CNT95" s="102"/>
      <c r="CNV95" s="102"/>
      <c r="CNX95" s="102"/>
      <c r="CNZ95" s="102"/>
      <c r="COB95" s="102"/>
      <c r="COD95" s="102"/>
      <c r="COF95" s="102"/>
      <c r="COH95" s="102"/>
      <c r="COJ95" s="102"/>
      <c r="COL95" s="102"/>
      <c r="CON95" s="102"/>
      <c r="COP95" s="102"/>
      <c r="COR95" s="102"/>
      <c r="COT95" s="102"/>
      <c r="COV95" s="102"/>
      <c r="COX95" s="102"/>
      <c r="COZ95" s="102"/>
      <c r="CPB95" s="102"/>
      <c r="CPD95" s="102"/>
      <c r="CPF95" s="102"/>
      <c r="CPH95" s="102"/>
      <c r="CPJ95" s="102"/>
      <c r="CPL95" s="102"/>
      <c r="CPN95" s="102"/>
      <c r="CPP95" s="102"/>
      <c r="CPR95" s="102"/>
      <c r="CPT95" s="102"/>
      <c r="CPV95" s="102"/>
      <c r="CPX95" s="102"/>
      <c r="CPZ95" s="102"/>
      <c r="CQB95" s="102"/>
      <c r="CQD95" s="102"/>
      <c r="CQF95" s="102"/>
      <c r="CQH95" s="102"/>
      <c r="CQJ95" s="102"/>
      <c r="CQL95" s="102"/>
      <c r="CQN95" s="102"/>
      <c r="CQP95" s="102"/>
      <c r="CQR95" s="102"/>
      <c r="CQT95" s="102"/>
      <c r="CQV95" s="102"/>
      <c r="CQX95" s="102"/>
      <c r="CQZ95" s="102"/>
      <c r="CRB95" s="102"/>
      <c r="CRD95" s="102"/>
      <c r="CRF95" s="102"/>
      <c r="CRH95" s="102"/>
      <c r="CRJ95" s="102"/>
      <c r="CRL95" s="102"/>
      <c r="CRN95" s="102"/>
      <c r="CRP95" s="102"/>
      <c r="CRR95" s="102"/>
      <c r="CRT95" s="102"/>
      <c r="CRV95" s="102"/>
      <c r="CRX95" s="102"/>
      <c r="CRZ95" s="102"/>
      <c r="CSB95" s="102"/>
      <c r="CSD95" s="102"/>
      <c r="CSF95" s="102"/>
      <c r="CSH95" s="102"/>
      <c r="CSJ95" s="102"/>
      <c r="CSL95" s="102"/>
      <c r="CSN95" s="102"/>
      <c r="CSP95" s="102"/>
      <c r="CSR95" s="102"/>
      <c r="CST95" s="102"/>
      <c r="CSV95" s="102"/>
      <c r="CSX95" s="102"/>
      <c r="CSZ95" s="102"/>
      <c r="CTB95" s="102"/>
      <c r="CTD95" s="102"/>
      <c r="CTF95" s="102"/>
      <c r="CTH95" s="102"/>
      <c r="CTJ95" s="102"/>
      <c r="CTL95" s="102"/>
      <c r="CTN95" s="102"/>
      <c r="CTP95" s="102"/>
      <c r="CTR95" s="102"/>
      <c r="CTT95" s="102"/>
      <c r="CTV95" s="102"/>
      <c r="CTX95" s="102"/>
      <c r="CTZ95" s="102"/>
      <c r="CUB95" s="102"/>
      <c r="CUD95" s="102"/>
      <c r="CUF95" s="102"/>
      <c r="CUH95" s="102"/>
      <c r="CUJ95" s="102"/>
      <c r="CUL95" s="102"/>
      <c r="CUN95" s="102"/>
      <c r="CUP95" s="102"/>
      <c r="CUR95" s="102"/>
      <c r="CUT95" s="102"/>
      <c r="CUV95" s="102"/>
      <c r="CUX95" s="102"/>
      <c r="CUZ95" s="102"/>
      <c r="CVB95" s="102"/>
      <c r="CVD95" s="102"/>
      <c r="CVF95" s="102"/>
      <c r="CVH95" s="102"/>
      <c r="CVJ95" s="102"/>
      <c r="CVL95" s="102"/>
      <c r="CVN95" s="102"/>
      <c r="CVP95" s="102"/>
      <c r="CVR95" s="102"/>
      <c r="CVT95" s="102"/>
      <c r="CVV95" s="102"/>
      <c r="CVX95" s="102"/>
      <c r="CVZ95" s="102"/>
      <c r="CWB95" s="102"/>
      <c r="CWD95" s="102"/>
      <c r="CWF95" s="102"/>
      <c r="CWH95" s="102"/>
      <c r="CWJ95" s="102"/>
      <c r="CWL95" s="102"/>
      <c r="CWN95" s="102"/>
      <c r="CWP95" s="102"/>
      <c r="CWR95" s="102"/>
      <c r="CWT95" s="102"/>
      <c r="CWV95" s="102"/>
      <c r="CWX95" s="102"/>
      <c r="CWZ95" s="102"/>
      <c r="CXB95" s="102"/>
      <c r="CXD95" s="102"/>
      <c r="CXF95" s="102"/>
      <c r="CXH95" s="102"/>
      <c r="CXJ95" s="102"/>
      <c r="CXL95" s="102"/>
      <c r="CXN95" s="102"/>
      <c r="CXP95" s="102"/>
      <c r="CXR95" s="102"/>
      <c r="CXT95" s="102"/>
      <c r="CXV95" s="102"/>
      <c r="CXX95" s="102"/>
      <c r="CXZ95" s="102"/>
      <c r="CYB95" s="102"/>
      <c r="CYD95" s="102"/>
      <c r="CYF95" s="102"/>
      <c r="CYH95" s="102"/>
      <c r="CYJ95" s="102"/>
      <c r="CYL95" s="102"/>
      <c r="CYN95" s="102"/>
      <c r="CYP95" s="102"/>
      <c r="CYR95" s="102"/>
      <c r="CYT95" s="102"/>
      <c r="CYV95" s="102"/>
      <c r="CYX95" s="102"/>
      <c r="CYZ95" s="102"/>
      <c r="CZB95" s="102"/>
      <c r="CZD95" s="102"/>
      <c r="CZF95" s="102"/>
      <c r="CZH95" s="102"/>
      <c r="CZJ95" s="102"/>
      <c r="CZL95" s="102"/>
      <c r="CZN95" s="102"/>
      <c r="CZP95" s="102"/>
      <c r="CZR95" s="102"/>
      <c r="CZT95" s="102"/>
      <c r="CZV95" s="102"/>
      <c r="CZX95" s="102"/>
      <c r="CZZ95" s="102"/>
      <c r="DAB95" s="102"/>
      <c r="DAD95" s="102"/>
      <c r="DAF95" s="102"/>
      <c r="DAH95" s="102"/>
      <c r="DAJ95" s="102"/>
      <c r="DAL95" s="102"/>
      <c r="DAN95" s="102"/>
      <c r="DAP95" s="102"/>
      <c r="DAR95" s="102"/>
      <c r="DAT95" s="102"/>
      <c r="DAV95" s="102"/>
      <c r="DAX95" s="102"/>
      <c r="DAZ95" s="102"/>
      <c r="DBB95" s="102"/>
      <c r="DBD95" s="102"/>
      <c r="DBF95" s="102"/>
      <c r="DBH95" s="102"/>
      <c r="DBJ95" s="102"/>
      <c r="DBL95" s="102"/>
      <c r="DBN95" s="102"/>
      <c r="DBP95" s="102"/>
      <c r="DBR95" s="102"/>
      <c r="DBT95" s="102"/>
      <c r="DBV95" s="102"/>
      <c r="DBX95" s="102"/>
      <c r="DBZ95" s="102"/>
      <c r="DCB95" s="102"/>
      <c r="DCD95" s="102"/>
      <c r="DCF95" s="102"/>
      <c r="DCH95" s="102"/>
      <c r="DCJ95" s="102"/>
      <c r="DCL95" s="102"/>
      <c r="DCN95" s="102"/>
      <c r="DCP95" s="102"/>
      <c r="DCR95" s="102"/>
      <c r="DCT95" s="102"/>
      <c r="DCV95" s="102"/>
      <c r="DCX95" s="102"/>
      <c r="DCZ95" s="102"/>
      <c r="DDB95" s="102"/>
      <c r="DDD95" s="102"/>
      <c r="DDF95" s="102"/>
      <c r="DDH95" s="102"/>
      <c r="DDJ95" s="102"/>
      <c r="DDL95" s="102"/>
      <c r="DDN95" s="102"/>
      <c r="DDP95" s="102"/>
      <c r="DDR95" s="102"/>
      <c r="DDT95" s="102"/>
      <c r="DDV95" s="102"/>
      <c r="DDX95" s="102"/>
      <c r="DDZ95" s="102"/>
      <c r="DEB95" s="102"/>
      <c r="DED95" s="102"/>
      <c r="DEF95" s="102"/>
      <c r="DEH95" s="102"/>
      <c r="DEJ95" s="102"/>
      <c r="DEL95" s="102"/>
      <c r="DEN95" s="102"/>
      <c r="DEP95" s="102"/>
      <c r="DER95" s="102"/>
      <c r="DET95" s="102"/>
      <c r="DEV95" s="102"/>
      <c r="DEX95" s="102"/>
      <c r="DEZ95" s="102"/>
      <c r="DFB95" s="102"/>
      <c r="DFD95" s="102"/>
      <c r="DFF95" s="102"/>
      <c r="DFH95" s="102"/>
      <c r="DFJ95" s="102"/>
      <c r="DFL95" s="102"/>
      <c r="DFN95" s="102"/>
      <c r="DFP95" s="102"/>
      <c r="DFR95" s="102"/>
      <c r="DFT95" s="102"/>
      <c r="DFV95" s="102"/>
      <c r="DFX95" s="102"/>
      <c r="DFZ95" s="102"/>
      <c r="DGB95" s="102"/>
      <c r="DGD95" s="102"/>
      <c r="DGF95" s="102"/>
      <c r="DGH95" s="102"/>
      <c r="DGJ95" s="102"/>
      <c r="DGL95" s="102"/>
      <c r="DGN95" s="102"/>
      <c r="DGP95" s="102"/>
      <c r="DGR95" s="102"/>
      <c r="DGT95" s="102"/>
      <c r="DGV95" s="102"/>
      <c r="DGX95" s="102"/>
      <c r="DGZ95" s="102"/>
      <c r="DHB95" s="102"/>
      <c r="DHD95" s="102"/>
      <c r="DHF95" s="102"/>
      <c r="DHH95" s="102"/>
      <c r="DHJ95" s="102"/>
      <c r="DHL95" s="102"/>
      <c r="DHN95" s="102"/>
      <c r="DHP95" s="102"/>
      <c r="DHR95" s="102"/>
      <c r="DHT95" s="102"/>
      <c r="DHV95" s="102"/>
      <c r="DHX95" s="102"/>
      <c r="DHZ95" s="102"/>
      <c r="DIB95" s="102"/>
      <c r="DID95" s="102"/>
      <c r="DIF95" s="102"/>
      <c r="DIH95" s="102"/>
      <c r="DIJ95" s="102"/>
      <c r="DIL95" s="102"/>
      <c r="DIN95" s="102"/>
      <c r="DIP95" s="102"/>
      <c r="DIR95" s="102"/>
      <c r="DIT95" s="102"/>
      <c r="DIV95" s="102"/>
      <c r="DIX95" s="102"/>
      <c r="DIZ95" s="102"/>
      <c r="DJB95" s="102"/>
      <c r="DJD95" s="102"/>
      <c r="DJF95" s="102"/>
      <c r="DJH95" s="102"/>
      <c r="DJJ95" s="102"/>
      <c r="DJL95" s="102"/>
      <c r="DJN95" s="102"/>
      <c r="DJP95" s="102"/>
      <c r="DJR95" s="102"/>
      <c r="DJT95" s="102"/>
      <c r="DJV95" s="102"/>
      <c r="DJX95" s="102"/>
      <c r="DJZ95" s="102"/>
      <c r="DKB95" s="102"/>
      <c r="DKD95" s="102"/>
      <c r="DKF95" s="102"/>
      <c r="DKH95" s="102"/>
      <c r="DKJ95" s="102"/>
      <c r="DKL95" s="102"/>
      <c r="DKN95" s="102"/>
      <c r="DKP95" s="102"/>
      <c r="DKR95" s="102"/>
      <c r="DKT95" s="102"/>
      <c r="DKV95" s="102"/>
      <c r="DKX95" s="102"/>
      <c r="DKZ95" s="102"/>
      <c r="DLB95" s="102"/>
      <c r="DLD95" s="102"/>
      <c r="DLF95" s="102"/>
      <c r="DLH95" s="102"/>
      <c r="DLJ95" s="102"/>
      <c r="DLL95" s="102"/>
      <c r="DLN95" s="102"/>
      <c r="DLP95" s="102"/>
      <c r="DLR95" s="102"/>
      <c r="DLT95" s="102"/>
      <c r="DLV95" s="102"/>
      <c r="DLX95" s="102"/>
      <c r="DLZ95" s="102"/>
      <c r="DMB95" s="102"/>
      <c r="DMD95" s="102"/>
      <c r="DMF95" s="102"/>
      <c r="DMH95" s="102"/>
      <c r="DMJ95" s="102"/>
      <c r="DML95" s="102"/>
      <c r="DMN95" s="102"/>
      <c r="DMP95" s="102"/>
      <c r="DMR95" s="102"/>
      <c r="DMT95" s="102"/>
      <c r="DMV95" s="102"/>
      <c r="DMX95" s="102"/>
      <c r="DMZ95" s="102"/>
      <c r="DNB95" s="102"/>
      <c r="DND95" s="102"/>
      <c r="DNF95" s="102"/>
      <c r="DNH95" s="102"/>
      <c r="DNJ95" s="102"/>
      <c r="DNL95" s="102"/>
      <c r="DNN95" s="102"/>
      <c r="DNP95" s="102"/>
      <c r="DNR95" s="102"/>
      <c r="DNT95" s="102"/>
      <c r="DNV95" s="102"/>
      <c r="DNX95" s="102"/>
      <c r="DNZ95" s="102"/>
      <c r="DOB95" s="102"/>
      <c r="DOD95" s="102"/>
      <c r="DOF95" s="102"/>
      <c r="DOH95" s="102"/>
      <c r="DOJ95" s="102"/>
      <c r="DOL95" s="102"/>
      <c r="DON95" s="102"/>
      <c r="DOP95" s="102"/>
      <c r="DOR95" s="102"/>
      <c r="DOT95" s="102"/>
      <c r="DOV95" s="102"/>
      <c r="DOX95" s="102"/>
      <c r="DOZ95" s="102"/>
      <c r="DPB95" s="102"/>
      <c r="DPD95" s="102"/>
      <c r="DPF95" s="102"/>
      <c r="DPH95" s="102"/>
      <c r="DPJ95" s="102"/>
      <c r="DPL95" s="102"/>
      <c r="DPN95" s="102"/>
      <c r="DPP95" s="102"/>
      <c r="DPR95" s="102"/>
      <c r="DPT95" s="102"/>
      <c r="DPV95" s="102"/>
      <c r="DPX95" s="102"/>
      <c r="DPZ95" s="102"/>
      <c r="DQB95" s="102"/>
      <c r="DQD95" s="102"/>
      <c r="DQF95" s="102"/>
      <c r="DQH95" s="102"/>
      <c r="DQJ95" s="102"/>
      <c r="DQL95" s="102"/>
      <c r="DQN95" s="102"/>
      <c r="DQP95" s="102"/>
      <c r="DQR95" s="102"/>
      <c r="DQT95" s="102"/>
      <c r="DQV95" s="102"/>
      <c r="DQX95" s="102"/>
      <c r="DQZ95" s="102"/>
      <c r="DRB95" s="102"/>
      <c r="DRD95" s="102"/>
      <c r="DRF95" s="102"/>
      <c r="DRH95" s="102"/>
      <c r="DRJ95" s="102"/>
      <c r="DRL95" s="102"/>
      <c r="DRN95" s="102"/>
      <c r="DRP95" s="102"/>
      <c r="DRR95" s="102"/>
      <c r="DRT95" s="102"/>
      <c r="DRV95" s="102"/>
      <c r="DRX95" s="102"/>
      <c r="DRZ95" s="102"/>
      <c r="DSB95" s="102"/>
      <c r="DSD95" s="102"/>
      <c r="DSF95" s="102"/>
      <c r="DSH95" s="102"/>
      <c r="DSJ95" s="102"/>
      <c r="DSL95" s="102"/>
      <c r="DSN95" s="102"/>
      <c r="DSP95" s="102"/>
      <c r="DSR95" s="102"/>
      <c r="DST95" s="102"/>
      <c r="DSV95" s="102"/>
      <c r="DSX95" s="102"/>
      <c r="DSZ95" s="102"/>
      <c r="DTB95" s="102"/>
      <c r="DTD95" s="102"/>
      <c r="DTF95" s="102"/>
      <c r="DTH95" s="102"/>
      <c r="DTJ95" s="102"/>
      <c r="DTL95" s="102"/>
      <c r="DTN95" s="102"/>
      <c r="DTP95" s="102"/>
      <c r="DTR95" s="102"/>
      <c r="DTT95" s="102"/>
      <c r="DTV95" s="102"/>
      <c r="DTX95" s="102"/>
      <c r="DTZ95" s="102"/>
      <c r="DUB95" s="102"/>
      <c r="DUD95" s="102"/>
      <c r="DUF95" s="102"/>
      <c r="DUH95" s="102"/>
      <c r="DUJ95" s="102"/>
      <c r="DUL95" s="102"/>
      <c r="DUN95" s="102"/>
      <c r="DUP95" s="102"/>
      <c r="DUR95" s="102"/>
      <c r="DUT95" s="102"/>
      <c r="DUV95" s="102"/>
      <c r="DUX95" s="102"/>
      <c r="DUZ95" s="102"/>
      <c r="DVB95" s="102"/>
      <c r="DVD95" s="102"/>
      <c r="DVF95" s="102"/>
      <c r="DVH95" s="102"/>
      <c r="DVJ95" s="102"/>
      <c r="DVL95" s="102"/>
      <c r="DVN95" s="102"/>
      <c r="DVP95" s="102"/>
      <c r="DVR95" s="102"/>
      <c r="DVT95" s="102"/>
      <c r="DVV95" s="102"/>
      <c r="DVX95" s="102"/>
      <c r="DVZ95" s="102"/>
      <c r="DWB95" s="102"/>
      <c r="DWD95" s="102"/>
      <c r="DWF95" s="102"/>
      <c r="DWH95" s="102"/>
      <c r="DWJ95" s="102"/>
      <c r="DWL95" s="102"/>
      <c r="DWN95" s="102"/>
      <c r="DWP95" s="102"/>
      <c r="DWR95" s="102"/>
      <c r="DWT95" s="102"/>
      <c r="DWV95" s="102"/>
      <c r="DWX95" s="102"/>
      <c r="DWZ95" s="102"/>
      <c r="DXB95" s="102"/>
      <c r="DXD95" s="102"/>
      <c r="DXF95" s="102"/>
      <c r="DXH95" s="102"/>
      <c r="DXJ95" s="102"/>
      <c r="DXL95" s="102"/>
      <c r="DXN95" s="102"/>
      <c r="DXP95" s="102"/>
      <c r="DXR95" s="102"/>
      <c r="DXT95" s="102"/>
      <c r="DXV95" s="102"/>
      <c r="DXX95" s="102"/>
      <c r="DXZ95" s="102"/>
      <c r="DYB95" s="102"/>
      <c r="DYD95" s="102"/>
      <c r="DYF95" s="102"/>
      <c r="DYH95" s="102"/>
      <c r="DYJ95" s="102"/>
      <c r="DYL95" s="102"/>
      <c r="DYN95" s="102"/>
      <c r="DYP95" s="102"/>
      <c r="DYR95" s="102"/>
      <c r="DYT95" s="102"/>
      <c r="DYV95" s="102"/>
      <c r="DYX95" s="102"/>
      <c r="DYZ95" s="102"/>
      <c r="DZB95" s="102"/>
      <c r="DZD95" s="102"/>
      <c r="DZF95" s="102"/>
      <c r="DZH95" s="102"/>
      <c r="DZJ95" s="102"/>
      <c r="DZL95" s="102"/>
      <c r="DZN95" s="102"/>
      <c r="DZP95" s="102"/>
      <c r="DZR95" s="102"/>
      <c r="DZT95" s="102"/>
      <c r="DZV95" s="102"/>
      <c r="DZX95" s="102"/>
      <c r="DZZ95" s="102"/>
      <c r="EAB95" s="102"/>
      <c r="EAD95" s="102"/>
      <c r="EAF95" s="102"/>
      <c r="EAH95" s="102"/>
      <c r="EAJ95" s="102"/>
      <c r="EAL95" s="102"/>
      <c r="EAN95" s="102"/>
      <c r="EAP95" s="102"/>
      <c r="EAR95" s="102"/>
      <c r="EAT95" s="102"/>
      <c r="EAV95" s="102"/>
      <c r="EAX95" s="102"/>
      <c r="EAZ95" s="102"/>
      <c r="EBB95" s="102"/>
      <c r="EBD95" s="102"/>
      <c r="EBF95" s="102"/>
      <c r="EBH95" s="102"/>
      <c r="EBJ95" s="102"/>
      <c r="EBL95" s="102"/>
      <c r="EBN95" s="102"/>
      <c r="EBP95" s="102"/>
      <c r="EBR95" s="102"/>
      <c r="EBT95" s="102"/>
      <c r="EBV95" s="102"/>
      <c r="EBX95" s="102"/>
      <c r="EBZ95" s="102"/>
      <c r="ECB95" s="102"/>
      <c r="ECD95" s="102"/>
      <c r="ECF95" s="102"/>
      <c r="ECH95" s="102"/>
      <c r="ECJ95" s="102"/>
      <c r="ECL95" s="102"/>
      <c r="ECN95" s="102"/>
      <c r="ECP95" s="102"/>
      <c r="ECR95" s="102"/>
      <c r="ECT95" s="102"/>
      <c r="ECV95" s="102"/>
      <c r="ECX95" s="102"/>
      <c r="ECZ95" s="102"/>
      <c r="EDB95" s="102"/>
      <c r="EDD95" s="102"/>
      <c r="EDF95" s="102"/>
      <c r="EDH95" s="102"/>
      <c r="EDJ95" s="102"/>
      <c r="EDL95" s="102"/>
      <c r="EDN95" s="102"/>
      <c r="EDP95" s="102"/>
      <c r="EDR95" s="102"/>
      <c r="EDT95" s="102"/>
      <c r="EDV95" s="102"/>
      <c r="EDX95" s="102"/>
      <c r="EDZ95" s="102"/>
      <c r="EEB95" s="102"/>
      <c r="EED95" s="102"/>
      <c r="EEF95" s="102"/>
      <c r="EEH95" s="102"/>
      <c r="EEJ95" s="102"/>
      <c r="EEL95" s="102"/>
      <c r="EEN95" s="102"/>
      <c r="EEP95" s="102"/>
      <c r="EER95" s="102"/>
      <c r="EET95" s="102"/>
      <c r="EEV95" s="102"/>
      <c r="EEX95" s="102"/>
      <c r="EEZ95" s="102"/>
      <c r="EFB95" s="102"/>
      <c r="EFD95" s="102"/>
      <c r="EFF95" s="102"/>
      <c r="EFH95" s="102"/>
      <c r="EFJ95" s="102"/>
      <c r="EFL95" s="102"/>
      <c r="EFN95" s="102"/>
      <c r="EFP95" s="102"/>
      <c r="EFR95" s="102"/>
      <c r="EFT95" s="102"/>
      <c r="EFV95" s="102"/>
      <c r="EFX95" s="102"/>
      <c r="EFZ95" s="102"/>
      <c r="EGB95" s="102"/>
      <c r="EGD95" s="102"/>
      <c r="EGF95" s="102"/>
      <c r="EGH95" s="102"/>
      <c r="EGJ95" s="102"/>
      <c r="EGL95" s="102"/>
      <c r="EGN95" s="102"/>
      <c r="EGP95" s="102"/>
      <c r="EGR95" s="102"/>
      <c r="EGT95" s="102"/>
      <c r="EGV95" s="102"/>
      <c r="EGX95" s="102"/>
      <c r="EGZ95" s="102"/>
      <c r="EHB95" s="102"/>
      <c r="EHD95" s="102"/>
      <c r="EHF95" s="102"/>
      <c r="EHH95" s="102"/>
      <c r="EHJ95" s="102"/>
      <c r="EHL95" s="102"/>
      <c r="EHN95" s="102"/>
      <c r="EHP95" s="102"/>
      <c r="EHR95" s="102"/>
      <c r="EHT95" s="102"/>
      <c r="EHV95" s="102"/>
      <c r="EHX95" s="102"/>
      <c r="EHZ95" s="102"/>
      <c r="EIB95" s="102"/>
      <c r="EID95" s="102"/>
      <c r="EIF95" s="102"/>
      <c r="EIH95" s="102"/>
      <c r="EIJ95" s="102"/>
      <c r="EIL95" s="102"/>
      <c r="EIN95" s="102"/>
      <c r="EIP95" s="102"/>
      <c r="EIR95" s="102"/>
      <c r="EIT95" s="102"/>
      <c r="EIV95" s="102"/>
      <c r="EIX95" s="102"/>
      <c r="EIZ95" s="102"/>
      <c r="EJB95" s="102"/>
      <c r="EJD95" s="102"/>
      <c r="EJF95" s="102"/>
      <c r="EJH95" s="102"/>
      <c r="EJJ95" s="102"/>
      <c r="EJL95" s="102"/>
      <c r="EJN95" s="102"/>
      <c r="EJP95" s="102"/>
      <c r="EJR95" s="102"/>
      <c r="EJT95" s="102"/>
      <c r="EJV95" s="102"/>
      <c r="EJX95" s="102"/>
      <c r="EJZ95" s="102"/>
      <c r="EKB95" s="102"/>
      <c r="EKD95" s="102"/>
      <c r="EKF95" s="102"/>
      <c r="EKH95" s="102"/>
      <c r="EKJ95" s="102"/>
      <c r="EKL95" s="102"/>
      <c r="EKN95" s="102"/>
      <c r="EKP95" s="102"/>
      <c r="EKR95" s="102"/>
      <c r="EKT95" s="102"/>
      <c r="EKV95" s="102"/>
      <c r="EKX95" s="102"/>
      <c r="EKZ95" s="102"/>
      <c r="ELB95" s="102"/>
      <c r="ELD95" s="102"/>
      <c r="ELF95" s="102"/>
      <c r="ELH95" s="102"/>
      <c r="ELJ95" s="102"/>
      <c r="ELL95" s="102"/>
      <c r="ELN95" s="102"/>
      <c r="ELP95" s="102"/>
      <c r="ELR95" s="102"/>
      <c r="ELT95" s="102"/>
      <c r="ELV95" s="102"/>
      <c r="ELX95" s="102"/>
      <c r="ELZ95" s="102"/>
      <c r="EMB95" s="102"/>
      <c r="EMD95" s="102"/>
      <c r="EMF95" s="102"/>
      <c r="EMH95" s="102"/>
      <c r="EMJ95" s="102"/>
      <c r="EML95" s="102"/>
      <c r="EMN95" s="102"/>
      <c r="EMP95" s="102"/>
      <c r="EMR95" s="102"/>
      <c r="EMT95" s="102"/>
      <c r="EMV95" s="102"/>
      <c r="EMX95" s="102"/>
      <c r="EMZ95" s="102"/>
      <c r="ENB95" s="102"/>
      <c r="END95" s="102"/>
      <c r="ENF95" s="102"/>
      <c r="ENH95" s="102"/>
      <c r="ENJ95" s="102"/>
      <c r="ENL95" s="102"/>
      <c r="ENN95" s="102"/>
      <c r="ENP95" s="102"/>
      <c r="ENR95" s="102"/>
      <c r="ENT95" s="102"/>
      <c r="ENV95" s="102"/>
      <c r="ENX95" s="102"/>
      <c r="ENZ95" s="102"/>
      <c r="EOB95" s="102"/>
      <c r="EOD95" s="102"/>
      <c r="EOF95" s="102"/>
      <c r="EOH95" s="102"/>
      <c r="EOJ95" s="102"/>
      <c r="EOL95" s="102"/>
      <c r="EON95" s="102"/>
      <c r="EOP95" s="102"/>
      <c r="EOR95" s="102"/>
      <c r="EOT95" s="102"/>
      <c r="EOV95" s="102"/>
      <c r="EOX95" s="102"/>
      <c r="EOZ95" s="102"/>
      <c r="EPB95" s="102"/>
      <c r="EPD95" s="102"/>
      <c r="EPF95" s="102"/>
      <c r="EPH95" s="102"/>
      <c r="EPJ95" s="102"/>
      <c r="EPL95" s="102"/>
      <c r="EPN95" s="102"/>
      <c r="EPP95" s="102"/>
      <c r="EPR95" s="102"/>
      <c r="EPT95" s="102"/>
      <c r="EPV95" s="102"/>
      <c r="EPX95" s="102"/>
      <c r="EPZ95" s="102"/>
      <c r="EQB95" s="102"/>
      <c r="EQD95" s="102"/>
      <c r="EQF95" s="102"/>
      <c r="EQH95" s="102"/>
      <c r="EQJ95" s="102"/>
      <c r="EQL95" s="102"/>
      <c r="EQN95" s="102"/>
      <c r="EQP95" s="102"/>
      <c r="EQR95" s="102"/>
      <c r="EQT95" s="102"/>
      <c r="EQV95" s="102"/>
      <c r="EQX95" s="102"/>
      <c r="EQZ95" s="102"/>
      <c r="ERB95" s="102"/>
      <c r="ERD95" s="102"/>
      <c r="ERF95" s="102"/>
      <c r="ERH95" s="102"/>
      <c r="ERJ95" s="102"/>
      <c r="ERL95" s="102"/>
      <c r="ERN95" s="102"/>
      <c r="ERP95" s="102"/>
      <c r="ERR95" s="102"/>
      <c r="ERT95" s="102"/>
      <c r="ERV95" s="102"/>
      <c r="ERX95" s="102"/>
      <c r="ERZ95" s="102"/>
      <c r="ESB95" s="102"/>
      <c r="ESD95" s="102"/>
      <c r="ESF95" s="102"/>
      <c r="ESH95" s="102"/>
      <c r="ESJ95" s="102"/>
      <c r="ESL95" s="102"/>
      <c r="ESN95" s="102"/>
      <c r="ESP95" s="102"/>
      <c r="ESR95" s="102"/>
      <c r="EST95" s="102"/>
      <c r="ESV95" s="102"/>
      <c r="ESX95" s="102"/>
      <c r="ESZ95" s="102"/>
      <c r="ETB95" s="102"/>
      <c r="ETD95" s="102"/>
      <c r="ETF95" s="102"/>
      <c r="ETH95" s="102"/>
      <c r="ETJ95" s="102"/>
      <c r="ETL95" s="102"/>
      <c r="ETN95" s="102"/>
      <c r="ETP95" s="102"/>
      <c r="ETR95" s="102"/>
      <c r="ETT95" s="102"/>
      <c r="ETV95" s="102"/>
      <c r="ETX95" s="102"/>
      <c r="ETZ95" s="102"/>
      <c r="EUB95" s="102"/>
      <c r="EUD95" s="102"/>
      <c r="EUF95" s="102"/>
      <c r="EUH95" s="102"/>
      <c r="EUJ95" s="102"/>
      <c r="EUL95" s="102"/>
      <c r="EUN95" s="102"/>
      <c r="EUP95" s="102"/>
      <c r="EUR95" s="102"/>
      <c r="EUT95" s="102"/>
      <c r="EUV95" s="102"/>
      <c r="EUX95" s="102"/>
      <c r="EUZ95" s="102"/>
      <c r="EVB95" s="102"/>
      <c r="EVD95" s="102"/>
      <c r="EVF95" s="102"/>
      <c r="EVH95" s="102"/>
      <c r="EVJ95" s="102"/>
      <c r="EVL95" s="102"/>
      <c r="EVN95" s="102"/>
      <c r="EVP95" s="102"/>
      <c r="EVR95" s="102"/>
      <c r="EVT95" s="102"/>
      <c r="EVV95" s="102"/>
      <c r="EVX95" s="102"/>
      <c r="EVZ95" s="102"/>
      <c r="EWB95" s="102"/>
      <c r="EWD95" s="102"/>
      <c r="EWF95" s="102"/>
      <c r="EWH95" s="102"/>
      <c r="EWJ95" s="102"/>
      <c r="EWL95" s="102"/>
      <c r="EWN95" s="102"/>
      <c r="EWP95" s="102"/>
      <c r="EWR95" s="102"/>
      <c r="EWT95" s="102"/>
      <c r="EWV95" s="102"/>
      <c r="EWX95" s="102"/>
      <c r="EWZ95" s="102"/>
      <c r="EXB95" s="102"/>
      <c r="EXD95" s="102"/>
      <c r="EXF95" s="102"/>
      <c r="EXH95" s="102"/>
      <c r="EXJ95" s="102"/>
      <c r="EXL95" s="102"/>
      <c r="EXN95" s="102"/>
      <c r="EXP95" s="102"/>
      <c r="EXR95" s="102"/>
      <c r="EXT95" s="102"/>
      <c r="EXV95" s="102"/>
      <c r="EXX95" s="102"/>
      <c r="EXZ95" s="102"/>
      <c r="EYB95" s="102"/>
      <c r="EYD95" s="102"/>
      <c r="EYF95" s="102"/>
      <c r="EYH95" s="102"/>
      <c r="EYJ95" s="102"/>
      <c r="EYL95" s="102"/>
      <c r="EYN95" s="102"/>
      <c r="EYP95" s="102"/>
      <c r="EYR95" s="102"/>
      <c r="EYT95" s="102"/>
      <c r="EYV95" s="102"/>
      <c r="EYX95" s="102"/>
      <c r="EYZ95" s="102"/>
      <c r="EZB95" s="102"/>
      <c r="EZD95" s="102"/>
      <c r="EZF95" s="102"/>
      <c r="EZH95" s="102"/>
      <c r="EZJ95" s="102"/>
      <c r="EZL95" s="102"/>
      <c r="EZN95" s="102"/>
      <c r="EZP95" s="102"/>
      <c r="EZR95" s="102"/>
      <c r="EZT95" s="102"/>
      <c r="EZV95" s="102"/>
      <c r="EZX95" s="102"/>
      <c r="EZZ95" s="102"/>
      <c r="FAB95" s="102"/>
      <c r="FAD95" s="102"/>
      <c r="FAF95" s="102"/>
      <c r="FAH95" s="102"/>
      <c r="FAJ95" s="102"/>
      <c r="FAL95" s="102"/>
      <c r="FAN95" s="102"/>
      <c r="FAP95" s="102"/>
      <c r="FAR95" s="102"/>
      <c r="FAT95" s="102"/>
      <c r="FAV95" s="102"/>
      <c r="FAX95" s="102"/>
      <c r="FAZ95" s="102"/>
      <c r="FBB95" s="102"/>
      <c r="FBD95" s="102"/>
      <c r="FBF95" s="102"/>
      <c r="FBH95" s="102"/>
      <c r="FBJ95" s="102"/>
      <c r="FBL95" s="102"/>
      <c r="FBN95" s="102"/>
      <c r="FBP95" s="102"/>
      <c r="FBR95" s="102"/>
      <c r="FBT95" s="102"/>
      <c r="FBV95" s="102"/>
      <c r="FBX95" s="102"/>
      <c r="FBZ95" s="102"/>
      <c r="FCB95" s="102"/>
      <c r="FCD95" s="102"/>
      <c r="FCF95" s="102"/>
      <c r="FCH95" s="102"/>
      <c r="FCJ95" s="102"/>
      <c r="FCL95" s="102"/>
      <c r="FCN95" s="102"/>
      <c r="FCP95" s="102"/>
      <c r="FCR95" s="102"/>
      <c r="FCT95" s="102"/>
      <c r="FCV95" s="102"/>
      <c r="FCX95" s="102"/>
      <c r="FCZ95" s="102"/>
      <c r="FDB95" s="102"/>
      <c r="FDD95" s="102"/>
      <c r="FDF95" s="102"/>
      <c r="FDH95" s="102"/>
      <c r="FDJ95" s="102"/>
      <c r="FDL95" s="102"/>
      <c r="FDN95" s="102"/>
      <c r="FDP95" s="102"/>
      <c r="FDR95" s="102"/>
      <c r="FDT95" s="102"/>
      <c r="FDV95" s="102"/>
      <c r="FDX95" s="102"/>
      <c r="FDZ95" s="102"/>
      <c r="FEB95" s="102"/>
      <c r="FED95" s="102"/>
      <c r="FEF95" s="102"/>
      <c r="FEH95" s="102"/>
      <c r="FEJ95" s="102"/>
      <c r="FEL95" s="102"/>
      <c r="FEN95" s="102"/>
      <c r="FEP95" s="102"/>
      <c r="FER95" s="102"/>
      <c r="FET95" s="102"/>
      <c r="FEV95" s="102"/>
      <c r="FEX95" s="102"/>
      <c r="FEZ95" s="102"/>
      <c r="FFB95" s="102"/>
      <c r="FFD95" s="102"/>
      <c r="FFF95" s="102"/>
      <c r="FFH95" s="102"/>
      <c r="FFJ95" s="102"/>
      <c r="FFL95" s="102"/>
      <c r="FFN95" s="102"/>
      <c r="FFP95" s="102"/>
      <c r="FFR95" s="102"/>
      <c r="FFT95" s="102"/>
      <c r="FFV95" s="102"/>
      <c r="FFX95" s="102"/>
      <c r="FFZ95" s="102"/>
      <c r="FGB95" s="102"/>
      <c r="FGD95" s="102"/>
      <c r="FGF95" s="102"/>
      <c r="FGH95" s="102"/>
      <c r="FGJ95" s="102"/>
      <c r="FGL95" s="102"/>
      <c r="FGN95" s="102"/>
      <c r="FGP95" s="102"/>
      <c r="FGR95" s="102"/>
      <c r="FGT95" s="102"/>
      <c r="FGV95" s="102"/>
      <c r="FGX95" s="102"/>
      <c r="FGZ95" s="102"/>
      <c r="FHB95" s="102"/>
      <c r="FHD95" s="102"/>
      <c r="FHF95" s="102"/>
      <c r="FHH95" s="102"/>
      <c r="FHJ95" s="102"/>
      <c r="FHL95" s="102"/>
      <c r="FHN95" s="102"/>
      <c r="FHP95" s="102"/>
      <c r="FHR95" s="102"/>
      <c r="FHT95" s="102"/>
      <c r="FHV95" s="102"/>
      <c r="FHX95" s="102"/>
      <c r="FHZ95" s="102"/>
      <c r="FIB95" s="102"/>
      <c r="FID95" s="102"/>
      <c r="FIF95" s="102"/>
      <c r="FIH95" s="102"/>
      <c r="FIJ95" s="102"/>
      <c r="FIL95" s="102"/>
      <c r="FIN95" s="102"/>
      <c r="FIP95" s="102"/>
      <c r="FIR95" s="102"/>
      <c r="FIT95" s="102"/>
      <c r="FIV95" s="102"/>
      <c r="FIX95" s="102"/>
      <c r="FIZ95" s="102"/>
      <c r="FJB95" s="102"/>
      <c r="FJD95" s="102"/>
      <c r="FJF95" s="102"/>
      <c r="FJH95" s="102"/>
      <c r="FJJ95" s="102"/>
      <c r="FJL95" s="102"/>
      <c r="FJN95" s="102"/>
      <c r="FJP95" s="102"/>
      <c r="FJR95" s="102"/>
      <c r="FJT95" s="102"/>
      <c r="FJV95" s="102"/>
      <c r="FJX95" s="102"/>
      <c r="FJZ95" s="102"/>
      <c r="FKB95" s="102"/>
      <c r="FKD95" s="102"/>
      <c r="FKF95" s="102"/>
      <c r="FKH95" s="102"/>
      <c r="FKJ95" s="102"/>
      <c r="FKL95" s="102"/>
      <c r="FKN95" s="102"/>
      <c r="FKP95" s="102"/>
      <c r="FKR95" s="102"/>
      <c r="FKT95" s="102"/>
      <c r="FKV95" s="102"/>
      <c r="FKX95" s="102"/>
      <c r="FKZ95" s="102"/>
      <c r="FLB95" s="102"/>
      <c r="FLD95" s="102"/>
      <c r="FLF95" s="102"/>
      <c r="FLH95" s="102"/>
      <c r="FLJ95" s="102"/>
      <c r="FLL95" s="102"/>
      <c r="FLN95" s="102"/>
      <c r="FLP95" s="102"/>
      <c r="FLR95" s="102"/>
      <c r="FLT95" s="102"/>
      <c r="FLV95" s="102"/>
      <c r="FLX95" s="102"/>
      <c r="FLZ95" s="102"/>
      <c r="FMB95" s="102"/>
      <c r="FMD95" s="102"/>
      <c r="FMF95" s="102"/>
      <c r="FMH95" s="102"/>
      <c r="FMJ95" s="102"/>
      <c r="FML95" s="102"/>
      <c r="FMN95" s="102"/>
      <c r="FMP95" s="102"/>
      <c r="FMR95" s="102"/>
      <c r="FMT95" s="102"/>
      <c r="FMV95" s="102"/>
      <c r="FMX95" s="102"/>
      <c r="FMZ95" s="102"/>
      <c r="FNB95" s="102"/>
      <c r="FND95" s="102"/>
      <c r="FNF95" s="102"/>
      <c r="FNH95" s="102"/>
      <c r="FNJ95" s="102"/>
      <c r="FNL95" s="102"/>
      <c r="FNN95" s="102"/>
      <c r="FNP95" s="102"/>
      <c r="FNR95" s="102"/>
      <c r="FNT95" s="102"/>
      <c r="FNV95" s="102"/>
      <c r="FNX95" s="102"/>
      <c r="FNZ95" s="102"/>
      <c r="FOB95" s="102"/>
      <c r="FOD95" s="102"/>
      <c r="FOF95" s="102"/>
      <c r="FOH95" s="102"/>
      <c r="FOJ95" s="102"/>
      <c r="FOL95" s="102"/>
      <c r="FON95" s="102"/>
      <c r="FOP95" s="102"/>
      <c r="FOR95" s="102"/>
      <c r="FOT95" s="102"/>
      <c r="FOV95" s="102"/>
      <c r="FOX95" s="102"/>
      <c r="FOZ95" s="102"/>
      <c r="FPB95" s="102"/>
      <c r="FPD95" s="102"/>
      <c r="FPF95" s="102"/>
      <c r="FPH95" s="102"/>
      <c r="FPJ95" s="102"/>
      <c r="FPL95" s="102"/>
      <c r="FPN95" s="102"/>
      <c r="FPP95" s="102"/>
      <c r="FPR95" s="102"/>
      <c r="FPT95" s="102"/>
      <c r="FPV95" s="102"/>
      <c r="FPX95" s="102"/>
      <c r="FPZ95" s="102"/>
      <c r="FQB95" s="102"/>
      <c r="FQD95" s="102"/>
      <c r="FQF95" s="102"/>
      <c r="FQH95" s="102"/>
      <c r="FQJ95" s="102"/>
      <c r="FQL95" s="102"/>
      <c r="FQN95" s="102"/>
      <c r="FQP95" s="102"/>
      <c r="FQR95" s="102"/>
      <c r="FQT95" s="102"/>
      <c r="FQV95" s="102"/>
      <c r="FQX95" s="102"/>
      <c r="FQZ95" s="102"/>
      <c r="FRB95" s="102"/>
      <c r="FRD95" s="102"/>
      <c r="FRF95" s="102"/>
      <c r="FRH95" s="102"/>
      <c r="FRJ95" s="102"/>
      <c r="FRL95" s="102"/>
      <c r="FRN95" s="102"/>
      <c r="FRP95" s="102"/>
      <c r="FRR95" s="102"/>
      <c r="FRT95" s="102"/>
      <c r="FRV95" s="102"/>
      <c r="FRX95" s="102"/>
      <c r="FRZ95" s="102"/>
      <c r="FSB95" s="102"/>
      <c r="FSD95" s="102"/>
      <c r="FSF95" s="102"/>
      <c r="FSH95" s="102"/>
      <c r="FSJ95" s="102"/>
      <c r="FSL95" s="102"/>
      <c r="FSN95" s="102"/>
      <c r="FSP95" s="102"/>
      <c r="FSR95" s="102"/>
      <c r="FST95" s="102"/>
      <c r="FSV95" s="102"/>
      <c r="FSX95" s="102"/>
      <c r="FSZ95" s="102"/>
      <c r="FTB95" s="102"/>
      <c r="FTD95" s="102"/>
      <c r="FTF95" s="102"/>
      <c r="FTH95" s="102"/>
      <c r="FTJ95" s="102"/>
      <c r="FTL95" s="102"/>
      <c r="FTN95" s="102"/>
      <c r="FTP95" s="102"/>
      <c r="FTR95" s="102"/>
      <c r="FTT95" s="102"/>
      <c r="FTV95" s="102"/>
      <c r="FTX95" s="102"/>
      <c r="FTZ95" s="102"/>
      <c r="FUB95" s="102"/>
      <c r="FUD95" s="102"/>
      <c r="FUF95" s="102"/>
      <c r="FUH95" s="102"/>
      <c r="FUJ95" s="102"/>
      <c r="FUL95" s="102"/>
      <c r="FUN95" s="102"/>
      <c r="FUP95" s="102"/>
      <c r="FUR95" s="102"/>
      <c r="FUT95" s="102"/>
      <c r="FUV95" s="102"/>
      <c r="FUX95" s="102"/>
      <c r="FUZ95" s="102"/>
      <c r="FVB95" s="102"/>
      <c r="FVD95" s="102"/>
      <c r="FVF95" s="102"/>
      <c r="FVH95" s="102"/>
      <c r="FVJ95" s="102"/>
      <c r="FVL95" s="102"/>
      <c r="FVN95" s="102"/>
      <c r="FVP95" s="102"/>
      <c r="FVR95" s="102"/>
      <c r="FVT95" s="102"/>
      <c r="FVV95" s="102"/>
      <c r="FVX95" s="102"/>
      <c r="FVZ95" s="102"/>
      <c r="FWB95" s="102"/>
      <c r="FWD95" s="102"/>
      <c r="FWF95" s="102"/>
      <c r="FWH95" s="102"/>
      <c r="FWJ95" s="102"/>
      <c r="FWL95" s="102"/>
      <c r="FWN95" s="102"/>
      <c r="FWP95" s="102"/>
      <c r="FWR95" s="102"/>
      <c r="FWT95" s="102"/>
      <c r="FWV95" s="102"/>
      <c r="FWX95" s="102"/>
      <c r="FWZ95" s="102"/>
      <c r="FXB95" s="102"/>
      <c r="FXD95" s="102"/>
      <c r="FXF95" s="102"/>
      <c r="FXH95" s="102"/>
      <c r="FXJ95" s="102"/>
      <c r="FXL95" s="102"/>
      <c r="FXN95" s="102"/>
      <c r="FXP95" s="102"/>
      <c r="FXR95" s="102"/>
      <c r="FXT95" s="102"/>
      <c r="FXV95" s="102"/>
      <c r="FXX95" s="102"/>
      <c r="FXZ95" s="102"/>
      <c r="FYB95" s="102"/>
      <c r="FYD95" s="102"/>
      <c r="FYF95" s="102"/>
      <c r="FYH95" s="102"/>
      <c r="FYJ95" s="102"/>
      <c r="FYL95" s="102"/>
      <c r="FYN95" s="102"/>
      <c r="FYP95" s="102"/>
      <c r="FYR95" s="102"/>
      <c r="FYT95" s="102"/>
      <c r="FYV95" s="102"/>
      <c r="FYX95" s="102"/>
      <c r="FYZ95" s="102"/>
      <c r="FZB95" s="102"/>
      <c r="FZD95" s="102"/>
      <c r="FZF95" s="102"/>
      <c r="FZH95" s="102"/>
      <c r="FZJ95" s="102"/>
      <c r="FZL95" s="102"/>
      <c r="FZN95" s="102"/>
      <c r="FZP95" s="102"/>
      <c r="FZR95" s="102"/>
      <c r="FZT95" s="102"/>
      <c r="FZV95" s="102"/>
      <c r="FZX95" s="102"/>
      <c r="FZZ95" s="102"/>
      <c r="GAB95" s="102"/>
      <c r="GAD95" s="102"/>
      <c r="GAF95" s="102"/>
      <c r="GAH95" s="102"/>
      <c r="GAJ95" s="102"/>
      <c r="GAL95" s="102"/>
      <c r="GAN95" s="102"/>
      <c r="GAP95" s="102"/>
      <c r="GAR95" s="102"/>
      <c r="GAT95" s="102"/>
      <c r="GAV95" s="102"/>
      <c r="GAX95" s="102"/>
      <c r="GAZ95" s="102"/>
      <c r="GBB95" s="102"/>
      <c r="GBD95" s="102"/>
      <c r="GBF95" s="102"/>
      <c r="GBH95" s="102"/>
      <c r="GBJ95" s="102"/>
      <c r="GBL95" s="102"/>
      <c r="GBN95" s="102"/>
      <c r="GBP95" s="102"/>
      <c r="GBR95" s="102"/>
      <c r="GBT95" s="102"/>
      <c r="GBV95" s="102"/>
      <c r="GBX95" s="102"/>
      <c r="GBZ95" s="102"/>
      <c r="GCB95" s="102"/>
      <c r="GCD95" s="102"/>
      <c r="GCF95" s="102"/>
      <c r="GCH95" s="102"/>
      <c r="GCJ95" s="102"/>
      <c r="GCL95" s="102"/>
      <c r="GCN95" s="102"/>
      <c r="GCP95" s="102"/>
      <c r="GCR95" s="102"/>
      <c r="GCT95" s="102"/>
      <c r="GCV95" s="102"/>
      <c r="GCX95" s="102"/>
      <c r="GCZ95" s="102"/>
      <c r="GDB95" s="102"/>
      <c r="GDD95" s="102"/>
      <c r="GDF95" s="102"/>
      <c r="GDH95" s="102"/>
      <c r="GDJ95" s="102"/>
      <c r="GDL95" s="102"/>
      <c r="GDN95" s="102"/>
      <c r="GDP95" s="102"/>
      <c r="GDR95" s="102"/>
      <c r="GDT95" s="102"/>
      <c r="GDV95" s="102"/>
      <c r="GDX95" s="102"/>
      <c r="GDZ95" s="102"/>
      <c r="GEB95" s="102"/>
      <c r="GED95" s="102"/>
      <c r="GEF95" s="102"/>
      <c r="GEH95" s="102"/>
      <c r="GEJ95" s="102"/>
      <c r="GEL95" s="102"/>
      <c r="GEN95" s="102"/>
      <c r="GEP95" s="102"/>
      <c r="GER95" s="102"/>
      <c r="GET95" s="102"/>
      <c r="GEV95" s="102"/>
      <c r="GEX95" s="102"/>
      <c r="GEZ95" s="102"/>
      <c r="GFB95" s="102"/>
      <c r="GFD95" s="102"/>
      <c r="GFF95" s="102"/>
      <c r="GFH95" s="102"/>
      <c r="GFJ95" s="102"/>
      <c r="GFL95" s="102"/>
      <c r="GFN95" s="102"/>
      <c r="GFP95" s="102"/>
      <c r="GFR95" s="102"/>
      <c r="GFT95" s="102"/>
      <c r="GFV95" s="102"/>
      <c r="GFX95" s="102"/>
      <c r="GFZ95" s="102"/>
      <c r="GGB95" s="102"/>
      <c r="GGD95" s="102"/>
      <c r="GGF95" s="102"/>
      <c r="GGH95" s="102"/>
      <c r="GGJ95" s="102"/>
      <c r="GGL95" s="102"/>
      <c r="GGN95" s="102"/>
      <c r="GGP95" s="102"/>
      <c r="GGR95" s="102"/>
      <c r="GGT95" s="102"/>
      <c r="GGV95" s="102"/>
      <c r="GGX95" s="102"/>
      <c r="GGZ95" s="102"/>
      <c r="GHB95" s="102"/>
      <c r="GHD95" s="102"/>
      <c r="GHF95" s="102"/>
      <c r="GHH95" s="102"/>
      <c r="GHJ95" s="102"/>
      <c r="GHL95" s="102"/>
      <c r="GHN95" s="102"/>
      <c r="GHP95" s="102"/>
      <c r="GHR95" s="102"/>
      <c r="GHT95" s="102"/>
      <c r="GHV95" s="102"/>
      <c r="GHX95" s="102"/>
      <c r="GHZ95" s="102"/>
      <c r="GIB95" s="102"/>
      <c r="GID95" s="102"/>
      <c r="GIF95" s="102"/>
      <c r="GIH95" s="102"/>
      <c r="GIJ95" s="102"/>
      <c r="GIL95" s="102"/>
      <c r="GIN95" s="102"/>
      <c r="GIP95" s="102"/>
      <c r="GIR95" s="102"/>
      <c r="GIT95" s="102"/>
      <c r="GIV95" s="102"/>
      <c r="GIX95" s="102"/>
      <c r="GIZ95" s="102"/>
      <c r="GJB95" s="102"/>
      <c r="GJD95" s="102"/>
      <c r="GJF95" s="102"/>
      <c r="GJH95" s="102"/>
      <c r="GJJ95" s="102"/>
      <c r="GJL95" s="102"/>
      <c r="GJN95" s="102"/>
      <c r="GJP95" s="102"/>
      <c r="GJR95" s="102"/>
      <c r="GJT95" s="102"/>
      <c r="GJV95" s="102"/>
      <c r="GJX95" s="102"/>
      <c r="GJZ95" s="102"/>
      <c r="GKB95" s="102"/>
      <c r="GKD95" s="102"/>
      <c r="GKF95" s="102"/>
      <c r="GKH95" s="102"/>
      <c r="GKJ95" s="102"/>
      <c r="GKL95" s="102"/>
      <c r="GKN95" s="102"/>
      <c r="GKP95" s="102"/>
      <c r="GKR95" s="102"/>
      <c r="GKT95" s="102"/>
      <c r="GKV95" s="102"/>
      <c r="GKX95" s="102"/>
      <c r="GKZ95" s="102"/>
      <c r="GLB95" s="102"/>
      <c r="GLD95" s="102"/>
      <c r="GLF95" s="102"/>
      <c r="GLH95" s="102"/>
      <c r="GLJ95" s="102"/>
      <c r="GLL95" s="102"/>
      <c r="GLN95" s="102"/>
      <c r="GLP95" s="102"/>
      <c r="GLR95" s="102"/>
      <c r="GLT95" s="102"/>
      <c r="GLV95" s="102"/>
      <c r="GLX95" s="102"/>
      <c r="GLZ95" s="102"/>
      <c r="GMB95" s="102"/>
      <c r="GMD95" s="102"/>
      <c r="GMF95" s="102"/>
      <c r="GMH95" s="102"/>
      <c r="GMJ95" s="102"/>
      <c r="GML95" s="102"/>
      <c r="GMN95" s="102"/>
      <c r="GMP95" s="102"/>
      <c r="GMR95" s="102"/>
      <c r="GMT95" s="102"/>
      <c r="GMV95" s="102"/>
      <c r="GMX95" s="102"/>
      <c r="GMZ95" s="102"/>
      <c r="GNB95" s="102"/>
      <c r="GND95" s="102"/>
      <c r="GNF95" s="102"/>
      <c r="GNH95" s="102"/>
      <c r="GNJ95" s="102"/>
      <c r="GNL95" s="102"/>
      <c r="GNN95" s="102"/>
      <c r="GNP95" s="102"/>
      <c r="GNR95" s="102"/>
      <c r="GNT95" s="102"/>
      <c r="GNV95" s="102"/>
      <c r="GNX95" s="102"/>
      <c r="GNZ95" s="102"/>
      <c r="GOB95" s="102"/>
      <c r="GOD95" s="102"/>
      <c r="GOF95" s="102"/>
      <c r="GOH95" s="102"/>
      <c r="GOJ95" s="102"/>
      <c r="GOL95" s="102"/>
      <c r="GON95" s="102"/>
      <c r="GOP95" s="102"/>
      <c r="GOR95" s="102"/>
      <c r="GOT95" s="102"/>
      <c r="GOV95" s="102"/>
      <c r="GOX95" s="102"/>
      <c r="GOZ95" s="102"/>
      <c r="GPB95" s="102"/>
      <c r="GPD95" s="102"/>
      <c r="GPF95" s="102"/>
      <c r="GPH95" s="102"/>
      <c r="GPJ95" s="102"/>
      <c r="GPL95" s="102"/>
      <c r="GPN95" s="102"/>
      <c r="GPP95" s="102"/>
      <c r="GPR95" s="102"/>
      <c r="GPT95" s="102"/>
      <c r="GPV95" s="102"/>
      <c r="GPX95" s="102"/>
      <c r="GPZ95" s="102"/>
      <c r="GQB95" s="102"/>
      <c r="GQD95" s="102"/>
      <c r="GQF95" s="102"/>
      <c r="GQH95" s="102"/>
      <c r="GQJ95" s="102"/>
      <c r="GQL95" s="102"/>
      <c r="GQN95" s="102"/>
      <c r="GQP95" s="102"/>
      <c r="GQR95" s="102"/>
      <c r="GQT95" s="102"/>
      <c r="GQV95" s="102"/>
      <c r="GQX95" s="102"/>
      <c r="GQZ95" s="102"/>
      <c r="GRB95" s="102"/>
      <c r="GRD95" s="102"/>
      <c r="GRF95" s="102"/>
      <c r="GRH95" s="102"/>
      <c r="GRJ95" s="102"/>
      <c r="GRL95" s="102"/>
      <c r="GRN95" s="102"/>
      <c r="GRP95" s="102"/>
      <c r="GRR95" s="102"/>
      <c r="GRT95" s="102"/>
      <c r="GRV95" s="102"/>
      <c r="GRX95" s="102"/>
      <c r="GRZ95" s="102"/>
      <c r="GSB95" s="102"/>
      <c r="GSD95" s="102"/>
      <c r="GSF95" s="102"/>
      <c r="GSH95" s="102"/>
      <c r="GSJ95" s="102"/>
      <c r="GSL95" s="102"/>
      <c r="GSN95" s="102"/>
      <c r="GSP95" s="102"/>
      <c r="GSR95" s="102"/>
      <c r="GST95" s="102"/>
      <c r="GSV95" s="102"/>
      <c r="GSX95" s="102"/>
      <c r="GSZ95" s="102"/>
      <c r="GTB95" s="102"/>
      <c r="GTD95" s="102"/>
      <c r="GTF95" s="102"/>
      <c r="GTH95" s="102"/>
      <c r="GTJ95" s="102"/>
      <c r="GTL95" s="102"/>
      <c r="GTN95" s="102"/>
      <c r="GTP95" s="102"/>
      <c r="GTR95" s="102"/>
      <c r="GTT95" s="102"/>
      <c r="GTV95" s="102"/>
      <c r="GTX95" s="102"/>
      <c r="GTZ95" s="102"/>
      <c r="GUB95" s="102"/>
      <c r="GUD95" s="102"/>
      <c r="GUF95" s="102"/>
      <c r="GUH95" s="102"/>
      <c r="GUJ95" s="102"/>
      <c r="GUL95" s="102"/>
      <c r="GUN95" s="102"/>
      <c r="GUP95" s="102"/>
      <c r="GUR95" s="102"/>
      <c r="GUT95" s="102"/>
      <c r="GUV95" s="102"/>
      <c r="GUX95" s="102"/>
      <c r="GUZ95" s="102"/>
      <c r="GVB95" s="102"/>
      <c r="GVD95" s="102"/>
      <c r="GVF95" s="102"/>
      <c r="GVH95" s="102"/>
      <c r="GVJ95" s="102"/>
      <c r="GVL95" s="102"/>
      <c r="GVN95" s="102"/>
      <c r="GVP95" s="102"/>
      <c r="GVR95" s="102"/>
      <c r="GVT95" s="102"/>
      <c r="GVV95" s="102"/>
      <c r="GVX95" s="102"/>
      <c r="GVZ95" s="102"/>
      <c r="GWB95" s="102"/>
      <c r="GWD95" s="102"/>
      <c r="GWF95" s="102"/>
      <c r="GWH95" s="102"/>
      <c r="GWJ95" s="102"/>
      <c r="GWL95" s="102"/>
      <c r="GWN95" s="102"/>
      <c r="GWP95" s="102"/>
      <c r="GWR95" s="102"/>
      <c r="GWT95" s="102"/>
      <c r="GWV95" s="102"/>
      <c r="GWX95" s="102"/>
      <c r="GWZ95" s="102"/>
      <c r="GXB95" s="102"/>
      <c r="GXD95" s="102"/>
      <c r="GXF95" s="102"/>
      <c r="GXH95" s="102"/>
      <c r="GXJ95" s="102"/>
      <c r="GXL95" s="102"/>
      <c r="GXN95" s="102"/>
      <c r="GXP95" s="102"/>
      <c r="GXR95" s="102"/>
      <c r="GXT95" s="102"/>
      <c r="GXV95" s="102"/>
      <c r="GXX95" s="102"/>
      <c r="GXZ95" s="102"/>
      <c r="GYB95" s="102"/>
      <c r="GYD95" s="102"/>
      <c r="GYF95" s="102"/>
      <c r="GYH95" s="102"/>
      <c r="GYJ95" s="102"/>
      <c r="GYL95" s="102"/>
      <c r="GYN95" s="102"/>
      <c r="GYP95" s="102"/>
      <c r="GYR95" s="102"/>
      <c r="GYT95" s="102"/>
      <c r="GYV95" s="102"/>
      <c r="GYX95" s="102"/>
      <c r="GYZ95" s="102"/>
      <c r="GZB95" s="102"/>
      <c r="GZD95" s="102"/>
      <c r="GZF95" s="102"/>
      <c r="GZH95" s="102"/>
      <c r="GZJ95" s="102"/>
      <c r="GZL95" s="102"/>
      <c r="GZN95" s="102"/>
      <c r="GZP95" s="102"/>
      <c r="GZR95" s="102"/>
      <c r="GZT95" s="102"/>
      <c r="GZV95" s="102"/>
      <c r="GZX95" s="102"/>
      <c r="GZZ95" s="102"/>
      <c r="HAB95" s="102"/>
      <c r="HAD95" s="102"/>
      <c r="HAF95" s="102"/>
      <c r="HAH95" s="102"/>
      <c r="HAJ95" s="102"/>
      <c r="HAL95" s="102"/>
      <c r="HAN95" s="102"/>
      <c r="HAP95" s="102"/>
      <c r="HAR95" s="102"/>
      <c r="HAT95" s="102"/>
      <c r="HAV95" s="102"/>
      <c r="HAX95" s="102"/>
      <c r="HAZ95" s="102"/>
      <c r="HBB95" s="102"/>
      <c r="HBD95" s="102"/>
      <c r="HBF95" s="102"/>
      <c r="HBH95" s="102"/>
      <c r="HBJ95" s="102"/>
      <c r="HBL95" s="102"/>
      <c r="HBN95" s="102"/>
      <c r="HBP95" s="102"/>
      <c r="HBR95" s="102"/>
      <c r="HBT95" s="102"/>
      <c r="HBV95" s="102"/>
      <c r="HBX95" s="102"/>
      <c r="HBZ95" s="102"/>
      <c r="HCB95" s="102"/>
      <c r="HCD95" s="102"/>
      <c r="HCF95" s="102"/>
      <c r="HCH95" s="102"/>
      <c r="HCJ95" s="102"/>
      <c r="HCL95" s="102"/>
      <c r="HCN95" s="102"/>
      <c r="HCP95" s="102"/>
      <c r="HCR95" s="102"/>
      <c r="HCT95" s="102"/>
      <c r="HCV95" s="102"/>
      <c r="HCX95" s="102"/>
      <c r="HCZ95" s="102"/>
      <c r="HDB95" s="102"/>
      <c r="HDD95" s="102"/>
      <c r="HDF95" s="102"/>
      <c r="HDH95" s="102"/>
      <c r="HDJ95" s="102"/>
      <c r="HDL95" s="102"/>
      <c r="HDN95" s="102"/>
      <c r="HDP95" s="102"/>
      <c r="HDR95" s="102"/>
      <c r="HDT95" s="102"/>
      <c r="HDV95" s="102"/>
      <c r="HDX95" s="102"/>
      <c r="HDZ95" s="102"/>
      <c r="HEB95" s="102"/>
      <c r="HED95" s="102"/>
      <c r="HEF95" s="102"/>
      <c r="HEH95" s="102"/>
      <c r="HEJ95" s="102"/>
      <c r="HEL95" s="102"/>
      <c r="HEN95" s="102"/>
      <c r="HEP95" s="102"/>
      <c r="HER95" s="102"/>
      <c r="HET95" s="102"/>
      <c r="HEV95" s="102"/>
      <c r="HEX95" s="102"/>
      <c r="HEZ95" s="102"/>
      <c r="HFB95" s="102"/>
      <c r="HFD95" s="102"/>
      <c r="HFF95" s="102"/>
      <c r="HFH95" s="102"/>
      <c r="HFJ95" s="102"/>
      <c r="HFL95" s="102"/>
      <c r="HFN95" s="102"/>
      <c r="HFP95" s="102"/>
      <c r="HFR95" s="102"/>
      <c r="HFT95" s="102"/>
      <c r="HFV95" s="102"/>
      <c r="HFX95" s="102"/>
      <c r="HFZ95" s="102"/>
      <c r="HGB95" s="102"/>
      <c r="HGD95" s="102"/>
      <c r="HGF95" s="102"/>
      <c r="HGH95" s="102"/>
      <c r="HGJ95" s="102"/>
      <c r="HGL95" s="102"/>
      <c r="HGN95" s="102"/>
      <c r="HGP95" s="102"/>
      <c r="HGR95" s="102"/>
      <c r="HGT95" s="102"/>
      <c r="HGV95" s="102"/>
      <c r="HGX95" s="102"/>
      <c r="HGZ95" s="102"/>
      <c r="HHB95" s="102"/>
      <c r="HHD95" s="102"/>
      <c r="HHF95" s="102"/>
      <c r="HHH95" s="102"/>
      <c r="HHJ95" s="102"/>
      <c r="HHL95" s="102"/>
      <c r="HHN95" s="102"/>
      <c r="HHP95" s="102"/>
      <c r="HHR95" s="102"/>
      <c r="HHT95" s="102"/>
      <c r="HHV95" s="102"/>
      <c r="HHX95" s="102"/>
      <c r="HHZ95" s="102"/>
      <c r="HIB95" s="102"/>
      <c r="HID95" s="102"/>
      <c r="HIF95" s="102"/>
      <c r="HIH95" s="102"/>
      <c r="HIJ95" s="102"/>
      <c r="HIL95" s="102"/>
      <c r="HIN95" s="102"/>
      <c r="HIP95" s="102"/>
      <c r="HIR95" s="102"/>
      <c r="HIT95" s="102"/>
      <c r="HIV95" s="102"/>
      <c r="HIX95" s="102"/>
      <c r="HIZ95" s="102"/>
      <c r="HJB95" s="102"/>
      <c r="HJD95" s="102"/>
      <c r="HJF95" s="102"/>
      <c r="HJH95" s="102"/>
      <c r="HJJ95" s="102"/>
      <c r="HJL95" s="102"/>
      <c r="HJN95" s="102"/>
      <c r="HJP95" s="102"/>
      <c r="HJR95" s="102"/>
      <c r="HJT95" s="102"/>
      <c r="HJV95" s="102"/>
      <c r="HJX95" s="102"/>
      <c r="HJZ95" s="102"/>
      <c r="HKB95" s="102"/>
      <c r="HKD95" s="102"/>
      <c r="HKF95" s="102"/>
      <c r="HKH95" s="102"/>
      <c r="HKJ95" s="102"/>
      <c r="HKL95" s="102"/>
      <c r="HKN95" s="102"/>
      <c r="HKP95" s="102"/>
      <c r="HKR95" s="102"/>
      <c r="HKT95" s="102"/>
      <c r="HKV95" s="102"/>
      <c r="HKX95" s="102"/>
      <c r="HKZ95" s="102"/>
      <c r="HLB95" s="102"/>
      <c r="HLD95" s="102"/>
      <c r="HLF95" s="102"/>
      <c r="HLH95" s="102"/>
      <c r="HLJ95" s="102"/>
      <c r="HLL95" s="102"/>
      <c r="HLN95" s="102"/>
      <c r="HLP95" s="102"/>
      <c r="HLR95" s="102"/>
      <c r="HLT95" s="102"/>
      <c r="HLV95" s="102"/>
      <c r="HLX95" s="102"/>
      <c r="HLZ95" s="102"/>
      <c r="HMB95" s="102"/>
      <c r="HMD95" s="102"/>
      <c r="HMF95" s="102"/>
      <c r="HMH95" s="102"/>
      <c r="HMJ95" s="102"/>
      <c r="HML95" s="102"/>
      <c r="HMN95" s="102"/>
      <c r="HMP95" s="102"/>
      <c r="HMR95" s="102"/>
      <c r="HMT95" s="102"/>
      <c r="HMV95" s="102"/>
      <c r="HMX95" s="102"/>
      <c r="HMZ95" s="102"/>
      <c r="HNB95" s="102"/>
      <c r="HND95" s="102"/>
      <c r="HNF95" s="102"/>
      <c r="HNH95" s="102"/>
      <c r="HNJ95" s="102"/>
      <c r="HNL95" s="102"/>
      <c r="HNN95" s="102"/>
      <c r="HNP95" s="102"/>
      <c r="HNR95" s="102"/>
      <c r="HNT95" s="102"/>
      <c r="HNV95" s="102"/>
      <c r="HNX95" s="102"/>
      <c r="HNZ95" s="102"/>
      <c r="HOB95" s="102"/>
      <c r="HOD95" s="102"/>
      <c r="HOF95" s="102"/>
      <c r="HOH95" s="102"/>
      <c r="HOJ95" s="102"/>
      <c r="HOL95" s="102"/>
      <c r="HON95" s="102"/>
      <c r="HOP95" s="102"/>
      <c r="HOR95" s="102"/>
      <c r="HOT95" s="102"/>
      <c r="HOV95" s="102"/>
      <c r="HOX95" s="102"/>
      <c r="HOZ95" s="102"/>
      <c r="HPB95" s="102"/>
      <c r="HPD95" s="102"/>
      <c r="HPF95" s="102"/>
      <c r="HPH95" s="102"/>
      <c r="HPJ95" s="102"/>
      <c r="HPL95" s="102"/>
      <c r="HPN95" s="102"/>
      <c r="HPP95" s="102"/>
      <c r="HPR95" s="102"/>
      <c r="HPT95" s="102"/>
      <c r="HPV95" s="102"/>
      <c r="HPX95" s="102"/>
      <c r="HPZ95" s="102"/>
      <c r="HQB95" s="102"/>
      <c r="HQD95" s="102"/>
      <c r="HQF95" s="102"/>
      <c r="HQH95" s="102"/>
      <c r="HQJ95" s="102"/>
      <c r="HQL95" s="102"/>
      <c r="HQN95" s="102"/>
      <c r="HQP95" s="102"/>
      <c r="HQR95" s="102"/>
      <c r="HQT95" s="102"/>
      <c r="HQV95" s="102"/>
      <c r="HQX95" s="102"/>
      <c r="HQZ95" s="102"/>
      <c r="HRB95" s="102"/>
      <c r="HRD95" s="102"/>
      <c r="HRF95" s="102"/>
      <c r="HRH95" s="102"/>
      <c r="HRJ95" s="102"/>
      <c r="HRL95" s="102"/>
      <c r="HRN95" s="102"/>
      <c r="HRP95" s="102"/>
      <c r="HRR95" s="102"/>
      <c r="HRT95" s="102"/>
      <c r="HRV95" s="102"/>
      <c r="HRX95" s="102"/>
      <c r="HRZ95" s="102"/>
      <c r="HSB95" s="102"/>
      <c r="HSD95" s="102"/>
      <c r="HSF95" s="102"/>
      <c r="HSH95" s="102"/>
      <c r="HSJ95" s="102"/>
      <c r="HSL95" s="102"/>
      <c r="HSN95" s="102"/>
      <c r="HSP95" s="102"/>
      <c r="HSR95" s="102"/>
      <c r="HST95" s="102"/>
      <c r="HSV95" s="102"/>
      <c r="HSX95" s="102"/>
      <c r="HSZ95" s="102"/>
      <c r="HTB95" s="102"/>
      <c r="HTD95" s="102"/>
      <c r="HTF95" s="102"/>
      <c r="HTH95" s="102"/>
      <c r="HTJ95" s="102"/>
      <c r="HTL95" s="102"/>
      <c r="HTN95" s="102"/>
      <c r="HTP95" s="102"/>
      <c r="HTR95" s="102"/>
      <c r="HTT95" s="102"/>
      <c r="HTV95" s="102"/>
      <c r="HTX95" s="102"/>
      <c r="HTZ95" s="102"/>
      <c r="HUB95" s="102"/>
      <c r="HUD95" s="102"/>
      <c r="HUF95" s="102"/>
      <c r="HUH95" s="102"/>
      <c r="HUJ95" s="102"/>
      <c r="HUL95" s="102"/>
      <c r="HUN95" s="102"/>
      <c r="HUP95" s="102"/>
      <c r="HUR95" s="102"/>
      <c r="HUT95" s="102"/>
      <c r="HUV95" s="102"/>
      <c r="HUX95" s="102"/>
      <c r="HUZ95" s="102"/>
      <c r="HVB95" s="102"/>
      <c r="HVD95" s="102"/>
      <c r="HVF95" s="102"/>
      <c r="HVH95" s="102"/>
      <c r="HVJ95" s="102"/>
      <c r="HVL95" s="102"/>
      <c r="HVN95" s="102"/>
      <c r="HVP95" s="102"/>
      <c r="HVR95" s="102"/>
      <c r="HVT95" s="102"/>
      <c r="HVV95" s="102"/>
      <c r="HVX95" s="102"/>
      <c r="HVZ95" s="102"/>
      <c r="HWB95" s="102"/>
      <c r="HWD95" s="102"/>
      <c r="HWF95" s="102"/>
      <c r="HWH95" s="102"/>
      <c r="HWJ95" s="102"/>
      <c r="HWL95" s="102"/>
      <c r="HWN95" s="102"/>
      <c r="HWP95" s="102"/>
      <c r="HWR95" s="102"/>
      <c r="HWT95" s="102"/>
      <c r="HWV95" s="102"/>
      <c r="HWX95" s="102"/>
      <c r="HWZ95" s="102"/>
      <c r="HXB95" s="102"/>
      <c r="HXD95" s="102"/>
      <c r="HXF95" s="102"/>
      <c r="HXH95" s="102"/>
      <c r="HXJ95" s="102"/>
      <c r="HXL95" s="102"/>
      <c r="HXN95" s="102"/>
      <c r="HXP95" s="102"/>
      <c r="HXR95" s="102"/>
      <c r="HXT95" s="102"/>
      <c r="HXV95" s="102"/>
      <c r="HXX95" s="102"/>
      <c r="HXZ95" s="102"/>
      <c r="HYB95" s="102"/>
      <c r="HYD95" s="102"/>
      <c r="HYF95" s="102"/>
      <c r="HYH95" s="102"/>
      <c r="HYJ95" s="102"/>
      <c r="HYL95" s="102"/>
      <c r="HYN95" s="102"/>
      <c r="HYP95" s="102"/>
      <c r="HYR95" s="102"/>
      <c r="HYT95" s="102"/>
      <c r="HYV95" s="102"/>
      <c r="HYX95" s="102"/>
      <c r="HYZ95" s="102"/>
      <c r="HZB95" s="102"/>
      <c r="HZD95" s="102"/>
      <c r="HZF95" s="102"/>
      <c r="HZH95" s="102"/>
      <c r="HZJ95" s="102"/>
      <c r="HZL95" s="102"/>
      <c r="HZN95" s="102"/>
      <c r="HZP95" s="102"/>
      <c r="HZR95" s="102"/>
      <c r="HZT95" s="102"/>
      <c r="HZV95" s="102"/>
      <c r="HZX95" s="102"/>
      <c r="HZZ95" s="102"/>
      <c r="IAB95" s="102"/>
      <c r="IAD95" s="102"/>
      <c r="IAF95" s="102"/>
      <c r="IAH95" s="102"/>
      <c r="IAJ95" s="102"/>
      <c r="IAL95" s="102"/>
      <c r="IAN95" s="102"/>
      <c r="IAP95" s="102"/>
      <c r="IAR95" s="102"/>
      <c r="IAT95" s="102"/>
      <c r="IAV95" s="102"/>
      <c r="IAX95" s="102"/>
      <c r="IAZ95" s="102"/>
      <c r="IBB95" s="102"/>
      <c r="IBD95" s="102"/>
      <c r="IBF95" s="102"/>
      <c r="IBH95" s="102"/>
      <c r="IBJ95" s="102"/>
      <c r="IBL95" s="102"/>
      <c r="IBN95" s="102"/>
      <c r="IBP95" s="102"/>
      <c r="IBR95" s="102"/>
      <c r="IBT95" s="102"/>
      <c r="IBV95" s="102"/>
      <c r="IBX95" s="102"/>
      <c r="IBZ95" s="102"/>
      <c r="ICB95" s="102"/>
      <c r="ICD95" s="102"/>
      <c r="ICF95" s="102"/>
      <c r="ICH95" s="102"/>
      <c r="ICJ95" s="102"/>
      <c r="ICL95" s="102"/>
      <c r="ICN95" s="102"/>
      <c r="ICP95" s="102"/>
      <c r="ICR95" s="102"/>
      <c r="ICT95" s="102"/>
      <c r="ICV95" s="102"/>
      <c r="ICX95" s="102"/>
      <c r="ICZ95" s="102"/>
      <c r="IDB95" s="102"/>
      <c r="IDD95" s="102"/>
      <c r="IDF95" s="102"/>
      <c r="IDH95" s="102"/>
      <c r="IDJ95" s="102"/>
      <c r="IDL95" s="102"/>
      <c r="IDN95" s="102"/>
      <c r="IDP95" s="102"/>
      <c r="IDR95" s="102"/>
      <c r="IDT95" s="102"/>
      <c r="IDV95" s="102"/>
      <c r="IDX95" s="102"/>
      <c r="IDZ95" s="102"/>
      <c r="IEB95" s="102"/>
      <c r="IED95" s="102"/>
      <c r="IEF95" s="102"/>
      <c r="IEH95" s="102"/>
      <c r="IEJ95" s="102"/>
      <c r="IEL95" s="102"/>
      <c r="IEN95" s="102"/>
      <c r="IEP95" s="102"/>
      <c r="IER95" s="102"/>
      <c r="IET95" s="102"/>
      <c r="IEV95" s="102"/>
      <c r="IEX95" s="102"/>
      <c r="IEZ95" s="102"/>
      <c r="IFB95" s="102"/>
      <c r="IFD95" s="102"/>
      <c r="IFF95" s="102"/>
      <c r="IFH95" s="102"/>
      <c r="IFJ95" s="102"/>
      <c r="IFL95" s="102"/>
      <c r="IFN95" s="102"/>
      <c r="IFP95" s="102"/>
      <c r="IFR95" s="102"/>
      <c r="IFT95" s="102"/>
      <c r="IFV95" s="102"/>
      <c r="IFX95" s="102"/>
      <c r="IFZ95" s="102"/>
      <c r="IGB95" s="102"/>
      <c r="IGD95" s="102"/>
      <c r="IGF95" s="102"/>
      <c r="IGH95" s="102"/>
      <c r="IGJ95" s="102"/>
      <c r="IGL95" s="102"/>
      <c r="IGN95" s="102"/>
      <c r="IGP95" s="102"/>
      <c r="IGR95" s="102"/>
      <c r="IGT95" s="102"/>
      <c r="IGV95" s="102"/>
      <c r="IGX95" s="102"/>
      <c r="IGZ95" s="102"/>
      <c r="IHB95" s="102"/>
      <c r="IHD95" s="102"/>
      <c r="IHF95" s="102"/>
      <c r="IHH95" s="102"/>
      <c r="IHJ95" s="102"/>
      <c r="IHL95" s="102"/>
      <c r="IHN95" s="102"/>
      <c r="IHP95" s="102"/>
      <c r="IHR95" s="102"/>
      <c r="IHT95" s="102"/>
      <c r="IHV95" s="102"/>
      <c r="IHX95" s="102"/>
      <c r="IHZ95" s="102"/>
      <c r="IIB95" s="102"/>
      <c r="IID95" s="102"/>
      <c r="IIF95" s="102"/>
      <c r="IIH95" s="102"/>
      <c r="IIJ95" s="102"/>
      <c r="IIL95" s="102"/>
      <c r="IIN95" s="102"/>
      <c r="IIP95" s="102"/>
      <c r="IIR95" s="102"/>
      <c r="IIT95" s="102"/>
      <c r="IIV95" s="102"/>
      <c r="IIX95" s="102"/>
      <c r="IIZ95" s="102"/>
      <c r="IJB95" s="102"/>
      <c r="IJD95" s="102"/>
      <c r="IJF95" s="102"/>
      <c r="IJH95" s="102"/>
      <c r="IJJ95" s="102"/>
      <c r="IJL95" s="102"/>
      <c r="IJN95" s="102"/>
      <c r="IJP95" s="102"/>
      <c r="IJR95" s="102"/>
      <c r="IJT95" s="102"/>
      <c r="IJV95" s="102"/>
      <c r="IJX95" s="102"/>
      <c r="IJZ95" s="102"/>
      <c r="IKB95" s="102"/>
      <c r="IKD95" s="102"/>
      <c r="IKF95" s="102"/>
      <c r="IKH95" s="102"/>
      <c r="IKJ95" s="102"/>
      <c r="IKL95" s="102"/>
      <c r="IKN95" s="102"/>
      <c r="IKP95" s="102"/>
      <c r="IKR95" s="102"/>
      <c r="IKT95" s="102"/>
      <c r="IKV95" s="102"/>
      <c r="IKX95" s="102"/>
      <c r="IKZ95" s="102"/>
      <c r="ILB95" s="102"/>
      <c r="ILD95" s="102"/>
      <c r="ILF95" s="102"/>
      <c r="ILH95" s="102"/>
      <c r="ILJ95" s="102"/>
      <c r="ILL95" s="102"/>
      <c r="ILN95" s="102"/>
      <c r="ILP95" s="102"/>
      <c r="ILR95" s="102"/>
      <c r="ILT95" s="102"/>
      <c r="ILV95" s="102"/>
      <c r="ILX95" s="102"/>
      <c r="ILZ95" s="102"/>
      <c r="IMB95" s="102"/>
      <c r="IMD95" s="102"/>
      <c r="IMF95" s="102"/>
      <c r="IMH95" s="102"/>
      <c r="IMJ95" s="102"/>
      <c r="IML95" s="102"/>
      <c r="IMN95" s="102"/>
      <c r="IMP95" s="102"/>
      <c r="IMR95" s="102"/>
      <c r="IMT95" s="102"/>
      <c r="IMV95" s="102"/>
      <c r="IMX95" s="102"/>
      <c r="IMZ95" s="102"/>
      <c r="INB95" s="102"/>
      <c r="IND95" s="102"/>
      <c r="INF95" s="102"/>
      <c r="INH95" s="102"/>
      <c r="INJ95" s="102"/>
      <c r="INL95" s="102"/>
      <c r="INN95" s="102"/>
      <c r="INP95" s="102"/>
      <c r="INR95" s="102"/>
      <c r="INT95" s="102"/>
      <c r="INV95" s="102"/>
      <c r="INX95" s="102"/>
      <c r="INZ95" s="102"/>
      <c r="IOB95" s="102"/>
      <c r="IOD95" s="102"/>
      <c r="IOF95" s="102"/>
      <c r="IOH95" s="102"/>
      <c r="IOJ95" s="102"/>
      <c r="IOL95" s="102"/>
      <c r="ION95" s="102"/>
      <c r="IOP95" s="102"/>
      <c r="IOR95" s="102"/>
      <c r="IOT95" s="102"/>
      <c r="IOV95" s="102"/>
      <c r="IOX95" s="102"/>
      <c r="IOZ95" s="102"/>
      <c r="IPB95" s="102"/>
      <c r="IPD95" s="102"/>
      <c r="IPF95" s="102"/>
      <c r="IPH95" s="102"/>
      <c r="IPJ95" s="102"/>
      <c r="IPL95" s="102"/>
      <c r="IPN95" s="102"/>
      <c r="IPP95" s="102"/>
      <c r="IPR95" s="102"/>
      <c r="IPT95" s="102"/>
      <c r="IPV95" s="102"/>
      <c r="IPX95" s="102"/>
      <c r="IPZ95" s="102"/>
      <c r="IQB95" s="102"/>
      <c r="IQD95" s="102"/>
      <c r="IQF95" s="102"/>
      <c r="IQH95" s="102"/>
      <c r="IQJ95" s="102"/>
      <c r="IQL95" s="102"/>
      <c r="IQN95" s="102"/>
      <c r="IQP95" s="102"/>
      <c r="IQR95" s="102"/>
      <c r="IQT95" s="102"/>
      <c r="IQV95" s="102"/>
      <c r="IQX95" s="102"/>
      <c r="IQZ95" s="102"/>
      <c r="IRB95" s="102"/>
      <c r="IRD95" s="102"/>
      <c r="IRF95" s="102"/>
      <c r="IRH95" s="102"/>
      <c r="IRJ95" s="102"/>
      <c r="IRL95" s="102"/>
      <c r="IRN95" s="102"/>
      <c r="IRP95" s="102"/>
      <c r="IRR95" s="102"/>
      <c r="IRT95" s="102"/>
      <c r="IRV95" s="102"/>
      <c r="IRX95" s="102"/>
      <c r="IRZ95" s="102"/>
      <c r="ISB95" s="102"/>
      <c r="ISD95" s="102"/>
      <c r="ISF95" s="102"/>
      <c r="ISH95" s="102"/>
      <c r="ISJ95" s="102"/>
      <c r="ISL95" s="102"/>
      <c r="ISN95" s="102"/>
      <c r="ISP95" s="102"/>
      <c r="ISR95" s="102"/>
      <c r="IST95" s="102"/>
      <c r="ISV95" s="102"/>
      <c r="ISX95" s="102"/>
      <c r="ISZ95" s="102"/>
      <c r="ITB95" s="102"/>
      <c r="ITD95" s="102"/>
      <c r="ITF95" s="102"/>
      <c r="ITH95" s="102"/>
      <c r="ITJ95" s="102"/>
      <c r="ITL95" s="102"/>
      <c r="ITN95" s="102"/>
      <c r="ITP95" s="102"/>
      <c r="ITR95" s="102"/>
      <c r="ITT95" s="102"/>
      <c r="ITV95" s="102"/>
      <c r="ITX95" s="102"/>
      <c r="ITZ95" s="102"/>
      <c r="IUB95" s="102"/>
      <c r="IUD95" s="102"/>
      <c r="IUF95" s="102"/>
      <c r="IUH95" s="102"/>
      <c r="IUJ95" s="102"/>
      <c r="IUL95" s="102"/>
      <c r="IUN95" s="102"/>
      <c r="IUP95" s="102"/>
      <c r="IUR95" s="102"/>
      <c r="IUT95" s="102"/>
      <c r="IUV95" s="102"/>
      <c r="IUX95" s="102"/>
      <c r="IUZ95" s="102"/>
      <c r="IVB95" s="102"/>
      <c r="IVD95" s="102"/>
      <c r="IVF95" s="102"/>
      <c r="IVH95" s="102"/>
      <c r="IVJ95" s="102"/>
      <c r="IVL95" s="102"/>
      <c r="IVN95" s="102"/>
      <c r="IVP95" s="102"/>
      <c r="IVR95" s="102"/>
      <c r="IVT95" s="102"/>
      <c r="IVV95" s="102"/>
      <c r="IVX95" s="102"/>
      <c r="IVZ95" s="102"/>
      <c r="IWB95" s="102"/>
      <c r="IWD95" s="102"/>
      <c r="IWF95" s="102"/>
      <c r="IWH95" s="102"/>
      <c r="IWJ95" s="102"/>
      <c r="IWL95" s="102"/>
      <c r="IWN95" s="102"/>
      <c r="IWP95" s="102"/>
      <c r="IWR95" s="102"/>
      <c r="IWT95" s="102"/>
      <c r="IWV95" s="102"/>
      <c r="IWX95" s="102"/>
      <c r="IWZ95" s="102"/>
      <c r="IXB95" s="102"/>
      <c r="IXD95" s="102"/>
      <c r="IXF95" s="102"/>
      <c r="IXH95" s="102"/>
      <c r="IXJ95" s="102"/>
      <c r="IXL95" s="102"/>
      <c r="IXN95" s="102"/>
      <c r="IXP95" s="102"/>
      <c r="IXR95" s="102"/>
      <c r="IXT95" s="102"/>
      <c r="IXV95" s="102"/>
      <c r="IXX95" s="102"/>
      <c r="IXZ95" s="102"/>
      <c r="IYB95" s="102"/>
      <c r="IYD95" s="102"/>
      <c r="IYF95" s="102"/>
      <c r="IYH95" s="102"/>
      <c r="IYJ95" s="102"/>
      <c r="IYL95" s="102"/>
      <c r="IYN95" s="102"/>
      <c r="IYP95" s="102"/>
      <c r="IYR95" s="102"/>
      <c r="IYT95" s="102"/>
      <c r="IYV95" s="102"/>
      <c r="IYX95" s="102"/>
      <c r="IYZ95" s="102"/>
      <c r="IZB95" s="102"/>
      <c r="IZD95" s="102"/>
      <c r="IZF95" s="102"/>
      <c r="IZH95" s="102"/>
      <c r="IZJ95" s="102"/>
      <c r="IZL95" s="102"/>
      <c r="IZN95" s="102"/>
      <c r="IZP95" s="102"/>
      <c r="IZR95" s="102"/>
      <c r="IZT95" s="102"/>
      <c r="IZV95" s="102"/>
      <c r="IZX95" s="102"/>
      <c r="IZZ95" s="102"/>
      <c r="JAB95" s="102"/>
      <c r="JAD95" s="102"/>
      <c r="JAF95" s="102"/>
      <c r="JAH95" s="102"/>
      <c r="JAJ95" s="102"/>
      <c r="JAL95" s="102"/>
      <c r="JAN95" s="102"/>
      <c r="JAP95" s="102"/>
      <c r="JAR95" s="102"/>
      <c r="JAT95" s="102"/>
      <c r="JAV95" s="102"/>
      <c r="JAX95" s="102"/>
      <c r="JAZ95" s="102"/>
      <c r="JBB95" s="102"/>
      <c r="JBD95" s="102"/>
      <c r="JBF95" s="102"/>
      <c r="JBH95" s="102"/>
      <c r="JBJ95" s="102"/>
      <c r="JBL95" s="102"/>
      <c r="JBN95" s="102"/>
      <c r="JBP95" s="102"/>
      <c r="JBR95" s="102"/>
      <c r="JBT95" s="102"/>
      <c r="JBV95" s="102"/>
      <c r="JBX95" s="102"/>
      <c r="JBZ95" s="102"/>
      <c r="JCB95" s="102"/>
      <c r="JCD95" s="102"/>
      <c r="JCF95" s="102"/>
      <c r="JCH95" s="102"/>
      <c r="JCJ95" s="102"/>
      <c r="JCL95" s="102"/>
      <c r="JCN95" s="102"/>
      <c r="JCP95" s="102"/>
      <c r="JCR95" s="102"/>
      <c r="JCT95" s="102"/>
      <c r="JCV95" s="102"/>
      <c r="JCX95" s="102"/>
      <c r="JCZ95" s="102"/>
      <c r="JDB95" s="102"/>
      <c r="JDD95" s="102"/>
      <c r="JDF95" s="102"/>
      <c r="JDH95" s="102"/>
      <c r="JDJ95" s="102"/>
      <c r="JDL95" s="102"/>
      <c r="JDN95" s="102"/>
      <c r="JDP95" s="102"/>
      <c r="JDR95" s="102"/>
      <c r="JDT95" s="102"/>
      <c r="JDV95" s="102"/>
      <c r="JDX95" s="102"/>
      <c r="JDZ95" s="102"/>
      <c r="JEB95" s="102"/>
      <c r="JED95" s="102"/>
      <c r="JEF95" s="102"/>
      <c r="JEH95" s="102"/>
      <c r="JEJ95" s="102"/>
      <c r="JEL95" s="102"/>
      <c r="JEN95" s="102"/>
      <c r="JEP95" s="102"/>
      <c r="JER95" s="102"/>
      <c r="JET95" s="102"/>
      <c r="JEV95" s="102"/>
      <c r="JEX95" s="102"/>
      <c r="JEZ95" s="102"/>
      <c r="JFB95" s="102"/>
      <c r="JFD95" s="102"/>
      <c r="JFF95" s="102"/>
      <c r="JFH95" s="102"/>
      <c r="JFJ95" s="102"/>
      <c r="JFL95" s="102"/>
      <c r="JFN95" s="102"/>
      <c r="JFP95" s="102"/>
      <c r="JFR95" s="102"/>
      <c r="JFT95" s="102"/>
      <c r="JFV95" s="102"/>
      <c r="JFX95" s="102"/>
      <c r="JFZ95" s="102"/>
      <c r="JGB95" s="102"/>
      <c r="JGD95" s="102"/>
      <c r="JGF95" s="102"/>
      <c r="JGH95" s="102"/>
      <c r="JGJ95" s="102"/>
      <c r="JGL95" s="102"/>
      <c r="JGN95" s="102"/>
      <c r="JGP95" s="102"/>
      <c r="JGR95" s="102"/>
      <c r="JGT95" s="102"/>
      <c r="JGV95" s="102"/>
      <c r="JGX95" s="102"/>
      <c r="JGZ95" s="102"/>
      <c r="JHB95" s="102"/>
      <c r="JHD95" s="102"/>
      <c r="JHF95" s="102"/>
      <c r="JHH95" s="102"/>
      <c r="JHJ95" s="102"/>
      <c r="JHL95" s="102"/>
      <c r="JHN95" s="102"/>
      <c r="JHP95" s="102"/>
      <c r="JHR95" s="102"/>
      <c r="JHT95" s="102"/>
      <c r="JHV95" s="102"/>
      <c r="JHX95" s="102"/>
      <c r="JHZ95" s="102"/>
      <c r="JIB95" s="102"/>
      <c r="JID95" s="102"/>
      <c r="JIF95" s="102"/>
      <c r="JIH95" s="102"/>
      <c r="JIJ95" s="102"/>
      <c r="JIL95" s="102"/>
      <c r="JIN95" s="102"/>
      <c r="JIP95" s="102"/>
      <c r="JIR95" s="102"/>
      <c r="JIT95" s="102"/>
      <c r="JIV95" s="102"/>
      <c r="JIX95" s="102"/>
      <c r="JIZ95" s="102"/>
      <c r="JJB95" s="102"/>
      <c r="JJD95" s="102"/>
      <c r="JJF95" s="102"/>
      <c r="JJH95" s="102"/>
      <c r="JJJ95" s="102"/>
      <c r="JJL95" s="102"/>
      <c r="JJN95" s="102"/>
      <c r="JJP95" s="102"/>
      <c r="JJR95" s="102"/>
      <c r="JJT95" s="102"/>
      <c r="JJV95" s="102"/>
      <c r="JJX95" s="102"/>
      <c r="JJZ95" s="102"/>
      <c r="JKB95" s="102"/>
      <c r="JKD95" s="102"/>
      <c r="JKF95" s="102"/>
      <c r="JKH95" s="102"/>
      <c r="JKJ95" s="102"/>
      <c r="JKL95" s="102"/>
      <c r="JKN95" s="102"/>
      <c r="JKP95" s="102"/>
      <c r="JKR95" s="102"/>
      <c r="JKT95" s="102"/>
      <c r="JKV95" s="102"/>
      <c r="JKX95" s="102"/>
      <c r="JKZ95" s="102"/>
      <c r="JLB95" s="102"/>
      <c r="JLD95" s="102"/>
      <c r="JLF95" s="102"/>
      <c r="JLH95" s="102"/>
      <c r="JLJ95" s="102"/>
      <c r="JLL95" s="102"/>
      <c r="JLN95" s="102"/>
      <c r="JLP95" s="102"/>
      <c r="JLR95" s="102"/>
      <c r="JLT95" s="102"/>
      <c r="JLV95" s="102"/>
      <c r="JLX95" s="102"/>
      <c r="JLZ95" s="102"/>
      <c r="JMB95" s="102"/>
      <c r="JMD95" s="102"/>
      <c r="JMF95" s="102"/>
      <c r="JMH95" s="102"/>
      <c r="JMJ95" s="102"/>
      <c r="JML95" s="102"/>
      <c r="JMN95" s="102"/>
      <c r="JMP95" s="102"/>
      <c r="JMR95" s="102"/>
      <c r="JMT95" s="102"/>
      <c r="JMV95" s="102"/>
      <c r="JMX95" s="102"/>
      <c r="JMZ95" s="102"/>
      <c r="JNB95" s="102"/>
      <c r="JND95" s="102"/>
      <c r="JNF95" s="102"/>
      <c r="JNH95" s="102"/>
      <c r="JNJ95" s="102"/>
      <c r="JNL95" s="102"/>
      <c r="JNN95" s="102"/>
      <c r="JNP95" s="102"/>
      <c r="JNR95" s="102"/>
      <c r="JNT95" s="102"/>
      <c r="JNV95" s="102"/>
      <c r="JNX95" s="102"/>
      <c r="JNZ95" s="102"/>
      <c r="JOB95" s="102"/>
      <c r="JOD95" s="102"/>
      <c r="JOF95" s="102"/>
      <c r="JOH95" s="102"/>
      <c r="JOJ95" s="102"/>
      <c r="JOL95" s="102"/>
      <c r="JON95" s="102"/>
      <c r="JOP95" s="102"/>
      <c r="JOR95" s="102"/>
      <c r="JOT95" s="102"/>
      <c r="JOV95" s="102"/>
      <c r="JOX95" s="102"/>
      <c r="JOZ95" s="102"/>
      <c r="JPB95" s="102"/>
      <c r="JPD95" s="102"/>
      <c r="JPF95" s="102"/>
      <c r="JPH95" s="102"/>
      <c r="JPJ95" s="102"/>
      <c r="JPL95" s="102"/>
      <c r="JPN95" s="102"/>
      <c r="JPP95" s="102"/>
      <c r="JPR95" s="102"/>
      <c r="JPT95" s="102"/>
      <c r="JPV95" s="102"/>
      <c r="JPX95" s="102"/>
      <c r="JPZ95" s="102"/>
      <c r="JQB95" s="102"/>
      <c r="JQD95" s="102"/>
      <c r="JQF95" s="102"/>
      <c r="JQH95" s="102"/>
      <c r="JQJ95" s="102"/>
      <c r="JQL95" s="102"/>
      <c r="JQN95" s="102"/>
      <c r="JQP95" s="102"/>
      <c r="JQR95" s="102"/>
      <c r="JQT95" s="102"/>
      <c r="JQV95" s="102"/>
      <c r="JQX95" s="102"/>
      <c r="JQZ95" s="102"/>
      <c r="JRB95" s="102"/>
      <c r="JRD95" s="102"/>
      <c r="JRF95" s="102"/>
      <c r="JRH95" s="102"/>
      <c r="JRJ95" s="102"/>
      <c r="JRL95" s="102"/>
      <c r="JRN95" s="102"/>
      <c r="JRP95" s="102"/>
      <c r="JRR95" s="102"/>
      <c r="JRT95" s="102"/>
      <c r="JRV95" s="102"/>
      <c r="JRX95" s="102"/>
      <c r="JRZ95" s="102"/>
      <c r="JSB95" s="102"/>
      <c r="JSD95" s="102"/>
      <c r="JSF95" s="102"/>
      <c r="JSH95" s="102"/>
      <c r="JSJ95" s="102"/>
      <c r="JSL95" s="102"/>
      <c r="JSN95" s="102"/>
      <c r="JSP95" s="102"/>
      <c r="JSR95" s="102"/>
      <c r="JST95" s="102"/>
      <c r="JSV95" s="102"/>
      <c r="JSX95" s="102"/>
      <c r="JSZ95" s="102"/>
      <c r="JTB95" s="102"/>
      <c r="JTD95" s="102"/>
      <c r="JTF95" s="102"/>
      <c r="JTH95" s="102"/>
      <c r="JTJ95" s="102"/>
      <c r="JTL95" s="102"/>
      <c r="JTN95" s="102"/>
      <c r="JTP95" s="102"/>
      <c r="JTR95" s="102"/>
      <c r="JTT95" s="102"/>
      <c r="JTV95" s="102"/>
      <c r="JTX95" s="102"/>
      <c r="JTZ95" s="102"/>
      <c r="JUB95" s="102"/>
      <c r="JUD95" s="102"/>
      <c r="JUF95" s="102"/>
      <c r="JUH95" s="102"/>
      <c r="JUJ95" s="102"/>
      <c r="JUL95" s="102"/>
      <c r="JUN95" s="102"/>
      <c r="JUP95" s="102"/>
      <c r="JUR95" s="102"/>
      <c r="JUT95" s="102"/>
      <c r="JUV95" s="102"/>
      <c r="JUX95" s="102"/>
      <c r="JUZ95" s="102"/>
      <c r="JVB95" s="102"/>
      <c r="JVD95" s="102"/>
      <c r="JVF95" s="102"/>
      <c r="JVH95" s="102"/>
      <c r="JVJ95" s="102"/>
      <c r="JVL95" s="102"/>
      <c r="JVN95" s="102"/>
      <c r="JVP95" s="102"/>
      <c r="JVR95" s="102"/>
      <c r="JVT95" s="102"/>
      <c r="JVV95" s="102"/>
      <c r="JVX95" s="102"/>
      <c r="JVZ95" s="102"/>
      <c r="JWB95" s="102"/>
      <c r="JWD95" s="102"/>
      <c r="JWF95" s="102"/>
      <c r="JWH95" s="102"/>
      <c r="JWJ95" s="102"/>
      <c r="JWL95" s="102"/>
      <c r="JWN95" s="102"/>
      <c r="JWP95" s="102"/>
      <c r="JWR95" s="102"/>
      <c r="JWT95" s="102"/>
      <c r="JWV95" s="102"/>
      <c r="JWX95" s="102"/>
      <c r="JWZ95" s="102"/>
      <c r="JXB95" s="102"/>
      <c r="JXD95" s="102"/>
      <c r="JXF95" s="102"/>
      <c r="JXH95" s="102"/>
      <c r="JXJ95" s="102"/>
      <c r="JXL95" s="102"/>
      <c r="JXN95" s="102"/>
      <c r="JXP95" s="102"/>
      <c r="JXR95" s="102"/>
      <c r="JXT95" s="102"/>
      <c r="JXV95" s="102"/>
      <c r="JXX95" s="102"/>
      <c r="JXZ95" s="102"/>
      <c r="JYB95" s="102"/>
      <c r="JYD95" s="102"/>
      <c r="JYF95" s="102"/>
      <c r="JYH95" s="102"/>
      <c r="JYJ95" s="102"/>
      <c r="JYL95" s="102"/>
      <c r="JYN95" s="102"/>
      <c r="JYP95" s="102"/>
      <c r="JYR95" s="102"/>
      <c r="JYT95" s="102"/>
      <c r="JYV95" s="102"/>
      <c r="JYX95" s="102"/>
      <c r="JYZ95" s="102"/>
      <c r="JZB95" s="102"/>
      <c r="JZD95" s="102"/>
      <c r="JZF95" s="102"/>
      <c r="JZH95" s="102"/>
      <c r="JZJ95" s="102"/>
      <c r="JZL95" s="102"/>
      <c r="JZN95" s="102"/>
      <c r="JZP95" s="102"/>
      <c r="JZR95" s="102"/>
      <c r="JZT95" s="102"/>
      <c r="JZV95" s="102"/>
      <c r="JZX95" s="102"/>
      <c r="JZZ95" s="102"/>
      <c r="KAB95" s="102"/>
      <c r="KAD95" s="102"/>
      <c r="KAF95" s="102"/>
      <c r="KAH95" s="102"/>
      <c r="KAJ95" s="102"/>
      <c r="KAL95" s="102"/>
      <c r="KAN95" s="102"/>
      <c r="KAP95" s="102"/>
      <c r="KAR95" s="102"/>
      <c r="KAT95" s="102"/>
      <c r="KAV95" s="102"/>
      <c r="KAX95" s="102"/>
      <c r="KAZ95" s="102"/>
      <c r="KBB95" s="102"/>
      <c r="KBD95" s="102"/>
      <c r="KBF95" s="102"/>
      <c r="KBH95" s="102"/>
      <c r="KBJ95" s="102"/>
      <c r="KBL95" s="102"/>
      <c r="KBN95" s="102"/>
      <c r="KBP95" s="102"/>
      <c r="KBR95" s="102"/>
      <c r="KBT95" s="102"/>
      <c r="KBV95" s="102"/>
      <c r="KBX95" s="102"/>
      <c r="KBZ95" s="102"/>
      <c r="KCB95" s="102"/>
      <c r="KCD95" s="102"/>
      <c r="KCF95" s="102"/>
      <c r="KCH95" s="102"/>
      <c r="KCJ95" s="102"/>
      <c r="KCL95" s="102"/>
      <c r="KCN95" s="102"/>
      <c r="KCP95" s="102"/>
      <c r="KCR95" s="102"/>
      <c r="KCT95" s="102"/>
      <c r="KCV95" s="102"/>
      <c r="KCX95" s="102"/>
      <c r="KCZ95" s="102"/>
      <c r="KDB95" s="102"/>
      <c r="KDD95" s="102"/>
      <c r="KDF95" s="102"/>
      <c r="KDH95" s="102"/>
      <c r="KDJ95" s="102"/>
      <c r="KDL95" s="102"/>
      <c r="KDN95" s="102"/>
      <c r="KDP95" s="102"/>
      <c r="KDR95" s="102"/>
      <c r="KDT95" s="102"/>
      <c r="KDV95" s="102"/>
      <c r="KDX95" s="102"/>
      <c r="KDZ95" s="102"/>
      <c r="KEB95" s="102"/>
      <c r="KED95" s="102"/>
      <c r="KEF95" s="102"/>
      <c r="KEH95" s="102"/>
      <c r="KEJ95" s="102"/>
      <c r="KEL95" s="102"/>
      <c r="KEN95" s="102"/>
      <c r="KEP95" s="102"/>
      <c r="KER95" s="102"/>
      <c r="KET95" s="102"/>
      <c r="KEV95" s="102"/>
      <c r="KEX95" s="102"/>
      <c r="KEZ95" s="102"/>
      <c r="KFB95" s="102"/>
      <c r="KFD95" s="102"/>
      <c r="KFF95" s="102"/>
      <c r="KFH95" s="102"/>
      <c r="KFJ95" s="102"/>
      <c r="KFL95" s="102"/>
      <c r="KFN95" s="102"/>
      <c r="KFP95" s="102"/>
      <c r="KFR95" s="102"/>
      <c r="KFT95" s="102"/>
      <c r="KFV95" s="102"/>
      <c r="KFX95" s="102"/>
      <c r="KFZ95" s="102"/>
      <c r="KGB95" s="102"/>
      <c r="KGD95" s="102"/>
      <c r="KGF95" s="102"/>
      <c r="KGH95" s="102"/>
      <c r="KGJ95" s="102"/>
      <c r="KGL95" s="102"/>
      <c r="KGN95" s="102"/>
      <c r="KGP95" s="102"/>
      <c r="KGR95" s="102"/>
      <c r="KGT95" s="102"/>
      <c r="KGV95" s="102"/>
      <c r="KGX95" s="102"/>
      <c r="KGZ95" s="102"/>
      <c r="KHB95" s="102"/>
      <c r="KHD95" s="102"/>
      <c r="KHF95" s="102"/>
      <c r="KHH95" s="102"/>
      <c r="KHJ95" s="102"/>
      <c r="KHL95" s="102"/>
      <c r="KHN95" s="102"/>
      <c r="KHP95" s="102"/>
      <c r="KHR95" s="102"/>
      <c r="KHT95" s="102"/>
      <c r="KHV95" s="102"/>
      <c r="KHX95" s="102"/>
      <c r="KHZ95" s="102"/>
      <c r="KIB95" s="102"/>
      <c r="KID95" s="102"/>
      <c r="KIF95" s="102"/>
      <c r="KIH95" s="102"/>
      <c r="KIJ95" s="102"/>
      <c r="KIL95" s="102"/>
      <c r="KIN95" s="102"/>
      <c r="KIP95" s="102"/>
      <c r="KIR95" s="102"/>
      <c r="KIT95" s="102"/>
      <c r="KIV95" s="102"/>
      <c r="KIX95" s="102"/>
      <c r="KIZ95" s="102"/>
      <c r="KJB95" s="102"/>
      <c r="KJD95" s="102"/>
      <c r="KJF95" s="102"/>
      <c r="KJH95" s="102"/>
      <c r="KJJ95" s="102"/>
      <c r="KJL95" s="102"/>
      <c r="KJN95" s="102"/>
      <c r="KJP95" s="102"/>
      <c r="KJR95" s="102"/>
      <c r="KJT95" s="102"/>
      <c r="KJV95" s="102"/>
      <c r="KJX95" s="102"/>
      <c r="KJZ95" s="102"/>
      <c r="KKB95" s="102"/>
      <c r="KKD95" s="102"/>
      <c r="KKF95" s="102"/>
      <c r="KKH95" s="102"/>
      <c r="KKJ95" s="102"/>
      <c r="KKL95" s="102"/>
      <c r="KKN95" s="102"/>
      <c r="KKP95" s="102"/>
      <c r="KKR95" s="102"/>
      <c r="KKT95" s="102"/>
      <c r="KKV95" s="102"/>
      <c r="KKX95" s="102"/>
      <c r="KKZ95" s="102"/>
      <c r="KLB95" s="102"/>
      <c r="KLD95" s="102"/>
      <c r="KLF95" s="102"/>
      <c r="KLH95" s="102"/>
      <c r="KLJ95" s="102"/>
      <c r="KLL95" s="102"/>
      <c r="KLN95" s="102"/>
      <c r="KLP95" s="102"/>
      <c r="KLR95" s="102"/>
      <c r="KLT95" s="102"/>
      <c r="KLV95" s="102"/>
      <c r="KLX95" s="102"/>
      <c r="KLZ95" s="102"/>
      <c r="KMB95" s="102"/>
      <c r="KMD95" s="102"/>
      <c r="KMF95" s="102"/>
      <c r="KMH95" s="102"/>
      <c r="KMJ95" s="102"/>
      <c r="KML95" s="102"/>
      <c r="KMN95" s="102"/>
      <c r="KMP95" s="102"/>
      <c r="KMR95" s="102"/>
      <c r="KMT95" s="102"/>
      <c r="KMV95" s="102"/>
      <c r="KMX95" s="102"/>
      <c r="KMZ95" s="102"/>
      <c r="KNB95" s="102"/>
      <c r="KND95" s="102"/>
      <c r="KNF95" s="102"/>
      <c r="KNH95" s="102"/>
      <c r="KNJ95" s="102"/>
      <c r="KNL95" s="102"/>
      <c r="KNN95" s="102"/>
      <c r="KNP95" s="102"/>
      <c r="KNR95" s="102"/>
      <c r="KNT95" s="102"/>
      <c r="KNV95" s="102"/>
      <c r="KNX95" s="102"/>
      <c r="KNZ95" s="102"/>
      <c r="KOB95" s="102"/>
      <c r="KOD95" s="102"/>
      <c r="KOF95" s="102"/>
      <c r="KOH95" s="102"/>
      <c r="KOJ95" s="102"/>
      <c r="KOL95" s="102"/>
      <c r="KON95" s="102"/>
      <c r="KOP95" s="102"/>
      <c r="KOR95" s="102"/>
      <c r="KOT95" s="102"/>
      <c r="KOV95" s="102"/>
      <c r="KOX95" s="102"/>
      <c r="KOZ95" s="102"/>
      <c r="KPB95" s="102"/>
      <c r="KPD95" s="102"/>
      <c r="KPF95" s="102"/>
      <c r="KPH95" s="102"/>
      <c r="KPJ95" s="102"/>
      <c r="KPL95" s="102"/>
      <c r="KPN95" s="102"/>
      <c r="KPP95" s="102"/>
      <c r="KPR95" s="102"/>
      <c r="KPT95" s="102"/>
      <c r="KPV95" s="102"/>
      <c r="KPX95" s="102"/>
      <c r="KPZ95" s="102"/>
      <c r="KQB95" s="102"/>
      <c r="KQD95" s="102"/>
      <c r="KQF95" s="102"/>
      <c r="KQH95" s="102"/>
      <c r="KQJ95" s="102"/>
      <c r="KQL95" s="102"/>
      <c r="KQN95" s="102"/>
      <c r="KQP95" s="102"/>
      <c r="KQR95" s="102"/>
      <c r="KQT95" s="102"/>
      <c r="KQV95" s="102"/>
      <c r="KQX95" s="102"/>
      <c r="KQZ95" s="102"/>
      <c r="KRB95" s="102"/>
      <c r="KRD95" s="102"/>
      <c r="KRF95" s="102"/>
      <c r="KRH95" s="102"/>
      <c r="KRJ95" s="102"/>
      <c r="KRL95" s="102"/>
      <c r="KRN95" s="102"/>
      <c r="KRP95" s="102"/>
      <c r="KRR95" s="102"/>
      <c r="KRT95" s="102"/>
      <c r="KRV95" s="102"/>
      <c r="KRX95" s="102"/>
      <c r="KRZ95" s="102"/>
      <c r="KSB95" s="102"/>
      <c r="KSD95" s="102"/>
      <c r="KSF95" s="102"/>
      <c r="KSH95" s="102"/>
      <c r="KSJ95" s="102"/>
      <c r="KSL95" s="102"/>
      <c r="KSN95" s="102"/>
      <c r="KSP95" s="102"/>
      <c r="KSR95" s="102"/>
      <c r="KST95" s="102"/>
      <c r="KSV95" s="102"/>
      <c r="KSX95" s="102"/>
      <c r="KSZ95" s="102"/>
      <c r="KTB95" s="102"/>
      <c r="KTD95" s="102"/>
      <c r="KTF95" s="102"/>
      <c r="KTH95" s="102"/>
      <c r="KTJ95" s="102"/>
      <c r="KTL95" s="102"/>
      <c r="KTN95" s="102"/>
      <c r="KTP95" s="102"/>
      <c r="KTR95" s="102"/>
      <c r="KTT95" s="102"/>
      <c r="KTV95" s="102"/>
      <c r="KTX95" s="102"/>
      <c r="KTZ95" s="102"/>
      <c r="KUB95" s="102"/>
      <c r="KUD95" s="102"/>
      <c r="KUF95" s="102"/>
      <c r="KUH95" s="102"/>
      <c r="KUJ95" s="102"/>
      <c r="KUL95" s="102"/>
      <c r="KUN95" s="102"/>
      <c r="KUP95" s="102"/>
      <c r="KUR95" s="102"/>
      <c r="KUT95" s="102"/>
      <c r="KUV95" s="102"/>
      <c r="KUX95" s="102"/>
      <c r="KUZ95" s="102"/>
      <c r="KVB95" s="102"/>
      <c r="KVD95" s="102"/>
      <c r="KVF95" s="102"/>
      <c r="KVH95" s="102"/>
      <c r="KVJ95" s="102"/>
      <c r="KVL95" s="102"/>
      <c r="KVN95" s="102"/>
      <c r="KVP95" s="102"/>
      <c r="KVR95" s="102"/>
      <c r="KVT95" s="102"/>
      <c r="KVV95" s="102"/>
      <c r="KVX95" s="102"/>
      <c r="KVZ95" s="102"/>
      <c r="KWB95" s="102"/>
      <c r="KWD95" s="102"/>
      <c r="KWF95" s="102"/>
      <c r="KWH95" s="102"/>
      <c r="KWJ95" s="102"/>
      <c r="KWL95" s="102"/>
      <c r="KWN95" s="102"/>
      <c r="KWP95" s="102"/>
      <c r="KWR95" s="102"/>
      <c r="KWT95" s="102"/>
      <c r="KWV95" s="102"/>
      <c r="KWX95" s="102"/>
      <c r="KWZ95" s="102"/>
      <c r="KXB95" s="102"/>
      <c r="KXD95" s="102"/>
      <c r="KXF95" s="102"/>
      <c r="KXH95" s="102"/>
      <c r="KXJ95" s="102"/>
      <c r="KXL95" s="102"/>
      <c r="KXN95" s="102"/>
      <c r="KXP95" s="102"/>
      <c r="KXR95" s="102"/>
      <c r="KXT95" s="102"/>
      <c r="KXV95" s="102"/>
      <c r="KXX95" s="102"/>
      <c r="KXZ95" s="102"/>
      <c r="KYB95" s="102"/>
      <c r="KYD95" s="102"/>
      <c r="KYF95" s="102"/>
      <c r="KYH95" s="102"/>
      <c r="KYJ95" s="102"/>
      <c r="KYL95" s="102"/>
      <c r="KYN95" s="102"/>
      <c r="KYP95" s="102"/>
      <c r="KYR95" s="102"/>
      <c r="KYT95" s="102"/>
      <c r="KYV95" s="102"/>
      <c r="KYX95" s="102"/>
      <c r="KYZ95" s="102"/>
      <c r="KZB95" s="102"/>
      <c r="KZD95" s="102"/>
      <c r="KZF95" s="102"/>
      <c r="KZH95" s="102"/>
      <c r="KZJ95" s="102"/>
      <c r="KZL95" s="102"/>
      <c r="KZN95" s="102"/>
      <c r="KZP95" s="102"/>
      <c r="KZR95" s="102"/>
      <c r="KZT95" s="102"/>
      <c r="KZV95" s="102"/>
      <c r="KZX95" s="102"/>
      <c r="KZZ95" s="102"/>
      <c r="LAB95" s="102"/>
      <c r="LAD95" s="102"/>
      <c r="LAF95" s="102"/>
      <c r="LAH95" s="102"/>
      <c r="LAJ95" s="102"/>
      <c r="LAL95" s="102"/>
      <c r="LAN95" s="102"/>
      <c r="LAP95" s="102"/>
      <c r="LAR95" s="102"/>
      <c r="LAT95" s="102"/>
      <c r="LAV95" s="102"/>
      <c r="LAX95" s="102"/>
      <c r="LAZ95" s="102"/>
      <c r="LBB95" s="102"/>
      <c r="LBD95" s="102"/>
      <c r="LBF95" s="102"/>
      <c r="LBH95" s="102"/>
      <c r="LBJ95" s="102"/>
      <c r="LBL95" s="102"/>
      <c r="LBN95" s="102"/>
      <c r="LBP95" s="102"/>
      <c r="LBR95" s="102"/>
      <c r="LBT95" s="102"/>
      <c r="LBV95" s="102"/>
      <c r="LBX95" s="102"/>
      <c r="LBZ95" s="102"/>
      <c r="LCB95" s="102"/>
      <c r="LCD95" s="102"/>
      <c r="LCF95" s="102"/>
      <c r="LCH95" s="102"/>
      <c r="LCJ95" s="102"/>
      <c r="LCL95" s="102"/>
      <c r="LCN95" s="102"/>
      <c r="LCP95" s="102"/>
      <c r="LCR95" s="102"/>
      <c r="LCT95" s="102"/>
      <c r="LCV95" s="102"/>
      <c r="LCX95" s="102"/>
      <c r="LCZ95" s="102"/>
      <c r="LDB95" s="102"/>
      <c r="LDD95" s="102"/>
      <c r="LDF95" s="102"/>
      <c r="LDH95" s="102"/>
      <c r="LDJ95" s="102"/>
      <c r="LDL95" s="102"/>
      <c r="LDN95" s="102"/>
      <c r="LDP95" s="102"/>
      <c r="LDR95" s="102"/>
      <c r="LDT95" s="102"/>
      <c r="LDV95" s="102"/>
      <c r="LDX95" s="102"/>
      <c r="LDZ95" s="102"/>
      <c r="LEB95" s="102"/>
      <c r="LED95" s="102"/>
      <c r="LEF95" s="102"/>
      <c r="LEH95" s="102"/>
      <c r="LEJ95" s="102"/>
      <c r="LEL95" s="102"/>
      <c r="LEN95" s="102"/>
      <c r="LEP95" s="102"/>
      <c r="LER95" s="102"/>
      <c r="LET95" s="102"/>
      <c r="LEV95" s="102"/>
      <c r="LEX95" s="102"/>
      <c r="LEZ95" s="102"/>
      <c r="LFB95" s="102"/>
      <c r="LFD95" s="102"/>
      <c r="LFF95" s="102"/>
      <c r="LFH95" s="102"/>
      <c r="LFJ95" s="102"/>
      <c r="LFL95" s="102"/>
      <c r="LFN95" s="102"/>
      <c r="LFP95" s="102"/>
      <c r="LFR95" s="102"/>
      <c r="LFT95" s="102"/>
      <c r="LFV95" s="102"/>
      <c r="LFX95" s="102"/>
      <c r="LFZ95" s="102"/>
      <c r="LGB95" s="102"/>
      <c r="LGD95" s="102"/>
      <c r="LGF95" s="102"/>
      <c r="LGH95" s="102"/>
      <c r="LGJ95" s="102"/>
      <c r="LGL95" s="102"/>
      <c r="LGN95" s="102"/>
      <c r="LGP95" s="102"/>
      <c r="LGR95" s="102"/>
      <c r="LGT95" s="102"/>
      <c r="LGV95" s="102"/>
      <c r="LGX95" s="102"/>
      <c r="LGZ95" s="102"/>
      <c r="LHB95" s="102"/>
      <c r="LHD95" s="102"/>
      <c r="LHF95" s="102"/>
      <c r="LHH95" s="102"/>
      <c r="LHJ95" s="102"/>
      <c r="LHL95" s="102"/>
      <c r="LHN95" s="102"/>
      <c r="LHP95" s="102"/>
      <c r="LHR95" s="102"/>
      <c r="LHT95" s="102"/>
      <c r="LHV95" s="102"/>
      <c r="LHX95" s="102"/>
      <c r="LHZ95" s="102"/>
      <c r="LIB95" s="102"/>
      <c r="LID95" s="102"/>
      <c r="LIF95" s="102"/>
      <c r="LIH95" s="102"/>
      <c r="LIJ95" s="102"/>
      <c r="LIL95" s="102"/>
      <c r="LIN95" s="102"/>
      <c r="LIP95" s="102"/>
      <c r="LIR95" s="102"/>
      <c r="LIT95" s="102"/>
      <c r="LIV95" s="102"/>
      <c r="LIX95" s="102"/>
      <c r="LIZ95" s="102"/>
      <c r="LJB95" s="102"/>
      <c r="LJD95" s="102"/>
      <c r="LJF95" s="102"/>
      <c r="LJH95" s="102"/>
      <c r="LJJ95" s="102"/>
      <c r="LJL95" s="102"/>
      <c r="LJN95" s="102"/>
      <c r="LJP95" s="102"/>
      <c r="LJR95" s="102"/>
      <c r="LJT95" s="102"/>
      <c r="LJV95" s="102"/>
      <c r="LJX95" s="102"/>
      <c r="LJZ95" s="102"/>
      <c r="LKB95" s="102"/>
      <c r="LKD95" s="102"/>
      <c r="LKF95" s="102"/>
      <c r="LKH95" s="102"/>
      <c r="LKJ95" s="102"/>
      <c r="LKL95" s="102"/>
      <c r="LKN95" s="102"/>
      <c r="LKP95" s="102"/>
      <c r="LKR95" s="102"/>
      <c r="LKT95" s="102"/>
      <c r="LKV95" s="102"/>
      <c r="LKX95" s="102"/>
      <c r="LKZ95" s="102"/>
      <c r="LLB95" s="102"/>
      <c r="LLD95" s="102"/>
      <c r="LLF95" s="102"/>
      <c r="LLH95" s="102"/>
      <c r="LLJ95" s="102"/>
      <c r="LLL95" s="102"/>
      <c r="LLN95" s="102"/>
      <c r="LLP95" s="102"/>
      <c r="LLR95" s="102"/>
      <c r="LLT95" s="102"/>
      <c r="LLV95" s="102"/>
      <c r="LLX95" s="102"/>
      <c r="LLZ95" s="102"/>
      <c r="LMB95" s="102"/>
      <c r="LMD95" s="102"/>
      <c r="LMF95" s="102"/>
      <c r="LMH95" s="102"/>
      <c r="LMJ95" s="102"/>
      <c r="LML95" s="102"/>
      <c r="LMN95" s="102"/>
      <c r="LMP95" s="102"/>
      <c r="LMR95" s="102"/>
      <c r="LMT95" s="102"/>
      <c r="LMV95" s="102"/>
      <c r="LMX95" s="102"/>
      <c r="LMZ95" s="102"/>
      <c r="LNB95" s="102"/>
      <c r="LND95" s="102"/>
      <c r="LNF95" s="102"/>
      <c r="LNH95" s="102"/>
      <c r="LNJ95" s="102"/>
      <c r="LNL95" s="102"/>
      <c r="LNN95" s="102"/>
      <c r="LNP95" s="102"/>
      <c r="LNR95" s="102"/>
      <c r="LNT95" s="102"/>
      <c r="LNV95" s="102"/>
      <c r="LNX95" s="102"/>
      <c r="LNZ95" s="102"/>
      <c r="LOB95" s="102"/>
      <c r="LOD95" s="102"/>
      <c r="LOF95" s="102"/>
      <c r="LOH95" s="102"/>
      <c r="LOJ95" s="102"/>
      <c r="LOL95" s="102"/>
      <c r="LON95" s="102"/>
      <c r="LOP95" s="102"/>
      <c r="LOR95" s="102"/>
      <c r="LOT95" s="102"/>
      <c r="LOV95" s="102"/>
      <c r="LOX95" s="102"/>
      <c r="LOZ95" s="102"/>
      <c r="LPB95" s="102"/>
      <c r="LPD95" s="102"/>
      <c r="LPF95" s="102"/>
      <c r="LPH95" s="102"/>
      <c r="LPJ95" s="102"/>
      <c r="LPL95" s="102"/>
      <c r="LPN95" s="102"/>
      <c r="LPP95" s="102"/>
      <c r="LPR95" s="102"/>
      <c r="LPT95" s="102"/>
      <c r="LPV95" s="102"/>
      <c r="LPX95" s="102"/>
      <c r="LPZ95" s="102"/>
      <c r="LQB95" s="102"/>
      <c r="LQD95" s="102"/>
      <c r="LQF95" s="102"/>
      <c r="LQH95" s="102"/>
      <c r="LQJ95" s="102"/>
      <c r="LQL95" s="102"/>
      <c r="LQN95" s="102"/>
      <c r="LQP95" s="102"/>
      <c r="LQR95" s="102"/>
      <c r="LQT95" s="102"/>
      <c r="LQV95" s="102"/>
      <c r="LQX95" s="102"/>
      <c r="LQZ95" s="102"/>
      <c r="LRB95" s="102"/>
      <c r="LRD95" s="102"/>
      <c r="LRF95" s="102"/>
      <c r="LRH95" s="102"/>
      <c r="LRJ95" s="102"/>
      <c r="LRL95" s="102"/>
      <c r="LRN95" s="102"/>
      <c r="LRP95" s="102"/>
      <c r="LRR95" s="102"/>
      <c r="LRT95" s="102"/>
      <c r="LRV95" s="102"/>
      <c r="LRX95" s="102"/>
      <c r="LRZ95" s="102"/>
      <c r="LSB95" s="102"/>
      <c r="LSD95" s="102"/>
      <c r="LSF95" s="102"/>
      <c r="LSH95" s="102"/>
      <c r="LSJ95" s="102"/>
      <c r="LSL95" s="102"/>
      <c r="LSN95" s="102"/>
      <c r="LSP95" s="102"/>
      <c r="LSR95" s="102"/>
      <c r="LST95" s="102"/>
      <c r="LSV95" s="102"/>
      <c r="LSX95" s="102"/>
      <c r="LSZ95" s="102"/>
      <c r="LTB95" s="102"/>
      <c r="LTD95" s="102"/>
      <c r="LTF95" s="102"/>
      <c r="LTH95" s="102"/>
      <c r="LTJ95" s="102"/>
      <c r="LTL95" s="102"/>
      <c r="LTN95" s="102"/>
      <c r="LTP95" s="102"/>
      <c r="LTR95" s="102"/>
      <c r="LTT95" s="102"/>
      <c r="LTV95" s="102"/>
      <c r="LTX95" s="102"/>
      <c r="LTZ95" s="102"/>
      <c r="LUB95" s="102"/>
      <c r="LUD95" s="102"/>
      <c r="LUF95" s="102"/>
      <c r="LUH95" s="102"/>
      <c r="LUJ95" s="102"/>
      <c r="LUL95" s="102"/>
      <c r="LUN95" s="102"/>
      <c r="LUP95" s="102"/>
      <c r="LUR95" s="102"/>
      <c r="LUT95" s="102"/>
      <c r="LUV95" s="102"/>
      <c r="LUX95" s="102"/>
      <c r="LUZ95" s="102"/>
      <c r="LVB95" s="102"/>
      <c r="LVD95" s="102"/>
      <c r="LVF95" s="102"/>
      <c r="LVH95" s="102"/>
      <c r="LVJ95" s="102"/>
      <c r="LVL95" s="102"/>
      <c r="LVN95" s="102"/>
      <c r="LVP95" s="102"/>
      <c r="LVR95" s="102"/>
      <c r="LVT95" s="102"/>
      <c r="LVV95" s="102"/>
      <c r="LVX95" s="102"/>
      <c r="LVZ95" s="102"/>
      <c r="LWB95" s="102"/>
      <c r="LWD95" s="102"/>
      <c r="LWF95" s="102"/>
      <c r="LWH95" s="102"/>
      <c r="LWJ95" s="102"/>
      <c r="LWL95" s="102"/>
      <c r="LWN95" s="102"/>
      <c r="LWP95" s="102"/>
      <c r="LWR95" s="102"/>
      <c r="LWT95" s="102"/>
      <c r="LWV95" s="102"/>
      <c r="LWX95" s="102"/>
      <c r="LWZ95" s="102"/>
      <c r="LXB95" s="102"/>
      <c r="LXD95" s="102"/>
      <c r="LXF95" s="102"/>
      <c r="LXH95" s="102"/>
      <c r="LXJ95" s="102"/>
      <c r="LXL95" s="102"/>
      <c r="LXN95" s="102"/>
      <c r="LXP95" s="102"/>
      <c r="LXR95" s="102"/>
      <c r="LXT95" s="102"/>
      <c r="LXV95" s="102"/>
      <c r="LXX95" s="102"/>
      <c r="LXZ95" s="102"/>
      <c r="LYB95" s="102"/>
      <c r="LYD95" s="102"/>
      <c r="LYF95" s="102"/>
      <c r="LYH95" s="102"/>
      <c r="LYJ95" s="102"/>
      <c r="LYL95" s="102"/>
      <c r="LYN95" s="102"/>
      <c r="LYP95" s="102"/>
      <c r="LYR95" s="102"/>
      <c r="LYT95" s="102"/>
      <c r="LYV95" s="102"/>
      <c r="LYX95" s="102"/>
      <c r="LYZ95" s="102"/>
      <c r="LZB95" s="102"/>
      <c r="LZD95" s="102"/>
      <c r="LZF95" s="102"/>
      <c r="LZH95" s="102"/>
      <c r="LZJ95" s="102"/>
      <c r="LZL95" s="102"/>
      <c r="LZN95" s="102"/>
      <c r="LZP95" s="102"/>
      <c r="LZR95" s="102"/>
      <c r="LZT95" s="102"/>
      <c r="LZV95" s="102"/>
      <c r="LZX95" s="102"/>
      <c r="LZZ95" s="102"/>
      <c r="MAB95" s="102"/>
      <c r="MAD95" s="102"/>
      <c r="MAF95" s="102"/>
      <c r="MAH95" s="102"/>
      <c r="MAJ95" s="102"/>
      <c r="MAL95" s="102"/>
      <c r="MAN95" s="102"/>
      <c r="MAP95" s="102"/>
      <c r="MAR95" s="102"/>
      <c r="MAT95" s="102"/>
      <c r="MAV95" s="102"/>
      <c r="MAX95" s="102"/>
      <c r="MAZ95" s="102"/>
      <c r="MBB95" s="102"/>
      <c r="MBD95" s="102"/>
      <c r="MBF95" s="102"/>
      <c r="MBH95" s="102"/>
      <c r="MBJ95" s="102"/>
      <c r="MBL95" s="102"/>
      <c r="MBN95" s="102"/>
      <c r="MBP95" s="102"/>
      <c r="MBR95" s="102"/>
      <c r="MBT95" s="102"/>
      <c r="MBV95" s="102"/>
      <c r="MBX95" s="102"/>
      <c r="MBZ95" s="102"/>
      <c r="MCB95" s="102"/>
      <c r="MCD95" s="102"/>
      <c r="MCF95" s="102"/>
      <c r="MCH95" s="102"/>
      <c r="MCJ95" s="102"/>
      <c r="MCL95" s="102"/>
      <c r="MCN95" s="102"/>
      <c r="MCP95" s="102"/>
      <c r="MCR95" s="102"/>
      <c r="MCT95" s="102"/>
      <c r="MCV95" s="102"/>
      <c r="MCX95" s="102"/>
      <c r="MCZ95" s="102"/>
      <c r="MDB95" s="102"/>
      <c r="MDD95" s="102"/>
      <c r="MDF95" s="102"/>
      <c r="MDH95" s="102"/>
      <c r="MDJ95" s="102"/>
      <c r="MDL95" s="102"/>
      <c r="MDN95" s="102"/>
      <c r="MDP95" s="102"/>
      <c r="MDR95" s="102"/>
      <c r="MDT95" s="102"/>
      <c r="MDV95" s="102"/>
      <c r="MDX95" s="102"/>
      <c r="MDZ95" s="102"/>
      <c r="MEB95" s="102"/>
      <c r="MED95" s="102"/>
      <c r="MEF95" s="102"/>
      <c r="MEH95" s="102"/>
      <c r="MEJ95" s="102"/>
      <c r="MEL95" s="102"/>
      <c r="MEN95" s="102"/>
      <c r="MEP95" s="102"/>
      <c r="MER95" s="102"/>
      <c r="MET95" s="102"/>
      <c r="MEV95" s="102"/>
      <c r="MEX95" s="102"/>
      <c r="MEZ95" s="102"/>
      <c r="MFB95" s="102"/>
      <c r="MFD95" s="102"/>
      <c r="MFF95" s="102"/>
      <c r="MFH95" s="102"/>
      <c r="MFJ95" s="102"/>
      <c r="MFL95" s="102"/>
      <c r="MFN95" s="102"/>
      <c r="MFP95" s="102"/>
      <c r="MFR95" s="102"/>
      <c r="MFT95" s="102"/>
      <c r="MFV95" s="102"/>
      <c r="MFX95" s="102"/>
      <c r="MFZ95" s="102"/>
      <c r="MGB95" s="102"/>
      <c r="MGD95" s="102"/>
      <c r="MGF95" s="102"/>
      <c r="MGH95" s="102"/>
      <c r="MGJ95" s="102"/>
      <c r="MGL95" s="102"/>
      <c r="MGN95" s="102"/>
      <c r="MGP95" s="102"/>
      <c r="MGR95" s="102"/>
      <c r="MGT95" s="102"/>
      <c r="MGV95" s="102"/>
      <c r="MGX95" s="102"/>
      <c r="MGZ95" s="102"/>
      <c r="MHB95" s="102"/>
      <c r="MHD95" s="102"/>
      <c r="MHF95" s="102"/>
      <c r="MHH95" s="102"/>
      <c r="MHJ95" s="102"/>
      <c r="MHL95" s="102"/>
      <c r="MHN95" s="102"/>
      <c r="MHP95" s="102"/>
      <c r="MHR95" s="102"/>
      <c r="MHT95" s="102"/>
      <c r="MHV95" s="102"/>
      <c r="MHX95" s="102"/>
      <c r="MHZ95" s="102"/>
      <c r="MIB95" s="102"/>
      <c r="MID95" s="102"/>
      <c r="MIF95" s="102"/>
      <c r="MIH95" s="102"/>
      <c r="MIJ95" s="102"/>
      <c r="MIL95" s="102"/>
      <c r="MIN95" s="102"/>
      <c r="MIP95" s="102"/>
      <c r="MIR95" s="102"/>
      <c r="MIT95" s="102"/>
      <c r="MIV95" s="102"/>
      <c r="MIX95" s="102"/>
      <c r="MIZ95" s="102"/>
      <c r="MJB95" s="102"/>
      <c r="MJD95" s="102"/>
      <c r="MJF95" s="102"/>
      <c r="MJH95" s="102"/>
      <c r="MJJ95" s="102"/>
      <c r="MJL95" s="102"/>
      <c r="MJN95" s="102"/>
      <c r="MJP95" s="102"/>
      <c r="MJR95" s="102"/>
      <c r="MJT95" s="102"/>
      <c r="MJV95" s="102"/>
      <c r="MJX95" s="102"/>
      <c r="MJZ95" s="102"/>
      <c r="MKB95" s="102"/>
      <c r="MKD95" s="102"/>
      <c r="MKF95" s="102"/>
      <c r="MKH95" s="102"/>
      <c r="MKJ95" s="102"/>
      <c r="MKL95" s="102"/>
      <c r="MKN95" s="102"/>
      <c r="MKP95" s="102"/>
      <c r="MKR95" s="102"/>
      <c r="MKT95" s="102"/>
      <c r="MKV95" s="102"/>
      <c r="MKX95" s="102"/>
      <c r="MKZ95" s="102"/>
      <c r="MLB95" s="102"/>
      <c r="MLD95" s="102"/>
      <c r="MLF95" s="102"/>
      <c r="MLH95" s="102"/>
      <c r="MLJ95" s="102"/>
      <c r="MLL95" s="102"/>
      <c r="MLN95" s="102"/>
      <c r="MLP95" s="102"/>
      <c r="MLR95" s="102"/>
      <c r="MLT95" s="102"/>
      <c r="MLV95" s="102"/>
      <c r="MLX95" s="102"/>
      <c r="MLZ95" s="102"/>
      <c r="MMB95" s="102"/>
      <c r="MMD95" s="102"/>
      <c r="MMF95" s="102"/>
      <c r="MMH95" s="102"/>
      <c r="MMJ95" s="102"/>
      <c r="MML95" s="102"/>
      <c r="MMN95" s="102"/>
      <c r="MMP95" s="102"/>
      <c r="MMR95" s="102"/>
      <c r="MMT95" s="102"/>
      <c r="MMV95" s="102"/>
      <c r="MMX95" s="102"/>
      <c r="MMZ95" s="102"/>
      <c r="MNB95" s="102"/>
      <c r="MND95" s="102"/>
      <c r="MNF95" s="102"/>
      <c r="MNH95" s="102"/>
      <c r="MNJ95" s="102"/>
      <c r="MNL95" s="102"/>
      <c r="MNN95" s="102"/>
      <c r="MNP95" s="102"/>
      <c r="MNR95" s="102"/>
      <c r="MNT95" s="102"/>
      <c r="MNV95" s="102"/>
      <c r="MNX95" s="102"/>
      <c r="MNZ95" s="102"/>
      <c r="MOB95" s="102"/>
      <c r="MOD95" s="102"/>
      <c r="MOF95" s="102"/>
      <c r="MOH95" s="102"/>
      <c r="MOJ95" s="102"/>
      <c r="MOL95" s="102"/>
      <c r="MON95" s="102"/>
      <c r="MOP95" s="102"/>
      <c r="MOR95" s="102"/>
      <c r="MOT95" s="102"/>
      <c r="MOV95" s="102"/>
      <c r="MOX95" s="102"/>
      <c r="MOZ95" s="102"/>
      <c r="MPB95" s="102"/>
      <c r="MPD95" s="102"/>
      <c r="MPF95" s="102"/>
      <c r="MPH95" s="102"/>
      <c r="MPJ95" s="102"/>
      <c r="MPL95" s="102"/>
      <c r="MPN95" s="102"/>
      <c r="MPP95" s="102"/>
      <c r="MPR95" s="102"/>
      <c r="MPT95" s="102"/>
      <c r="MPV95" s="102"/>
      <c r="MPX95" s="102"/>
      <c r="MPZ95" s="102"/>
      <c r="MQB95" s="102"/>
      <c r="MQD95" s="102"/>
      <c r="MQF95" s="102"/>
      <c r="MQH95" s="102"/>
      <c r="MQJ95" s="102"/>
      <c r="MQL95" s="102"/>
      <c r="MQN95" s="102"/>
      <c r="MQP95" s="102"/>
      <c r="MQR95" s="102"/>
      <c r="MQT95" s="102"/>
      <c r="MQV95" s="102"/>
      <c r="MQX95" s="102"/>
      <c r="MQZ95" s="102"/>
      <c r="MRB95" s="102"/>
      <c r="MRD95" s="102"/>
      <c r="MRF95" s="102"/>
      <c r="MRH95" s="102"/>
      <c r="MRJ95" s="102"/>
      <c r="MRL95" s="102"/>
      <c r="MRN95" s="102"/>
      <c r="MRP95" s="102"/>
      <c r="MRR95" s="102"/>
      <c r="MRT95" s="102"/>
      <c r="MRV95" s="102"/>
      <c r="MRX95" s="102"/>
      <c r="MRZ95" s="102"/>
      <c r="MSB95" s="102"/>
      <c r="MSD95" s="102"/>
      <c r="MSF95" s="102"/>
      <c r="MSH95" s="102"/>
      <c r="MSJ95" s="102"/>
      <c r="MSL95" s="102"/>
      <c r="MSN95" s="102"/>
      <c r="MSP95" s="102"/>
      <c r="MSR95" s="102"/>
      <c r="MST95" s="102"/>
      <c r="MSV95" s="102"/>
      <c r="MSX95" s="102"/>
      <c r="MSZ95" s="102"/>
      <c r="MTB95" s="102"/>
      <c r="MTD95" s="102"/>
      <c r="MTF95" s="102"/>
      <c r="MTH95" s="102"/>
      <c r="MTJ95" s="102"/>
      <c r="MTL95" s="102"/>
      <c r="MTN95" s="102"/>
      <c r="MTP95" s="102"/>
      <c r="MTR95" s="102"/>
      <c r="MTT95" s="102"/>
      <c r="MTV95" s="102"/>
      <c r="MTX95" s="102"/>
      <c r="MTZ95" s="102"/>
      <c r="MUB95" s="102"/>
      <c r="MUD95" s="102"/>
      <c r="MUF95" s="102"/>
      <c r="MUH95" s="102"/>
      <c r="MUJ95" s="102"/>
      <c r="MUL95" s="102"/>
      <c r="MUN95" s="102"/>
      <c r="MUP95" s="102"/>
      <c r="MUR95" s="102"/>
      <c r="MUT95" s="102"/>
      <c r="MUV95" s="102"/>
      <c r="MUX95" s="102"/>
      <c r="MUZ95" s="102"/>
      <c r="MVB95" s="102"/>
      <c r="MVD95" s="102"/>
      <c r="MVF95" s="102"/>
      <c r="MVH95" s="102"/>
      <c r="MVJ95" s="102"/>
      <c r="MVL95" s="102"/>
      <c r="MVN95" s="102"/>
      <c r="MVP95" s="102"/>
      <c r="MVR95" s="102"/>
      <c r="MVT95" s="102"/>
      <c r="MVV95" s="102"/>
      <c r="MVX95" s="102"/>
      <c r="MVZ95" s="102"/>
      <c r="MWB95" s="102"/>
      <c r="MWD95" s="102"/>
      <c r="MWF95" s="102"/>
      <c r="MWH95" s="102"/>
      <c r="MWJ95" s="102"/>
      <c r="MWL95" s="102"/>
      <c r="MWN95" s="102"/>
      <c r="MWP95" s="102"/>
      <c r="MWR95" s="102"/>
      <c r="MWT95" s="102"/>
      <c r="MWV95" s="102"/>
      <c r="MWX95" s="102"/>
      <c r="MWZ95" s="102"/>
      <c r="MXB95" s="102"/>
      <c r="MXD95" s="102"/>
      <c r="MXF95" s="102"/>
      <c r="MXH95" s="102"/>
      <c r="MXJ95" s="102"/>
      <c r="MXL95" s="102"/>
      <c r="MXN95" s="102"/>
      <c r="MXP95" s="102"/>
      <c r="MXR95" s="102"/>
      <c r="MXT95" s="102"/>
      <c r="MXV95" s="102"/>
      <c r="MXX95" s="102"/>
      <c r="MXZ95" s="102"/>
      <c r="MYB95" s="102"/>
      <c r="MYD95" s="102"/>
      <c r="MYF95" s="102"/>
      <c r="MYH95" s="102"/>
      <c r="MYJ95" s="102"/>
      <c r="MYL95" s="102"/>
      <c r="MYN95" s="102"/>
      <c r="MYP95" s="102"/>
      <c r="MYR95" s="102"/>
      <c r="MYT95" s="102"/>
      <c r="MYV95" s="102"/>
      <c r="MYX95" s="102"/>
      <c r="MYZ95" s="102"/>
      <c r="MZB95" s="102"/>
      <c r="MZD95" s="102"/>
      <c r="MZF95" s="102"/>
      <c r="MZH95" s="102"/>
      <c r="MZJ95" s="102"/>
      <c r="MZL95" s="102"/>
      <c r="MZN95" s="102"/>
      <c r="MZP95" s="102"/>
      <c r="MZR95" s="102"/>
      <c r="MZT95" s="102"/>
      <c r="MZV95" s="102"/>
      <c r="MZX95" s="102"/>
      <c r="MZZ95" s="102"/>
      <c r="NAB95" s="102"/>
      <c r="NAD95" s="102"/>
      <c r="NAF95" s="102"/>
      <c r="NAH95" s="102"/>
      <c r="NAJ95" s="102"/>
      <c r="NAL95" s="102"/>
      <c r="NAN95" s="102"/>
      <c r="NAP95" s="102"/>
      <c r="NAR95" s="102"/>
      <c r="NAT95" s="102"/>
      <c r="NAV95" s="102"/>
      <c r="NAX95" s="102"/>
      <c r="NAZ95" s="102"/>
      <c r="NBB95" s="102"/>
      <c r="NBD95" s="102"/>
      <c r="NBF95" s="102"/>
      <c r="NBH95" s="102"/>
      <c r="NBJ95" s="102"/>
      <c r="NBL95" s="102"/>
      <c r="NBN95" s="102"/>
      <c r="NBP95" s="102"/>
      <c r="NBR95" s="102"/>
      <c r="NBT95" s="102"/>
      <c r="NBV95" s="102"/>
      <c r="NBX95" s="102"/>
      <c r="NBZ95" s="102"/>
      <c r="NCB95" s="102"/>
      <c r="NCD95" s="102"/>
      <c r="NCF95" s="102"/>
      <c r="NCH95" s="102"/>
      <c r="NCJ95" s="102"/>
      <c r="NCL95" s="102"/>
      <c r="NCN95" s="102"/>
      <c r="NCP95" s="102"/>
      <c r="NCR95" s="102"/>
      <c r="NCT95" s="102"/>
      <c r="NCV95" s="102"/>
      <c r="NCX95" s="102"/>
      <c r="NCZ95" s="102"/>
      <c r="NDB95" s="102"/>
      <c r="NDD95" s="102"/>
      <c r="NDF95" s="102"/>
      <c r="NDH95" s="102"/>
      <c r="NDJ95" s="102"/>
      <c r="NDL95" s="102"/>
      <c r="NDN95" s="102"/>
      <c r="NDP95" s="102"/>
      <c r="NDR95" s="102"/>
      <c r="NDT95" s="102"/>
      <c r="NDV95" s="102"/>
      <c r="NDX95" s="102"/>
      <c r="NDZ95" s="102"/>
      <c r="NEB95" s="102"/>
      <c r="NED95" s="102"/>
      <c r="NEF95" s="102"/>
      <c r="NEH95" s="102"/>
      <c r="NEJ95" s="102"/>
      <c r="NEL95" s="102"/>
      <c r="NEN95" s="102"/>
      <c r="NEP95" s="102"/>
      <c r="NER95" s="102"/>
      <c r="NET95" s="102"/>
      <c r="NEV95" s="102"/>
      <c r="NEX95" s="102"/>
      <c r="NEZ95" s="102"/>
      <c r="NFB95" s="102"/>
      <c r="NFD95" s="102"/>
      <c r="NFF95" s="102"/>
      <c r="NFH95" s="102"/>
      <c r="NFJ95" s="102"/>
      <c r="NFL95" s="102"/>
      <c r="NFN95" s="102"/>
      <c r="NFP95" s="102"/>
      <c r="NFR95" s="102"/>
      <c r="NFT95" s="102"/>
      <c r="NFV95" s="102"/>
      <c r="NFX95" s="102"/>
      <c r="NFZ95" s="102"/>
      <c r="NGB95" s="102"/>
      <c r="NGD95" s="102"/>
      <c r="NGF95" s="102"/>
      <c r="NGH95" s="102"/>
      <c r="NGJ95" s="102"/>
      <c r="NGL95" s="102"/>
      <c r="NGN95" s="102"/>
      <c r="NGP95" s="102"/>
      <c r="NGR95" s="102"/>
      <c r="NGT95" s="102"/>
      <c r="NGV95" s="102"/>
      <c r="NGX95" s="102"/>
      <c r="NGZ95" s="102"/>
      <c r="NHB95" s="102"/>
      <c r="NHD95" s="102"/>
      <c r="NHF95" s="102"/>
      <c r="NHH95" s="102"/>
      <c r="NHJ95" s="102"/>
      <c r="NHL95" s="102"/>
      <c r="NHN95" s="102"/>
      <c r="NHP95" s="102"/>
      <c r="NHR95" s="102"/>
      <c r="NHT95" s="102"/>
      <c r="NHV95" s="102"/>
      <c r="NHX95" s="102"/>
      <c r="NHZ95" s="102"/>
      <c r="NIB95" s="102"/>
      <c r="NID95" s="102"/>
      <c r="NIF95" s="102"/>
      <c r="NIH95" s="102"/>
      <c r="NIJ95" s="102"/>
      <c r="NIL95" s="102"/>
      <c r="NIN95" s="102"/>
      <c r="NIP95" s="102"/>
      <c r="NIR95" s="102"/>
      <c r="NIT95" s="102"/>
      <c r="NIV95" s="102"/>
      <c r="NIX95" s="102"/>
      <c r="NIZ95" s="102"/>
      <c r="NJB95" s="102"/>
      <c r="NJD95" s="102"/>
      <c r="NJF95" s="102"/>
      <c r="NJH95" s="102"/>
      <c r="NJJ95" s="102"/>
      <c r="NJL95" s="102"/>
      <c r="NJN95" s="102"/>
      <c r="NJP95" s="102"/>
      <c r="NJR95" s="102"/>
      <c r="NJT95" s="102"/>
      <c r="NJV95" s="102"/>
      <c r="NJX95" s="102"/>
      <c r="NJZ95" s="102"/>
      <c r="NKB95" s="102"/>
      <c r="NKD95" s="102"/>
      <c r="NKF95" s="102"/>
      <c r="NKH95" s="102"/>
      <c r="NKJ95" s="102"/>
      <c r="NKL95" s="102"/>
      <c r="NKN95" s="102"/>
      <c r="NKP95" s="102"/>
      <c r="NKR95" s="102"/>
      <c r="NKT95" s="102"/>
      <c r="NKV95" s="102"/>
      <c r="NKX95" s="102"/>
      <c r="NKZ95" s="102"/>
      <c r="NLB95" s="102"/>
      <c r="NLD95" s="102"/>
      <c r="NLF95" s="102"/>
      <c r="NLH95" s="102"/>
      <c r="NLJ95" s="102"/>
      <c r="NLL95" s="102"/>
      <c r="NLN95" s="102"/>
      <c r="NLP95" s="102"/>
      <c r="NLR95" s="102"/>
      <c r="NLT95" s="102"/>
      <c r="NLV95" s="102"/>
      <c r="NLX95" s="102"/>
      <c r="NLZ95" s="102"/>
      <c r="NMB95" s="102"/>
      <c r="NMD95" s="102"/>
      <c r="NMF95" s="102"/>
      <c r="NMH95" s="102"/>
      <c r="NMJ95" s="102"/>
      <c r="NML95" s="102"/>
      <c r="NMN95" s="102"/>
      <c r="NMP95" s="102"/>
      <c r="NMR95" s="102"/>
      <c r="NMT95" s="102"/>
      <c r="NMV95" s="102"/>
      <c r="NMX95" s="102"/>
      <c r="NMZ95" s="102"/>
      <c r="NNB95" s="102"/>
      <c r="NND95" s="102"/>
      <c r="NNF95" s="102"/>
      <c r="NNH95" s="102"/>
      <c r="NNJ95" s="102"/>
      <c r="NNL95" s="102"/>
      <c r="NNN95" s="102"/>
      <c r="NNP95" s="102"/>
      <c r="NNR95" s="102"/>
      <c r="NNT95" s="102"/>
      <c r="NNV95" s="102"/>
      <c r="NNX95" s="102"/>
      <c r="NNZ95" s="102"/>
      <c r="NOB95" s="102"/>
      <c r="NOD95" s="102"/>
      <c r="NOF95" s="102"/>
      <c r="NOH95" s="102"/>
      <c r="NOJ95" s="102"/>
      <c r="NOL95" s="102"/>
      <c r="NON95" s="102"/>
      <c r="NOP95" s="102"/>
      <c r="NOR95" s="102"/>
      <c r="NOT95" s="102"/>
      <c r="NOV95" s="102"/>
      <c r="NOX95" s="102"/>
      <c r="NOZ95" s="102"/>
      <c r="NPB95" s="102"/>
      <c r="NPD95" s="102"/>
      <c r="NPF95" s="102"/>
      <c r="NPH95" s="102"/>
      <c r="NPJ95" s="102"/>
      <c r="NPL95" s="102"/>
      <c r="NPN95" s="102"/>
      <c r="NPP95" s="102"/>
      <c r="NPR95" s="102"/>
      <c r="NPT95" s="102"/>
      <c r="NPV95" s="102"/>
      <c r="NPX95" s="102"/>
      <c r="NPZ95" s="102"/>
      <c r="NQB95" s="102"/>
      <c r="NQD95" s="102"/>
      <c r="NQF95" s="102"/>
      <c r="NQH95" s="102"/>
      <c r="NQJ95" s="102"/>
      <c r="NQL95" s="102"/>
      <c r="NQN95" s="102"/>
      <c r="NQP95" s="102"/>
      <c r="NQR95" s="102"/>
      <c r="NQT95" s="102"/>
      <c r="NQV95" s="102"/>
      <c r="NQX95" s="102"/>
      <c r="NQZ95" s="102"/>
      <c r="NRB95" s="102"/>
      <c r="NRD95" s="102"/>
      <c r="NRF95" s="102"/>
      <c r="NRH95" s="102"/>
      <c r="NRJ95" s="102"/>
      <c r="NRL95" s="102"/>
      <c r="NRN95" s="102"/>
      <c r="NRP95" s="102"/>
      <c r="NRR95" s="102"/>
      <c r="NRT95" s="102"/>
      <c r="NRV95" s="102"/>
      <c r="NRX95" s="102"/>
      <c r="NRZ95" s="102"/>
      <c r="NSB95" s="102"/>
      <c r="NSD95" s="102"/>
      <c r="NSF95" s="102"/>
      <c r="NSH95" s="102"/>
      <c r="NSJ95" s="102"/>
      <c r="NSL95" s="102"/>
      <c r="NSN95" s="102"/>
      <c r="NSP95" s="102"/>
      <c r="NSR95" s="102"/>
      <c r="NST95" s="102"/>
      <c r="NSV95" s="102"/>
      <c r="NSX95" s="102"/>
      <c r="NSZ95" s="102"/>
      <c r="NTB95" s="102"/>
      <c r="NTD95" s="102"/>
      <c r="NTF95" s="102"/>
      <c r="NTH95" s="102"/>
      <c r="NTJ95" s="102"/>
      <c r="NTL95" s="102"/>
      <c r="NTN95" s="102"/>
      <c r="NTP95" s="102"/>
      <c r="NTR95" s="102"/>
      <c r="NTT95" s="102"/>
      <c r="NTV95" s="102"/>
      <c r="NTX95" s="102"/>
      <c r="NTZ95" s="102"/>
      <c r="NUB95" s="102"/>
      <c r="NUD95" s="102"/>
      <c r="NUF95" s="102"/>
      <c r="NUH95" s="102"/>
      <c r="NUJ95" s="102"/>
      <c r="NUL95" s="102"/>
      <c r="NUN95" s="102"/>
      <c r="NUP95" s="102"/>
      <c r="NUR95" s="102"/>
      <c r="NUT95" s="102"/>
      <c r="NUV95" s="102"/>
      <c r="NUX95" s="102"/>
      <c r="NUZ95" s="102"/>
      <c r="NVB95" s="102"/>
      <c r="NVD95" s="102"/>
      <c r="NVF95" s="102"/>
      <c r="NVH95" s="102"/>
      <c r="NVJ95" s="102"/>
      <c r="NVL95" s="102"/>
      <c r="NVN95" s="102"/>
      <c r="NVP95" s="102"/>
      <c r="NVR95" s="102"/>
      <c r="NVT95" s="102"/>
      <c r="NVV95" s="102"/>
      <c r="NVX95" s="102"/>
      <c r="NVZ95" s="102"/>
      <c r="NWB95" s="102"/>
      <c r="NWD95" s="102"/>
      <c r="NWF95" s="102"/>
      <c r="NWH95" s="102"/>
      <c r="NWJ95" s="102"/>
      <c r="NWL95" s="102"/>
      <c r="NWN95" s="102"/>
      <c r="NWP95" s="102"/>
      <c r="NWR95" s="102"/>
      <c r="NWT95" s="102"/>
      <c r="NWV95" s="102"/>
      <c r="NWX95" s="102"/>
      <c r="NWZ95" s="102"/>
      <c r="NXB95" s="102"/>
      <c r="NXD95" s="102"/>
      <c r="NXF95" s="102"/>
      <c r="NXH95" s="102"/>
      <c r="NXJ95" s="102"/>
      <c r="NXL95" s="102"/>
      <c r="NXN95" s="102"/>
      <c r="NXP95" s="102"/>
      <c r="NXR95" s="102"/>
      <c r="NXT95" s="102"/>
      <c r="NXV95" s="102"/>
      <c r="NXX95" s="102"/>
      <c r="NXZ95" s="102"/>
      <c r="NYB95" s="102"/>
      <c r="NYD95" s="102"/>
      <c r="NYF95" s="102"/>
      <c r="NYH95" s="102"/>
      <c r="NYJ95" s="102"/>
      <c r="NYL95" s="102"/>
      <c r="NYN95" s="102"/>
      <c r="NYP95" s="102"/>
      <c r="NYR95" s="102"/>
      <c r="NYT95" s="102"/>
      <c r="NYV95" s="102"/>
      <c r="NYX95" s="102"/>
      <c r="NYZ95" s="102"/>
      <c r="NZB95" s="102"/>
      <c r="NZD95" s="102"/>
      <c r="NZF95" s="102"/>
      <c r="NZH95" s="102"/>
      <c r="NZJ95" s="102"/>
      <c r="NZL95" s="102"/>
      <c r="NZN95" s="102"/>
      <c r="NZP95" s="102"/>
      <c r="NZR95" s="102"/>
      <c r="NZT95" s="102"/>
      <c r="NZV95" s="102"/>
      <c r="NZX95" s="102"/>
      <c r="NZZ95" s="102"/>
      <c r="OAB95" s="102"/>
      <c r="OAD95" s="102"/>
      <c r="OAF95" s="102"/>
      <c r="OAH95" s="102"/>
      <c r="OAJ95" s="102"/>
      <c r="OAL95" s="102"/>
      <c r="OAN95" s="102"/>
      <c r="OAP95" s="102"/>
      <c r="OAR95" s="102"/>
      <c r="OAT95" s="102"/>
      <c r="OAV95" s="102"/>
      <c r="OAX95" s="102"/>
      <c r="OAZ95" s="102"/>
      <c r="OBB95" s="102"/>
      <c r="OBD95" s="102"/>
      <c r="OBF95" s="102"/>
      <c r="OBH95" s="102"/>
      <c r="OBJ95" s="102"/>
      <c r="OBL95" s="102"/>
      <c r="OBN95" s="102"/>
      <c r="OBP95" s="102"/>
      <c r="OBR95" s="102"/>
      <c r="OBT95" s="102"/>
      <c r="OBV95" s="102"/>
      <c r="OBX95" s="102"/>
      <c r="OBZ95" s="102"/>
      <c r="OCB95" s="102"/>
      <c r="OCD95" s="102"/>
      <c r="OCF95" s="102"/>
      <c r="OCH95" s="102"/>
      <c r="OCJ95" s="102"/>
      <c r="OCL95" s="102"/>
      <c r="OCN95" s="102"/>
      <c r="OCP95" s="102"/>
      <c r="OCR95" s="102"/>
      <c r="OCT95" s="102"/>
      <c r="OCV95" s="102"/>
      <c r="OCX95" s="102"/>
      <c r="OCZ95" s="102"/>
      <c r="ODB95" s="102"/>
      <c r="ODD95" s="102"/>
      <c r="ODF95" s="102"/>
      <c r="ODH95" s="102"/>
      <c r="ODJ95" s="102"/>
      <c r="ODL95" s="102"/>
      <c r="ODN95" s="102"/>
      <c r="ODP95" s="102"/>
      <c r="ODR95" s="102"/>
      <c r="ODT95" s="102"/>
      <c r="ODV95" s="102"/>
      <c r="ODX95" s="102"/>
      <c r="ODZ95" s="102"/>
      <c r="OEB95" s="102"/>
      <c r="OED95" s="102"/>
      <c r="OEF95" s="102"/>
      <c r="OEH95" s="102"/>
      <c r="OEJ95" s="102"/>
      <c r="OEL95" s="102"/>
      <c r="OEN95" s="102"/>
      <c r="OEP95" s="102"/>
      <c r="OER95" s="102"/>
      <c r="OET95" s="102"/>
      <c r="OEV95" s="102"/>
      <c r="OEX95" s="102"/>
      <c r="OEZ95" s="102"/>
      <c r="OFB95" s="102"/>
      <c r="OFD95" s="102"/>
      <c r="OFF95" s="102"/>
      <c r="OFH95" s="102"/>
      <c r="OFJ95" s="102"/>
      <c r="OFL95" s="102"/>
      <c r="OFN95" s="102"/>
      <c r="OFP95" s="102"/>
      <c r="OFR95" s="102"/>
      <c r="OFT95" s="102"/>
      <c r="OFV95" s="102"/>
      <c r="OFX95" s="102"/>
      <c r="OFZ95" s="102"/>
      <c r="OGB95" s="102"/>
      <c r="OGD95" s="102"/>
      <c r="OGF95" s="102"/>
      <c r="OGH95" s="102"/>
      <c r="OGJ95" s="102"/>
      <c r="OGL95" s="102"/>
      <c r="OGN95" s="102"/>
      <c r="OGP95" s="102"/>
      <c r="OGR95" s="102"/>
      <c r="OGT95" s="102"/>
      <c r="OGV95" s="102"/>
      <c r="OGX95" s="102"/>
      <c r="OGZ95" s="102"/>
      <c r="OHB95" s="102"/>
      <c r="OHD95" s="102"/>
      <c r="OHF95" s="102"/>
      <c r="OHH95" s="102"/>
      <c r="OHJ95" s="102"/>
      <c r="OHL95" s="102"/>
      <c r="OHN95" s="102"/>
      <c r="OHP95" s="102"/>
      <c r="OHR95" s="102"/>
      <c r="OHT95" s="102"/>
      <c r="OHV95" s="102"/>
      <c r="OHX95" s="102"/>
      <c r="OHZ95" s="102"/>
      <c r="OIB95" s="102"/>
      <c r="OID95" s="102"/>
      <c r="OIF95" s="102"/>
      <c r="OIH95" s="102"/>
      <c r="OIJ95" s="102"/>
      <c r="OIL95" s="102"/>
      <c r="OIN95" s="102"/>
      <c r="OIP95" s="102"/>
      <c r="OIR95" s="102"/>
      <c r="OIT95" s="102"/>
      <c r="OIV95" s="102"/>
      <c r="OIX95" s="102"/>
      <c r="OIZ95" s="102"/>
      <c r="OJB95" s="102"/>
      <c r="OJD95" s="102"/>
      <c r="OJF95" s="102"/>
      <c r="OJH95" s="102"/>
      <c r="OJJ95" s="102"/>
      <c r="OJL95" s="102"/>
      <c r="OJN95" s="102"/>
      <c r="OJP95" s="102"/>
      <c r="OJR95" s="102"/>
      <c r="OJT95" s="102"/>
      <c r="OJV95" s="102"/>
      <c r="OJX95" s="102"/>
      <c r="OJZ95" s="102"/>
      <c r="OKB95" s="102"/>
      <c r="OKD95" s="102"/>
      <c r="OKF95" s="102"/>
      <c r="OKH95" s="102"/>
      <c r="OKJ95" s="102"/>
      <c r="OKL95" s="102"/>
      <c r="OKN95" s="102"/>
      <c r="OKP95" s="102"/>
      <c r="OKR95" s="102"/>
      <c r="OKT95" s="102"/>
      <c r="OKV95" s="102"/>
      <c r="OKX95" s="102"/>
      <c r="OKZ95" s="102"/>
      <c r="OLB95" s="102"/>
      <c r="OLD95" s="102"/>
      <c r="OLF95" s="102"/>
      <c r="OLH95" s="102"/>
      <c r="OLJ95" s="102"/>
      <c r="OLL95" s="102"/>
      <c r="OLN95" s="102"/>
      <c r="OLP95" s="102"/>
      <c r="OLR95" s="102"/>
      <c r="OLT95" s="102"/>
      <c r="OLV95" s="102"/>
      <c r="OLX95" s="102"/>
      <c r="OLZ95" s="102"/>
      <c r="OMB95" s="102"/>
      <c r="OMD95" s="102"/>
      <c r="OMF95" s="102"/>
      <c r="OMH95" s="102"/>
      <c r="OMJ95" s="102"/>
      <c r="OML95" s="102"/>
      <c r="OMN95" s="102"/>
      <c r="OMP95" s="102"/>
      <c r="OMR95" s="102"/>
      <c r="OMT95" s="102"/>
      <c r="OMV95" s="102"/>
      <c r="OMX95" s="102"/>
      <c r="OMZ95" s="102"/>
      <c r="ONB95" s="102"/>
      <c r="OND95" s="102"/>
      <c r="ONF95" s="102"/>
      <c r="ONH95" s="102"/>
      <c r="ONJ95" s="102"/>
      <c r="ONL95" s="102"/>
      <c r="ONN95" s="102"/>
      <c r="ONP95" s="102"/>
      <c r="ONR95" s="102"/>
      <c r="ONT95" s="102"/>
      <c r="ONV95" s="102"/>
      <c r="ONX95" s="102"/>
      <c r="ONZ95" s="102"/>
      <c r="OOB95" s="102"/>
      <c r="OOD95" s="102"/>
      <c r="OOF95" s="102"/>
      <c r="OOH95" s="102"/>
      <c r="OOJ95" s="102"/>
      <c r="OOL95" s="102"/>
      <c r="OON95" s="102"/>
      <c r="OOP95" s="102"/>
      <c r="OOR95" s="102"/>
      <c r="OOT95" s="102"/>
      <c r="OOV95" s="102"/>
      <c r="OOX95" s="102"/>
      <c r="OOZ95" s="102"/>
      <c r="OPB95" s="102"/>
      <c r="OPD95" s="102"/>
      <c r="OPF95" s="102"/>
      <c r="OPH95" s="102"/>
      <c r="OPJ95" s="102"/>
      <c r="OPL95" s="102"/>
      <c r="OPN95" s="102"/>
      <c r="OPP95" s="102"/>
      <c r="OPR95" s="102"/>
      <c r="OPT95" s="102"/>
      <c r="OPV95" s="102"/>
      <c r="OPX95" s="102"/>
      <c r="OPZ95" s="102"/>
      <c r="OQB95" s="102"/>
      <c r="OQD95" s="102"/>
      <c r="OQF95" s="102"/>
      <c r="OQH95" s="102"/>
      <c r="OQJ95" s="102"/>
      <c r="OQL95" s="102"/>
      <c r="OQN95" s="102"/>
      <c r="OQP95" s="102"/>
      <c r="OQR95" s="102"/>
      <c r="OQT95" s="102"/>
      <c r="OQV95" s="102"/>
      <c r="OQX95" s="102"/>
      <c r="OQZ95" s="102"/>
      <c r="ORB95" s="102"/>
      <c r="ORD95" s="102"/>
      <c r="ORF95" s="102"/>
      <c r="ORH95" s="102"/>
      <c r="ORJ95" s="102"/>
      <c r="ORL95" s="102"/>
      <c r="ORN95" s="102"/>
      <c r="ORP95" s="102"/>
      <c r="ORR95" s="102"/>
      <c r="ORT95" s="102"/>
      <c r="ORV95" s="102"/>
      <c r="ORX95" s="102"/>
      <c r="ORZ95" s="102"/>
      <c r="OSB95" s="102"/>
      <c r="OSD95" s="102"/>
      <c r="OSF95" s="102"/>
      <c r="OSH95" s="102"/>
      <c r="OSJ95" s="102"/>
      <c r="OSL95" s="102"/>
      <c r="OSN95" s="102"/>
      <c r="OSP95" s="102"/>
      <c r="OSR95" s="102"/>
      <c r="OST95" s="102"/>
      <c r="OSV95" s="102"/>
      <c r="OSX95" s="102"/>
      <c r="OSZ95" s="102"/>
      <c r="OTB95" s="102"/>
      <c r="OTD95" s="102"/>
      <c r="OTF95" s="102"/>
      <c r="OTH95" s="102"/>
      <c r="OTJ95" s="102"/>
      <c r="OTL95" s="102"/>
      <c r="OTN95" s="102"/>
      <c r="OTP95" s="102"/>
      <c r="OTR95" s="102"/>
      <c r="OTT95" s="102"/>
      <c r="OTV95" s="102"/>
      <c r="OTX95" s="102"/>
      <c r="OTZ95" s="102"/>
      <c r="OUB95" s="102"/>
      <c r="OUD95" s="102"/>
      <c r="OUF95" s="102"/>
      <c r="OUH95" s="102"/>
      <c r="OUJ95" s="102"/>
      <c r="OUL95" s="102"/>
      <c r="OUN95" s="102"/>
      <c r="OUP95" s="102"/>
      <c r="OUR95" s="102"/>
      <c r="OUT95" s="102"/>
      <c r="OUV95" s="102"/>
      <c r="OUX95" s="102"/>
      <c r="OUZ95" s="102"/>
      <c r="OVB95" s="102"/>
      <c r="OVD95" s="102"/>
      <c r="OVF95" s="102"/>
      <c r="OVH95" s="102"/>
      <c r="OVJ95" s="102"/>
      <c r="OVL95" s="102"/>
      <c r="OVN95" s="102"/>
      <c r="OVP95" s="102"/>
      <c r="OVR95" s="102"/>
      <c r="OVT95" s="102"/>
      <c r="OVV95" s="102"/>
      <c r="OVX95" s="102"/>
      <c r="OVZ95" s="102"/>
      <c r="OWB95" s="102"/>
      <c r="OWD95" s="102"/>
      <c r="OWF95" s="102"/>
      <c r="OWH95" s="102"/>
      <c r="OWJ95" s="102"/>
      <c r="OWL95" s="102"/>
      <c r="OWN95" s="102"/>
      <c r="OWP95" s="102"/>
      <c r="OWR95" s="102"/>
      <c r="OWT95" s="102"/>
      <c r="OWV95" s="102"/>
      <c r="OWX95" s="102"/>
      <c r="OWZ95" s="102"/>
      <c r="OXB95" s="102"/>
      <c r="OXD95" s="102"/>
      <c r="OXF95" s="102"/>
      <c r="OXH95" s="102"/>
      <c r="OXJ95" s="102"/>
      <c r="OXL95" s="102"/>
      <c r="OXN95" s="102"/>
      <c r="OXP95" s="102"/>
      <c r="OXR95" s="102"/>
      <c r="OXT95" s="102"/>
      <c r="OXV95" s="102"/>
      <c r="OXX95" s="102"/>
      <c r="OXZ95" s="102"/>
      <c r="OYB95" s="102"/>
      <c r="OYD95" s="102"/>
      <c r="OYF95" s="102"/>
      <c r="OYH95" s="102"/>
      <c r="OYJ95" s="102"/>
      <c r="OYL95" s="102"/>
      <c r="OYN95" s="102"/>
      <c r="OYP95" s="102"/>
      <c r="OYR95" s="102"/>
      <c r="OYT95" s="102"/>
      <c r="OYV95" s="102"/>
      <c r="OYX95" s="102"/>
      <c r="OYZ95" s="102"/>
      <c r="OZB95" s="102"/>
      <c r="OZD95" s="102"/>
      <c r="OZF95" s="102"/>
      <c r="OZH95" s="102"/>
      <c r="OZJ95" s="102"/>
      <c r="OZL95" s="102"/>
      <c r="OZN95" s="102"/>
      <c r="OZP95" s="102"/>
      <c r="OZR95" s="102"/>
      <c r="OZT95" s="102"/>
      <c r="OZV95" s="102"/>
      <c r="OZX95" s="102"/>
      <c r="OZZ95" s="102"/>
      <c r="PAB95" s="102"/>
      <c r="PAD95" s="102"/>
      <c r="PAF95" s="102"/>
      <c r="PAH95" s="102"/>
      <c r="PAJ95" s="102"/>
      <c r="PAL95" s="102"/>
      <c r="PAN95" s="102"/>
      <c r="PAP95" s="102"/>
      <c r="PAR95" s="102"/>
      <c r="PAT95" s="102"/>
      <c r="PAV95" s="102"/>
      <c r="PAX95" s="102"/>
      <c r="PAZ95" s="102"/>
      <c r="PBB95" s="102"/>
      <c r="PBD95" s="102"/>
      <c r="PBF95" s="102"/>
      <c r="PBH95" s="102"/>
      <c r="PBJ95" s="102"/>
      <c r="PBL95" s="102"/>
      <c r="PBN95" s="102"/>
      <c r="PBP95" s="102"/>
      <c r="PBR95" s="102"/>
      <c r="PBT95" s="102"/>
      <c r="PBV95" s="102"/>
      <c r="PBX95" s="102"/>
      <c r="PBZ95" s="102"/>
      <c r="PCB95" s="102"/>
      <c r="PCD95" s="102"/>
      <c r="PCF95" s="102"/>
      <c r="PCH95" s="102"/>
      <c r="PCJ95" s="102"/>
      <c r="PCL95" s="102"/>
      <c r="PCN95" s="102"/>
      <c r="PCP95" s="102"/>
      <c r="PCR95" s="102"/>
      <c r="PCT95" s="102"/>
      <c r="PCV95" s="102"/>
      <c r="PCX95" s="102"/>
      <c r="PCZ95" s="102"/>
      <c r="PDB95" s="102"/>
      <c r="PDD95" s="102"/>
      <c r="PDF95" s="102"/>
      <c r="PDH95" s="102"/>
      <c r="PDJ95" s="102"/>
      <c r="PDL95" s="102"/>
      <c r="PDN95" s="102"/>
      <c r="PDP95" s="102"/>
      <c r="PDR95" s="102"/>
      <c r="PDT95" s="102"/>
      <c r="PDV95" s="102"/>
      <c r="PDX95" s="102"/>
      <c r="PDZ95" s="102"/>
      <c r="PEB95" s="102"/>
      <c r="PED95" s="102"/>
      <c r="PEF95" s="102"/>
      <c r="PEH95" s="102"/>
      <c r="PEJ95" s="102"/>
      <c r="PEL95" s="102"/>
      <c r="PEN95" s="102"/>
      <c r="PEP95" s="102"/>
      <c r="PER95" s="102"/>
      <c r="PET95" s="102"/>
      <c r="PEV95" s="102"/>
      <c r="PEX95" s="102"/>
      <c r="PEZ95" s="102"/>
      <c r="PFB95" s="102"/>
      <c r="PFD95" s="102"/>
      <c r="PFF95" s="102"/>
      <c r="PFH95" s="102"/>
      <c r="PFJ95" s="102"/>
      <c r="PFL95" s="102"/>
      <c r="PFN95" s="102"/>
      <c r="PFP95" s="102"/>
      <c r="PFR95" s="102"/>
      <c r="PFT95" s="102"/>
      <c r="PFV95" s="102"/>
      <c r="PFX95" s="102"/>
      <c r="PFZ95" s="102"/>
      <c r="PGB95" s="102"/>
      <c r="PGD95" s="102"/>
      <c r="PGF95" s="102"/>
      <c r="PGH95" s="102"/>
      <c r="PGJ95" s="102"/>
      <c r="PGL95" s="102"/>
      <c r="PGN95" s="102"/>
      <c r="PGP95" s="102"/>
      <c r="PGR95" s="102"/>
      <c r="PGT95" s="102"/>
      <c r="PGV95" s="102"/>
      <c r="PGX95" s="102"/>
      <c r="PGZ95" s="102"/>
      <c r="PHB95" s="102"/>
      <c r="PHD95" s="102"/>
      <c r="PHF95" s="102"/>
      <c r="PHH95" s="102"/>
      <c r="PHJ95" s="102"/>
      <c r="PHL95" s="102"/>
      <c r="PHN95" s="102"/>
      <c r="PHP95" s="102"/>
      <c r="PHR95" s="102"/>
      <c r="PHT95" s="102"/>
      <c r="PHV95" s="102"/>
      <c r="PHX95" s="102"/>
      <c r="PHZ95" s="102"/>
      <c r="PIB95" s="102"/>
      <c r="PID95" s="102"/>
      <c r="PIF95" s="102"/>
      <c r="PIH95" s="102"/>
      <c r="PIJ95" s="102"/>
      <c r="PIL95" s="102"/>
      <c r="PIN95" s="102"/>
      <c r="PIP95" s="102"/>
      <c r="PIR95" s="102"/>
      <c r="PIT95" s="102"/>
      <c r="PIV95" s="102"/>
      <c r="PIX95" s="102"/>
      <c r="PIZ95" s="102"/>
      <c r="PJB95" s="102"/>
      <c r="PJD95" s="102"/>
      <c r="PJF95" s="102"/>
      <c r="PJH95" s="102"/>
      <c r="PJJ95" s="102"/>
      <c r="PJL95" s="102"/>
      <c r="PJN95" s="102"/>
      <c r="PJP95" s="102"/>
      <c r="PJR95" s="102"/>
      <c r="PJT95" s="102"/>
      <c r="PJV95" s="102"/>
      <c r="PJX95" s="102"/>
      <c r="PJZ95" s="102"/>
      <c r="PKB95" s="102"/>
      <c r="PKD95" s="102"/>
      <c r="PKF95" s="102"/>
      <c r="PKH95" s="102"/>
      <c r="PKJ95" s="102"/>
      <c r="PKL95" s="102"/>
      <c r="PKN95" s="102"/>
      <c r="PKP95" s="102"/>
      <c r="PKR95" s="102"/>
      <c r="PKT95" s="102"/>
      <c r="PKV95" s="102"/>
      <c r="PKX95" s="102"/>
      <c r="PKZ95" s="102"/>
      <c r="PLB95" s="102"/>
      <c r="PLD95" s="102"/>
      <c r="PLF95" s="102"/>
      <c r="PLH95" s="102"/>
      <c r="PLJ95" s="102"/>
      <c r="PLL95" s="102"/>
      <c r="PLN95" s="102"/>
      <c r="PLP95" s="102"/>
      <c r="PLR95" s="102"/>
      <c r="PLT95" s="102"/>
      <c r="PLV95" s="102"/>
      <c r="PLX95" s="102"/>
      <c r="PLZ95" s="102"/>
      <c r="PMB95" s="102"/>
      <c r="PMD95" s="102"/>
      <c r="PMF95" s="102"/>
      <c r="PMH95" s="102"/>
      <c r="PMJ95" s="102"/>
      <c r="PML95" s="102"/>
      <c r="PMN95" s="102"/>
      <c r="PMP95" s="102"/>
      <c r="PMR95" s="102"/>
      <c r="PMT95" s="102"/>
      <c r="PMV95" s="102"/>
      <c r="PMX95" s="102"/>
      <c r="PMZ95" s="102"/>
      <c r="PNB95" s="102"/>
      <c r="PND95" s="102"/>
      <c r="PNF95" s="102"/>
      <c r="PNH95" s="102"/>
      <c r="PNJ95" s="102"/>
      <c r="PNL95" s="102"/>
      <c r="PNN95" s="102"/>
      <c r="PNP95" s="102"/>
      <c r="PNR95" s="102"/>
      <c r="PNT95" s="102"/>
      <c r="PNV95" s="102"/>
      <c r="PNX95" s="102"/>
      <c r="PNZ95" s="102"/>
      <c r="POB95" s="102"/>
      <c r="POD95" s="102"/>
      <c r="POF95" s="102"/>
      <c r="POH95" s="102"/>
      <c r="POJ95" s="102"/>
      <c r="POL95" s="102"/>
      <c r="PON95" s="102"/>
      <c r="POP95" s="102"/>
      <c r="POR95" s="102"/>
      <c r="POT95" s="102"/>
      <c r="POV95" s="102"/>
      <c r="POX95" s="102"/>
      <c r="POZ95" s="102"/>
      <c r="PPB95" s="102"/>
      <c r="PPD95" s="102"/>
      <c r="PPF95" s="102"/>
      <c r="PPH95" s="102"/>
      <c r="PPJ95" s="102"/>
      <c r="PPL95" s="102"/>
      <c r="PPN95" s="102"/>
      <c r="PPP95" s="102"/>
      <c r="PPR95" s="102"/>
      <c r="PPT95" s="102"/>
      <c r="PPV95" s="102"/>
      <c r="PPX95" s="102"/>
      <c r="PPZ95" s="102"/>
      <c r="PQB95" s="102"/>
      <c r="PQD95" s="102"/>
      <c r="PQF95" s="102"/>
      <c r="PQH95" s="102"/>
      <c r="PQJ95" s="102"/>
      <c r="PQL95" s="102"/>
      <c r="PQN95" s="102"/>
      <c r="PQP95" s="102"/>
      <c r="PQR95" s="102"/>
      <c r="PQT95" s="102"/>
      <c r="PQV95" s="102"/>
      <c r="PQX95" s="102"/>
      <c r="PQZ95" s="102"/>
      <c r="PRB95" s="102"/>
      <c r="PRD95" s="102"/>
      <c r="PRF95" s="102"/>
      <c r="PRH95" s="102"/>
      <c r="PRJ95" s="102"/>
      <c r="PRL95" s="102"/>
      <c r="PRN95" s="102"/>
      <c r="PRP95" s="102"/>
      <c r="PRR95" s="102"/>
      <c r="PRT95" s="102"/>
      <c r="PRV95" s="102"/>
      <c r="PRX95" s="102"/>
      <c r="PRZ95" s="102"/>
      <c r="PSB95" s="102"/>
      <c r="PSD95" s="102"/>
      <c r="PSF95" s="102"/>
      <c r="PSH95" s="102"/>
      <c r="PSJ95" s="102"/>
      <c r="PSL95" s="102"/>
      <c r="PSN95" s="102"/>
      <c r="PSP95" s="102"/>
      <c r="PSR95" s="102"/>
      <c r="PST95" s="102"/>
      <c r="PSV95" s="102"/>
      <c r="PSX95" s="102"/>
      <c r="PSZ95" s="102"/>
      <c r="PTB95" s="102"/>
      <c r="PTD95" s="102"/>
      <c r="PTF95" s="102"/>
      <c r="PTH95" s="102"/>
      <c r="PTJ95" s="102"/>
      <c r="PTL95" s="102"/>
      <c r="PTN95" s="102"/>
      <c r="PTP95" s="102"/>
      <c r="PTR95" s="102"/>
      <c r="PTT95" s="102"/>
      <c r="PTV95" s="102"/>
      <c r="PTX95" s="102"/>
      <c r="PTZ95" s="102"/>
      <c r="PUB95" s="102"/>
      <c r="PUD95" s="102"/>
      <c r="PUF95" s="102"/>
      <c r="PUH95" s="102"/>
      <c r="PUJ95" s="102"/>
      <c r="PUL95" s="102"/>
      <c r="PUN95" s="102"/>
      <c r="PUP95" s="102"/>
      <c r="PUR95" s="102"/>
      <c r="PUT95" s="102"/>
      <c r="PUV95" s="102"/>
      <c r="PUX95" s="102"/>
      <c r="PUZ95" s="102"/>
      <c r="PVB95" s="102"/>
      <c r="PVD95" s="102"/>
      <c r="PVF95" s="102"/>
      <c r="PVH95" s="102"/>
      <c r="PVJ95" s="102"/>
      <c r="PVL95" s="102"/>
      <c r="PVN95" s="102"/>
      <c r="PVP95" s="102"/>
      <c r="PVR95" s="102"/>
      <c r="PVT95" s="102"/>
      <c r="PVV95" s="102"/>
      <c r="PVX95" s="102"/>
      <c r="PVZ95" s="102"/>
      <c r="PWB95" s="102"/>
      <c r="PWD95" s="102"/>
      <c r="PWF95" s="102"/>
      <c r="PWH95" s="102"/>
      <c r="PWJ95" s="102"/>
      <c r="PWL95" s="102"/>
      <c r="PWN95" s="102"/>
      <c r="PWP95" s="102"/>
      <c r="PWR95" s="102"/>
      <c r="PWT95" s="102"/>
      <c r="PWV95" s="102"/>
      <c r="PWX95" s="102"/>
      <c r="PWZ95" s="102"/>
      <c r="PXB95" s="102"/>
      <c r="PXD95" s="102"/>
      <c r="PXF95" s="102"/>
      <c r="PXH95" s="102"/>
      <c r="PXJ95" s="102"/>
      <c r="PXL95" s="102"/>
      <c r="PXN95" s="102"/>
      <c r="PXP95" s="102"/>
      <c r="PXR95" s="102"/>
      <c r="PXT95" s="102"/>
      <c r="PXV95" s="102"/>
      <c r="PXX95" s="102"/>
      <c r="PXZ95" s="102"/>
      <c r="PYB95" s="102"/>
      <c r="PYD95" s="102"/>
      <c r="PYF95" s="102"/>
      <c r="PYH95" s="102"/>
      <c r="PYJ95" s="102"/>
      <c r="PYL95" s="102"/>
      <c r="PYN95" s="102"/>
      <c r="PYP95" s="102"/>
      <c r="PYR95" s="102"/>
      <c r="PYT95" s="102"/>
      <c r="PYV95" s="102"/>
      <c r="PYX95" s="102"/>
      <c r="PYZ95" s="102"/>
      <c r="PZB95" s="102"/>
      <c r="PZD95" s="102"/>
      <c r="PZF95" s="102"/>
      <c r="PZH95" s="102"/>
      <c r="PZJ95" s="102"/>
      <c r="PZL95" s="102"/>
      <c r="PZN95" s="102"/>
      <c r="PZP95" s="102"/>
      <c r="PZR95" s="102"/>
      <c r="PZT95" s="102"/>
      <c r="PZV95" s="102"/>
      <c r="PZX95" s="102"/>
      <c r="PZZ95" s="102"/>
      <c r="QAB95" s="102"/>
      <c r="QAD95" s="102"/>
      <c r="QAF95" s="102"/>
      <c r="QAH95" s="102"/>
      <c r="QAJ95" s="102"/>
      <c r="QAL95" s="102"/>
      <c r="QAN95" s="102"/>
      <c r="QAP95" s="102"/>
      <c r="QAR95" s="102"/>
      <c r="QAT95" s="102"/>
      <c r="QAV95" s="102"/>
      <c r="QAX95" s="102"/>
      <c r="QAZ95" s="102"/>
      <c r="QBB95" s="102"/>
      <c r="QBD95" s="102"/>
      <c r="QBF95" s="102"/>
      <c r="QBH95" s="102"/>
      <c r="QBJ95" s="102"/>
      <c r="QBL95" s="102"/>
      <c r="QBN95" s="102"/>
      <c r="QBP95" s="102"/>
      <c r="QBR95" s="102"/>
      <c r="QBT95" s="102"/>
      <c r="QBV95" s="102"/>
      <c r="QBX95" s="102"/>
      <c r="QBZ95" s="102"/>
      <c r="QCB95" s="102"/>
      <c r="QCD95" s="102"/>
      <c r="QCF95" s="102"/>
      <c r="QCH95" s="102"/>
      <c r="QCJ95" s="102"/>
      <c r="QCL95" s="102"/>
      <c r="QCN95" s="102"/>
      <c r="QCP95" s="102"/>
      <c r="QCR95" s="102"/>
      <c r="QCT95" s="102"/>
      <c r="QCV95" s="102"/>
      <c r="QCX95" s="102"/>
      <c r="QCZ95" s="102"/>
      <c r="QDB95" s="102"/>
      <c r="QDD95" s="102"/>
      <c r="QDF95" s="102"/>
      <c r="QDH95" s="102"/>
      <c r="QDJ95" s="102"/>
      <c r="QDL95" s="102"/>
      <c r="QDN95" s="102"/>
      <c r="QDP95" s="102"/>
      <c r="QDR95" s="102"/>
      <c r="QDT95" s="102"/>
      <c r="QDV95" s="102"/>
      <c r="QDX95" s="102"/>
      <c r="QDZ95" s="102"/>
      <c r="QEB95" s="102"/>
      <c r="QED95" s="102"/>
      <c r="QEF95" s="102"/>
      <c r="QEH95" s="102"/>
      <c r="QEJ95" s="102"/>
      <c r="QEL95" s="102"/>
      <c r="QEN95" s="102"/>
      <c r="QEP95" s="102"/>
      <c r="QER95" s="102"/>
      <c r="QET95" s="102"/>
      <c r="QEV95" s="102"/>
      <c r="QEX95" s="102"/>
      <c r="QEZ95" s="102"/>
      <c r="QFB95" s="102"/>
      <c r="QFD95" s="102"/>
      <c r="QFF95" s="102"/>
      <c r="QFH95" s="102"/>
      <c r="QFJ95" s="102"/>
      <c r="QFL95" s="102"/>
      <c r="QFN95" s="102"/>
      <c r="QFP95" s="102"/>
      <c r="QFR95" s="102"/>
      <c r="QFT95" s="102"/>
      <c r="QFV95" s="102"/>
      <c r="QFX95" s="102"/>
      <c r="QFZ95" s="102"/>
      <c r="QGB95" s="102"/>
      <c r="QGD95" s="102"/>
      <c r="QGF95" s="102"/>
      <c r="QGH95" s="102"/>
      <c r="QGJ95" s="102"/>
      <c r="QGL95" s="102"/>
      <c r="QGN95" s="102"/>
      <c r="QGP95" s="102"/>
      <c r="QGR95" s="102"/>
      <c r="QGT95" s="102"/>
      <c r="QGV95" s="102"/>
      <c r="QGX95" s="102"/>
      <c r="QGZ95" s="102"/>
      <c r="QHB95" s="102"/>
      <c r="QHD95" s="102"/>
      <c r="QHF95" s="102"/>
      <c r="QHH95" s="102"/>
      <c r="QHJ95" s="102"/>
      <c r="QHL95" s="102"/>
      <c r="QHN95" s="102"/>
      <c r="QHP95" s="102"/>
      <c r="QHR95" s="102"/>
      <c r="QHT95" s="102"/>
      <c r="QHV95" s="102"/>
      <c r="QHX95" s="102"/>
      <c r="QHZ95" s="102"/>
      <c r="QIB95" s="102"/>
      <c r="QID95" s="102"/>
      <c r="QIF95" s="102"/>
      <c r="QIH95" s="102"/>
      <c r="QIJ95" s="102"/>
      <c r="QIL95" s="102"/>
      <c r="QIN95" s="102"/>
      <c r="QIP95" s="102"/>
      <c r="QIR95" s="102"/>
      <c r="QIT95" s="102"/>
      <c r="QIV95" s="102"/>
      <c r="QIX95" s="102"/>
      <c r="QIZ95" s="102"/>
      <c r="QJB95" s="102"/>
      <c r="QJD95" s="102"/>
      <c r="QJF95" s="102"/>
      <c r="QJH95" s="102"/>
      <c r="QJJ95" s="102"/>
      <c r="QJL95" s="102"/>
      <c r="QJN95" s="102"/>
      <c r="QJP95" s="102"/>
      <c r="QJR95" s="102"/>
      <c r="QJT95" s="102"/>
      <c r="QJV95" s="102"/>
      <c r="QJX95" s="102"/>
      <c r="QJZ95" s="102"/>
      <c r="QKB95" s="102"/>
      <c r="QKD95" s="102"/>
      <c r="QKF95" s="102"/>
      <c r="QKH95" s="102"/>
      <c r="QKJ95" s="102"/>
      <c r="QKL95" s="102"/>
      <c r="QKN95" s="102"/>
      <c r="QKP95" s="102"/>
      <c r="QKR95" s="102"/>
      <c r="QKT95" s="102"/>
      <c r="QKV95" s="102"/>
      <c r="QKX95" s="102"/>
      <c r="QKZ95" s="102"/>
      <c r="QLB95" s="102"/>
      <c r="QLD95" s="102"/>
      <c r="QLF95" s="102"/>
      <c r="QLH95" s="102"/>
      <c r="QLJ95" s="102"/>
      <c r="QLL95" s="102"/>
      <c r="QLN95" s="102"/>
      <c r="QLP95" s="102"/>
      <c r="QLR95" s="102"/>
      <c r="QLT95" s="102"/>
      <c r="QLV95" s="102"/>
      <c r="QLX95" s="102"/>
      <c r="QLZ95" s="102"/>
      <c r="QMB95" s="102"/>
      <c r="QMD95" s="102"/>
      <c r="QMF95" s="102"/>
      <c r="QMH95" s="102"/>
      <c r="QMJ95" s="102"/>
      <c r="QML95" s="102"/>
      <c r="QMN95" s="102"/>
      <c r="QMP95" s="102"/>
      <c r="QMR95" s="102"/>
      <c r="QMT95" s="102"/>
      <c r="QMV95" s="102"/>
      <c r="QMX95" s="102"/>
      <c r="QMZ95" s="102"/>
      <c r="QNB95" s="102"/>
      <c r="QND95" s="102"/>
      <c r="QNF95" s="102"/>
      <c r="QNH95" s="102"/>
      <c r="QNJ95" s="102"/>
      <c r="QNL95" s="102"/>
      <c r="QNN95" s="102"/>
      <c r="QNP95" s="102"/>
      <c r="QNR95" s="102"/>
      <c r="QNT95" s="102"/>
      <c r="QNV95" s="102"/>
      <c r="QNX95" s="102"/>
      <c r="QNZ95" s="102"/>
      <c r="QOB95" s="102"/>
      <c r="QOD95" s="102"/>
      <c r="QOF95" s="102"/>
      <c r="QOH95" s="102"/>
      <c r="QOJ95" s="102"/>
      <c r="QOL95" s="102"/>
      <c r="QON95" s="102"/>
      <c r="QOP95" s="102"/>
      <c r="QOR95" s="102"/>
      <c r="QOT95" s="102"/>
      <c r="QOV95" s="102"/>
      <c r="QOX95" s="102"/>
      <c r="QOZ95" s="102"/>
      <c r="QPB95" s="102"/>
      <c r="QPD95" s="102"/>
      <c r="QPF95" s="102"/>
      <c r="QPH95" s="102"/>
      <c r="QPJ95" s="102"/>
      <c r="QPL95" s="102"/>
      <c r="QPN95" s="102"/>
      <c r="QPP95" s="102"/>
      <c r="QPR95" s="102"/>
      <c r="QPT95" s="102"/>
      <c r="QPV95" s="102"/>
      <c r="QPX95" s="102"/>
      <c r="QPZ95" s="102"/>
      <c r="QQB95" s="102"/>
      <c r="QQD95" s="102"/>
      <c r="QQF95" s="102"/>
      <c r="QQH95" s="102"/>
      <c r="QQJ95" s="102"/>
      <c r="QQL95" s="102"/>
      <c r="QQN95" s="102"/>
      <c r="QQP95" s="102"/>
      <c r="QQR95" s="102"/>
      <c r="QQT95" s="102"/>
      <c r="QQV95" s="102"/>
      <c r="QQX95" s="102"/>
      <c r="QQZ95" s="102"/>
      <c r="QRB95" s="102"/>
      <c r="QRD95" s="102"/>
      <c r="QRF95" s="102"/>
      <c r="QRH95" s="102"/>
      <c r="QRJ95" s="102"/>
      <c r="QRL95" s="102"/>
      <c r="QRN95" s="102"/>
      <c r="QRP95" s="102"/>
      <c r="QRR95" s="102"/>
      <c r="QRT95" s="102"/>
      <c r="QRV95" s="102"/>
      <c r="QRX95" s="102"/>
      <c r="QRZ95" s="102"/>
      <c r="QSB95" s="102"/>
      <c r="QSD95" s="102"/>
      <c r="QSF95" s="102"/>
      <c r="QSH95" s="102"/>
      <c r="QSJ95" s="102"/>
      <c r="QSL95" s="102"/>
      <c r="QSN95" s="102"/>
      <c r="QSP95" s="102"/>
      <c r="QSR95" s="102"/>
      <c r="QST95" s="102"/>
      <c r="QSV95" s="102"/>
      <c r="QSX95" s="102"/>
      <c r="QSZ95" s="102"/>
      <c r="QTB95" s="102"/>
      <c r="QTD95" s="102"/>
      <c r="QTF95" s="102"/>
      <c r="QTH95" s="102"/>
      <c r="QTJ95" s="102"/>
      <c r="QTL95" s="102"/>
      <c r="QTN95" s="102"/>
      <c r="QTP95" s="102"/>
      <c r="QTR95" s="102"/>
      <c r="QTT95" s="102"/>
      <c r="QTV95" s="102"/>
      <c r="QTX95" s="102"/>
      <c r="QTZ95" s="102"/>
      <c r="QUB95" s="102"/>
      <c r="QUD95" s="102"/>
      <c r="QUF95" s="102"/>
      <c r="QUH95" s="102"/>
      <c r="QUJ95" s="102"/>
      <c r="QUL95" s="102"/>
      <c r="QUN95" s="102"/>
      <c r="QUP95" s="102"/>
      <c r="QUR95" s="102"/>
      <c r="QUT95" s="102"/>
      <c r="QUV95" s="102"/>
      <c r="QUX95" s="102"/>
      <c r="QUZ95" s="102"/>
      <c r="QVB95" s="102"/>
      <c r="QVD95" s="102"/>
      <c r="QVF95" s="102"/>
      <c r="QVH95" s="102"/>
      <c r="QVJ95" s="102"/>
      <c r="QVL95" s="102"/>
      <c r="QVN95" s="102"/>
      <c r="QVP95" s="102"/>
      <c r="QVR95" s="102"/>
      <c r="QVT95" s="102"/>
      <c r="QVV95" s="102"/>
      <c r="QVX95" s="102"/>
      <c r="QVZ95" s="102"/>
      <c r="QWB95" s="102"/>
      <c r="QWD95" s="102"/>
      <c r="QWF95" s="102"/>
      <c r="QWH95" s="102"/>
      <c r="QWJ95" s="102"/>
      <c r="QWL95" s="102"/>
      <c r="QWN95" s="102"/>
      <c r="QWP95" s="102"/>
      <c r="QWR95" s="102"/>
      <c r="QWT95" s="102"/>
      <c r="QWV95" s="102"/>
      <c r="QWX95" s="102"/>
      <c r="QWZ95" s="102"/>
      <c r="QXB95" s="102"/>
      <c r="QXD95" s="102"/>
      <c r="QXF95" s="102"/>
      <c r="QXH95" s="102"/>
      <c r="QXJ95" s="102"/>
      <c r="QXL95" s="102"/>
      <c r="QXN95" s="102"/>
      <c r="QXP95" s="102"/>
      <c r="QXR95" s="102"/>
      <c r="QXT95" s="102"/>
      <c r="QXV95" s="102"/>
      <c r="QXX95" s="102"/>
      <c r="QXZ95" s="102"/>
      <c r="QYB95" s="102"/>
      <c r="QYD95" s="102"/>
      <c r="QYF95" s="102"/>
      <c r="QYH95" s="102"/>
      <c r="QYJ95" s="102"/>
      <c r="QYL95" s="102"/>
      <c r="QYN95" s="102"/>
      <c r="QYP95" s="102"/>
      <c r="QYR95" s="102"/>
      <c r="QYT95" s="102"/>
      <c r="QYV95" s="102"/>
      <c r="QYX95" s="102"/>
      <c r="QYZ95" s="102"/>
      <c r="QZB95" s="102"/>
      <c r="QZD95" s="102"/>
      <c r="QZF95" s="102"/>
      <c r="QZH95" s="102"/>
      <c r="QZJ95" s="102"/>
      <c r="QZL95" s="102"/>
      <c r="QZN95" s="102"/>
      <c r="QZP95" s="102"/>
      <c r="QZR95" s="102"/>
      <c r="QZT95" s="102"/>
      <c r="QZV95" s="102"/>
      <c r="QZX95" s="102"/>
      <c r="QZZ95" s="102"/>
      <c r="RAB95" s="102"/>
      <c r="RAD95" s="102"/>
      <c r="RAF95" s="102"/>
      <c r="RAH95" s="102"/>
      <c r="RAJ95" s="102"/>
      <c r="RAL95" s="102"/>
      <c r="RAN95" s="102"/>
      <c r="RAP95" s="102"/>
      <c r="RAR95" s="102"/>
      <c r="RAT95" s="102"/>
      <c r="RAV95" s="102"/>
      <c r="RAX95" s="102"/>
      <c r="RAZ95" s="102"/>
      <c r="RBB95" s="102"/>
      <c r="RBD95" s="102"/>
      <c r="RBF95" s="102"/>
      <c r="RBH95" s="102"/>
      <c r="RBJ95" s="102"/>
      <c r="RBL95" s="102"/>
      <c r="RBN95" s="102"/>
      <c r="RBP95" s="102"/>
      <c r="RBR95" s="102"/>
      <c r="RBT95" s="102"/>
      <c r="RBV95" s="102"/>
      <c r="RBX95" s="102"/>
      <c r="RBZ95" s="102"/>
      <c r="RCB95" s="102"/>
      <c r="RCD95" s="102"/>
      <c r="RCF95" s="102"/>
      <c r="RCH95" s="102"/>
      <c r="RCJ95" s="102"/>
      <c r="RCL95" s="102"/>
      <c r="RCN95" s="102"/>
      <c r="RCP95" s="102"/>
      <c r="RCR95" s="102"/>
      <c r="RCT95" s="102"/>
      <c r="RCV95" s="102"/>
      <c r="RCX95" s="102"/>
      <c r="RCZ95" s="102"/>
      <c r="RDB95" s="102"/>
      <c r="RDD95" s="102"/>
      <c r="RDF95" s="102"/>
      <c r="RDH95" s="102"/>
      <c r="RDJ95" s="102"/>
      <c r="RDL95" s="102"/>
      <c r="RDN95" s="102"/>
      <c r="RDP95" s="102"/>
      <c r="RDR95" s="102"/>
      <c r="RDT95" s="102"/>
      <c r="RDV95" s="102"/>
      <c r="RDX95" s="102"/>
      <c r="RDZ95" s="102"/>
      <c r="REB95" s="102"/>
      <c r="RED95" s="102"/>
      <c r="REF95" s="102"/>
      <c r="REH95" s="102"/>
      <c r="REJ95" s="102"/>
      <c r="REL95" s="102"/>
      <c r="REN95" s="102"/>
      <c r="REP95" s="102"/>
      <c r="RER95" s="102"/>
      <c r="RET95" s="102"/>
      <c r="REV95" s="102"/>
      <c r="REX95" s="102"/>
      <c r="REZ95" s="102"/>
      <c r="RFB95" s="102"/>
      <c r="RFD95" s="102"/>
      <c r="RFF95" s="102"/>
      <c r="RFH95" s="102"/>
      <c r="RFJ95" s="102"/>
      <c r="RFL95" s="102"/>
      <c r="RFN95" s="102"/>
      <c r="RFP95" s="102"/>
      <c r="RFR95" s="102"/>
      <c r="RFT95" s="102"/>
      <c r="RFV95" s="102"/>
      <c r="RFX95" s="102"/>
      <c r="RFZ95" s="102"/>
      <c r="RGB95" s="102"/>
      <c r="RGD95" s="102"/>
      <c r="RGF95" s="102"/>
      <c r="RGH95" s="102"/>
      <c r="RGJ95" s="102"/>
      <c r="RGL95" s="102"/>
      <c r="RGN95" s="102"/>
      <c r="RGP95" s="102"/>
      <c r="RGR95" s="102"/>
      <c r="RGT95" s="102"/>
      <c r="RGV95" s="102"/>
      <c r="RGX95" s="102"/>
      <c r="RGZ95" s="102"/>
      <c r="RHB95" s="102"/>
      <c r="RHD95" s="102"/>
      <c r="RHF95" s="102"/>
      <c r="RHH95" s="102"/>
      <c r="RHJ95" s="102"/>
      <c r="RHL95" s="102"/>
      <c r="RHN95" s="102"/>
      <c r="RHP95" s="102"/>
      <c r="RHR95" s="102"/>
      <c r="RHT95" s="102"/>
      <c r="RHV95" s="102"/>
      <c r="RHX95" s="102"/>
      <c r="RHZ95" s="102"/>
      <c r="RIB95" s="102"/>
      <c r="RID95" s="102"/>
      <c r="RIF95" s="102"/>
      <c r="RIH95" s="102"/>
      <c r="RIJ95" s="102"/>
      <c r="RIL95" s="102"/>
      <c r="RIN95" s="102"/>
      <c r="RIP95" s="102"/>
      <c r="RIR95" s="102"/>
      <c r="RIT95" s="102"/>
      <c r="RIV95" s="102"/>
      <c r="RIX95" s="102"/>
      <c r="RIZ95" s="102"/>
      <c r="RJB95" s="102"/>
      <c r="RJD95" s="102"/>
      <c r="RJF95" s="102"/>
      <c r="RJH95" s="102"/>
      <c r="RJJ95" s="102"/>
      <c r="RJL95" s="102"/>
      <c r="RJN95" s="102"/>
      <c r="RJP95" s="102"/>
      <c r="RJR95" s="102"/>
      <c r="RJT95" s="102"/>
      <c r="RJV95" s="102"/>
      <c r="RJX95" s="102"/>
      <c r="RJZ95" s="102"/>
      <c r="RKB95" s="102"/>
      <c r="RKD95" s="102"/>
      <c r="RKF95" s="102"/>
      <c r="RKH95" s="102"/>
      <c r="RKJ95" s="102"/>
      <c r="RKL95" s="102"/>
      <c r="RKN95" s="102"/>
      <c r="RKP95" s="102"/>
      <c r="RKR95" s="102"/>
      <c r="RKT95" s="102"/>
      <c r="RKV95" s="102"/>
      <c r="RKX95" s="102"/>
      <c r="RKZ95" s="102"/>
      <c r="RLB95" s="102"/>
      <c r="RLD95" s="102"/>
      <c r="RLF95" s="102"/>
      <c r="RLH95" s="102"/>
      <c r="RLJ95" s="102"/>
      <c r="RLL95" s="102"/>
      <c r="RLN95" s="102"/>
      <c r="RLP95" s="102"/>
      <c r="RLR95" s="102"/>
      <c r="RLT95" s="102"/>
      <c r="RLV95" s="102"/>
      <c r="RLX95" s="102"/>
      <c r="RLZ95" s="102"/>
      <c r="RMB95" s="102"/>
      <c r="RMD95" s="102"/>
      <c r="RMF95" s="102"/>
      <c r="RMH95" s="102"/>
      <c r="RMJ95" s="102"/>
      <c r="RML95" s="102"/>
      <c r="RMN95" s="102"/>
      <c r="RMP95" s="102"/>
      <c r="RMR95" s="102"/>
      <c r="RMT95" s="102"/>
      <c r="RMV95" s="102"/>
      <c r="RMX95" s="102"/>
      <c r="RMZ95" s="102"/>
      <c r="RNB95" s="102"/>
      <c r="RND95" s="102"/>
      <c r="RNF95" s="102"/>
      <c r="RNH95" s="102"/>
      <c r="RNJ95" s="102"/>
      <c r="RNL95" s="102"/>
      <c r="RNN95" s="102"/>
      <c r="RNP95" s="102"/>
      <c r="RNR95" s="102"/>
      <c r="RNT95" s="102"/>
      <c r="RNV95" s="102"/>
      <c r="RNX95" s="102"/>
      <c r="RNZ95" s="102"/>
      <c r="ROB95" s="102"/>
      <c r="ROD95" s="102"/>
      <c r="ROF95" s="102"/>
      <c r="ROH95" s="102"/>
      <c r="ROJ95" s="102"/>
      <c r="ROL95" s="102"/>
      <c r="RON95" s="102"/>
      <c r="ROP95" s="102"/>
      <c r="ROR95" s="102"/>
      <c r="ROT95" s="102"/>
      <c r="ROV95" s="102"/>
      <c r="ROX95" s="102"/>
      <c r="ROZ95" s="102"/>
      <c r="RPB95" s="102"/>
      <c r="RPD95" s="102"/>
      <c r="RPF95" s="102"/>
      <c r="RPH95" s="102"/>
      <c r="RPJ95" s="102"/>
      <c r="RPL95" s="102"/>
      <c r="RPN95" s="102"/>
      <c r="RPP95" s="102"/>
      <c r="RPR95" s="102"/>
      <c r="RPT95" s="102"/>
      <c r="RPV95" s="102"/>
      <c r="RPX95" s="102"/>
      <c r="RPZ95" s="102"/>
      <c r="RQB95" s="102"/>
      <c r="RQD95" s="102"/>
      <c r="RQF95" s="102"/>
      <c r="RQH95" s="102"/>
      <c r="RQJ95" s="102"/>
      <c r="RQL95" s="102"/>
      <c r="RQN95" s="102"/>
      <c r="RQP95" s="102"/>
      <c r="RQR95" s="102"/>
      <c r="RQT95" s="102"/>
      <c r="RQV95" s="102"/>
      <c r="RQX95" s="102"/>
      <c r="RQZ95" s="102"/>
      <c r="RRB95" s="102"/>
      <c r="RRD95" s="102"/>
      <c r="RRF95" s="102"/>
      <c r="RRH95" s="102"/>
      <c r="RRJ95" s="102"/>
      <c r="RRL95" s="102"/>
      <c r="RRN95" s="102"/>
      <c r="RRP95" s="102"/>
      <c r="RRR95" s="102"/>
      <c r="RRT95" s="102"/>
      <c r="RRV95" s="102"/>
      <c r="RRX95" s="102"/>
      <c r="RRZ95" s="102"/>
      <c r="RSB95" s="102"/>
      <c r="RSD95" s="102"/>
      <c r="RSF95" s="102"/>
      <c r="RSH95" s="102"/>
      <c r="RSJ95" s="102"/>
      <c r="RSL95" s="102"/>
      <c r="RSN95" s="102"/>
      <c r="RSP95" s="102"/>
      <c r="RSR95" s="102"/>
      <c r="RST95" s="102"/>
      <c r="RSV95" s="102"/>
      <c r="RSX95" s="102"/>
      <c r="RSZ95" s="102"/>
      <c r="RTB95" s="102"/>
      <c r="RTD95" s="102"/>
      <c r="RTF95" s="102"/>
      <c r="RTH95" s="102"/>
      <c r="RTJ95" s="102"/>
      <c r="RTL95" s="102"/>
      <c r="RTN95" s="102"/>
      <c r="RTP95" s="102"/>
      <c r="RTR95" s="102"/>
      <c r="RTT95" s="102"/>
      <c r="RTV95" s="102"/>
      <c r="RTX95" s="102"/>
      <c r="RTZ95" s="102"/>
      <c r="RUB95" s="102"/>
      <c r="RUD95" s="102"/>
      <c r="RUF95" s="102"/>
      <c r="RUH95" s="102"/>
      <c r="RUJ95" s="102"/>
      <c r="RUL95" s="102"/>
      <c r="RUN95" s="102"/>
      <c r="RUP95" s="102"/>
      <c r="RUR95" s="102"/>
      <c r="RUT95" s="102"/>
      <c r="RUV95" s="102"/>
      <c r="RUX95" s="102"/>
      <c r="RUZ95" s="102"/>
      <c r="RVB95" s="102"/>
      <c r="RVD95" s="102"/>
      <c r="RVF95" s="102"/>
      <c r="RVH95" s="102"/>
      <c r="RVJ95" s="102"/>
      <c r="RVL95" s="102"/>
      <c r="RVN95" s="102"/>
      <c r="RVP95" s="102"/>
      <c r="RVR95" s="102"/>
      <c r="RVT95" s="102"/>
      <c r="RVV95" s="102"/>
      <c r="RVX95" s="102"/>
      <c r="RVZ95" s="102"/>
      <c r="RWB95" s="102"/>
      <c r="RWD95" s="102"/>
      <c r="RWF95" s="102"/>
      <c r="RWH95" s="102"/>
      <c r="RWJ95" s="102"/>
      <c r="RWL95" s="102"/>
      <c r="RWN95" s="102"/>
      <c r="RWP95" s="102"/>
      <c r="RWR95" s="102"/>
      <c r="RWT95" s="102"/>
      <c r="RWV95" s="102"/>
      <c r="RWX95" s="102"/>
      <c r="RWZ95" s="102"/>
      <c r="RXB95" s="102"/>
      <c r="RXD95" s="102"/>
      <c r="RXF95" s="102"/>
      <c r="RXH95" s="102"/>
      <c r="RXJ95" s="102"/>
      <c r="RXL95" s="102"/>
      <c r="RXN95" s="102"/>
      <c r="RXP95" s="102"/>
      <c r="RXR95" s="102"/>
      <c r="RXT95" s="102"/>
      <c r="RXV95" s="102"/>
      <c r="RXX95" s="102"/>
      <c r="RXZ95" s="102"/>
      <c r="RYB95" s="102"/>
      <c r="RYD95" s="102"/>
      <c r="RYF95" s="102"/>
      <c r="RYH95" s="102"/>
      <c r="RYJ95" s="102"/>
      <c r="RYL95" s="102"/>
      <c r="RYN95" s="102"/>
      <c r="RYP95" s="102"/>
      <c r="RYR95" s="102"/>
      <c r="RYT95" s="102"/>
      <c r="RYV95" s="102"/>
      <c r="RYX95" s="102"/>
      <c r="RYZ95" s="102"/>
      <c r="RZB95" s="102"/>
      <c r="RZD95" s="102"/>
      <c r="RZF95" s="102"/>
      <c r="RZH95" s="102"/>
      <c r="RZJ95" s="102"/>
      <c r="RZL95" s="102"/>
      <c r="RZN95" s="102"/>
      <c r="RZP95" s="102"/>
      <c r="RZR95" s="102"/>
      <c r="RZT95" s="102"/>
      <c r="RZV95" s="102"/>
      <c r="RZX95" s="102"/>
      <c r="RZZ95" s="102"/>
      <c r="SAB95" s="102"/>
      <c r="SAD95" s="102"/>
      <c r="SAF95" s="102"/>
      <c r="SAH95" s="102"/>
      <c r="SAJ95" s="102"/>
      <c r="SAL95" s="102"/>
      <c r="SAN95" s="102"/>
      <c r="SAP95" s="102"/>
      <c r="SAR95" s="102"/>
      <c r="SAT95" s="102"/>
      <c r="SAV95" s="102"/>
      <c r="SAX95" s="102"/>
      <c r="SAZ95" s="102"/>
      <c r="SBB95" s="102"/>
      <c r="SBD95" s="102"/>
      <c r="SBF95" s="102"/>
      <c r="SBH95" s="102"/>
      <c r="SBJ95" s="102"/>
      <c r="SBL95" s="102"/>
      <c r="SBN95" s="102"/>
      <c r="SBP95" s="102"/>
      <c r="SBR95" s="102"/>
      <c r="SBT95" s="102"/>
      <c r="SBV95" s="102"/>
      <c r="SBX95" s="102"/>
      <c r="SBZ95" s="102"/>
      <c r="SCB95" s="102"/>
      <c r="SCD95" s="102"/>
      <c r="SCF95" s="102"/>
      <c r="SCH95" s="102"/>
      <c r="SCJ95" s="102"/>
      <c r="SCL95" s="102"/>
      <c r="SCN95" s="102"/>
      <c r="SCP95" s="102"/>
      <c r="SCR95" s="102"/>
      <c r="SCT95" s="102"/>
      <c r="SCV95" s="102"/>
      <c r="SCX95" s="102"/>
      <c r="SCZ95" s="102"/>
      <c r="SDB95" s="102"/>
      <c r="SDD95" s="102"/>
      <c r="SDF95" s="102"/>
      <c r="SDH95" s="102"/>
      <c r="SDJ95" s="102"/>
      <c r="SDL95" s="102"/>
      <c r="SDN95" s="102"/>
      <c r="SDP95" s="102"/>
      <c r="SDR95" s="102"/>
      <c r="SDT95" s="102"/>
      <c r="SDV95" s="102"/>
      <c r="SDX95" s="102"/>
      <c r="SDZ95" s="102"/>
      <c r="SEB95" s="102"/>
      <c r="SED95" s="102"/>
      <c r="SEF95" s="102"/>
      <c r="SEH95" s="102"/>
      <c r="SEJ95" s="102"/>
      <c r="SEL95" s="102"/>
      <c r="SEN95" s="102"/>
      <c r="SEP95" s="102"/>
      <c r="SER95" s="102"/>
      <c r="SET95" s="102"/>
      <c r="SEV95" s="102"/>
      <c r="SEX95" s="102"/>
      <c r="SEZ95" s="102"/>
      <c r="SFB95" s="102"/>
      <c r="SFD95" s="102"/>
      <c r="SFF95" s="102"/>
      <c r="SFH95" s="102"/>
      <c r="SFJ95" s="102"/>
      <c r="SFL95" s="102"/>
      <c r="SFN95" s="102"/>
      <c r="SFP95" s="102"/>
      <c r="SFR95" s="102"/>
      <c r="SFT95" s="102"/>
      <c r="SFV95" s="102"/>
      <c r="SFX95" s="102"/>
      <c r="SFZ95" s="102"/>
      <c r="SGB95" s="102"/>
      <c r="SGD95" s="102"/>
      <c r="SGF95" s="102"/>
      <c r="SGH95" s="102"/>
      <c r="SGJ95" s="102"/>
      <c r="SGL95" s="102"/>
      <c r="SGN95" s="102"/>
      <c r="SGP95" s="102"/>
      <c r="SGR95" s="102"/>
      <c r="SGT95" s="102"/>
      <c r="SGV95" s="102"/>
      <c r="SGX95" s="102"/>
      <c r="SGZ95" s="102"/>
      <c r="SHB95" s="102"/>
      <c r="SHD95" s="102"/>
      <c r="SHF95" s="102"/>
      <c r="SHH95" s="102"/>
      <c r="SHJ95" s="102"/>
      <c r="SHL95" s="102"/>
      <c r="SHN95" s="102"/>
      <c r="SHP95" s="102"/>
      <c r="SHR95" s="102"/>
      <c r="SHT95" s="102"/>
      <c r="SHV95" s="102"/>
      <c r="SHX95" s="102"/>
      <c r="SHZ95" s="102"/>
      <c r="SIB95" s="102"/>
      <c r="SID95" s="102"/>
      <c r="SIF95" s="102"/>
      <c r="SIH95" s="102"/>
      <c r="SIJ95" s="102"/>
      <c r="SIL95" s="102"/>
      <c r="SIN95" s="102"/>
      <c r="SIP95" s="102"/>
      <c r="SIR95" s="102"/>
      <c r="SIT95" s="102"/>
      <c r="SIV95" s="102"/>
      <c r="SIX95" s="102"/>
      <c r="SIZ95" s="102"/>
      <c r="SJB95" s="102"/>
      <c r="SJD95" s="102"/>
      <c r="SJF95" s="102"/>
      <c r="SJH95" s="102"/>
      <c r="SJJ95" s="102"/>
      <c r="SJL95" s="102"/>
      <c r="SJN95" s="102"/>
      <c r="SJP95" s="102"/>
      <c r="SJR95" s="102"/>
      <c r="SJT95" s="102"/>
      <c r="SJV95" s="102"/>
      <c r="SJX95" s="102"/>
      <c r="SJZ95" s="102"/>
      <c r="SKB95" s="102"/>
      <c r="SKD95" s="102"/>
      <c r="SKF95" s="102"/>
      <c r="SKH95" s="102"/>
      <c r="SKJ95" s="102"/>
      <c r="SKL95" s="102"/>
      <c r="SKN95" s="102"/>
      <c r="SKP95" s="102"/>
      <c r="SKR95" s="102"/>
      <c r="SKT95" s="102"/>
      <c r="SKV95" s="102"/>
      <c r="SKX95" s="102"/>
      <c r="SKZ95" s="102"/>
      <c r="SLB95" s="102"/>
      <c r="SLD95" s="102"/>
      <c r="SLF95" s="102"/>
      <c r="SLH95" s="102"/>
      <c r="SLJ95" s="102"/>
      <c r="SLL95" s="102"/>
      <c r="SLN95" s="102"/>
      <c r="SLP95" s="102"/>
      <c r="SLR95" s="102"/>
      <c r="SLT95" s="102"/>
      <c r="SLV95" s="102"/>
      <c r="SLX95" s="102"/>
      <c r="SLZ95" s="102"/>
      <c r="SMB95" s="102"/>
      <c r="SMD95" s="102"/>
      <c r="SMF95" s="102"/>
      <c r="SMH95" s="102"/>
      <c r="SMJ95" s="102"/>
      <c r="SML95" s="102"/>
      <c r="SMN95" s="102"/>
      <c r="SMP95" s="102"/>
      <c r="SMR95" s="102"/>
      <c r="SMT95" s="102"/>
      <c r="SMV95" s="102"/>
      <c r="SMX95" s="102"/>
      <c r="SMZ95" s="102"/>
      <c r="SNB95" s="102"/>
      <c r="SND95" s="102"/>
      <c r="SNF95" s="102"/>
      <c r="SNH95" s="102"/>
      <c r="SNJ95" s="102"/>
      <c r="SNL95" s="102"/>
      <c r="SNN95" s="102"/>
      <c r="SNP95" s="102"/>
      <c r="SNR95" s="102"/>
      <c r="SNT95" s="102"/>
      <c r="SNV95" s="102"/>
      <c r="SNX95" s="102"/>
      <c r="SNZ95" s="102"/>
      <c r="SOB95" s="102"/>
      <c r="SOD95" s="102"/>
      <c r="SOF95" s="102"/>
      <c r="SOH95" s="102"/>
      <c r="SOJ95" s="102"/>
      <c r="SOL95" s="102"/>
      <c r="SON95" s="102"/>
      <c r="SOP95" s="102"/>
      <c r="SOR95" s="102"/>
      <c r="SOT95" s="102"/>
      <c r="SOV95" s="102"/>
      <c r="SOX95" s="102"/>
      <c r="SOZ95" s="102"/>
      <c r="SPB95" s="102"/>
      <c r="SPD95" s="102"/>
      <c r="SPF95" s="102"/>
      <c r="SPH95" s="102"/>
      <c r="SPJ95" s="102"/>
      <c r="SPL95" s="102"/>
      <c r="SPN95" s="102"/>
      <c r="SPP95" s="102"/>
      <c r="SPR95" s="102"/>
      <c r="SPT95" s="102"/>
      <c r="SPV95" s="102"/>
      <c r="SPX95" s="102"/>
      <c r="SPZ95" s="102"/>
      <c r="SQB95" s="102"/>
      <c r="SQD95" s="102"/>
      <c r="SQF95" s="102"/>
      <c r="SQH95" s="102"/>
      <c r="SQJ95" s="102"/>
      <c r="SQL95" s="102"/>
      <c r="SQN95" s="102"/>
      <c r="SQP95" s="102"/>
      <c r="SQR95" s="102"/>
      <c r="SQT95" s="102"/>
      <c r="SQV95" s="102"/>
      <c r="SQX95" s="102"/>
      <c r="SQZ95" s="102"/>
      <c r="SRB95" s="102"/>
      <c r="SRD95" s="102"/>
      <c r="SRF95" s="102"/>
      <c r="SRH95" s="102"/>
      <c r="SRJ95" s="102"/>
      <c r="SRL95" s="102"/>
      <c r="SRN95" s="102"/>
      <c r="SRP95" s="102"/>
      <c r="SRR95" s="102"/>
      <c r="SRT95" s="102"/>
      <c r="SRV95" s="102"/>
      <c r="SRX95" s="102"/>
      <c r="SRZ95" s="102"/>
      <c r="SSB95" s="102"/>
      <c r="SSD95" s="102"/>
      <c r="SSF95" s="102"/>
      <c r="SSH95" s="102"/>
      <c r="SSJ95" s="102"/>
      <c r="SSL95" s="102"/>
      <c r="SSN95" s="102"/>
      <c r="SSP95" s="102"/>
      <c r="SSR95" s="102"/>
      <c r="SST95" s="102"/>
      <c r="SSV95" s="102"/>
      <c r="SSX95" s="102"/>
      <c r="SSZ95" s="102"/>
      <c r="STB95" s="102"/>
      <c r="STD95" s="102"/>
      <c r="STF95" s="102"/>
      <c r="STH95" s="102"/>
      <c r="STJ95" s="102"/>
      <c r="STL95" s="102"/>
      <c r="STN95" s="102"/>
      <c r="STP95" s="102"/>
      <c r="STR95" s="102"/>
      <c r="STT95" s="102"/>
      <c r="STV95" s="102"/>
      <c r="STX95" s="102"/>
      <c r="STZ95" s="102"/>
      <c r="SUB95" s="102"/>
      <c r="SUD95" s="102"/>
      <c r="SUF95" s="102"/>
      <c r="SUH95" s="102"/>
      <c r="SUJ95" s="102"/>
      <c r="SUL95" s="102"/>
      <c r="SUN95" s="102"/>
      <c r="SUP95" s="102"/>
      <c r="SUR95" s="102"/>
      <c r="SUT95" s="102"/>
      <c r="SUV95" s="102"/>
      <c r="SUX95" s="102"/>
      <c r="SUZ95" s="102"/>
      <c r="SVB95" s="102"/>
      <c r="SVD95" s="102"/>
      <c r="SVF95" s="102"/>
      <c r="SVH95" s="102"/>
      <c r="SVJ95" s="102"/>
      <c r="SVL95" s="102"/>
      <c r="SVN95" s="102"/>
      <c r="SVP95" s="102"/>
      <c r="SVR95" s="102"/>
      <c r="SVT95" s="102"/>
      <c r="SVV95" s="102"/>
      <c r="SVX95" s="102"/>
      <c r="SVZ95" s="102"/>
      <c r="SWB95" s="102"/>
      <c r="SWD95" s="102"/>
      <c r="SWF95" s="102"/>
      <c r="SWH95" s="102"/>
      <c r="SWJ95" s="102"/>
      <c r="SWL95" s="102"/>
      <c r="SWN95" s="102"/>
      <c r="SWP95" s="102"/>
      <c r="SWR95" s="102"/>
      <c r="SWT95" s="102"/>
      <c r="SWV95" s="102"/>
      <c r="SWX95" s="102"/>
      <c r="SWZ95" s="102"/>
      <c r="SXB95" s="102"/>
      <c r="SXD95" s="102"/>
      <c r="SXF95" s="102"/>
      <c r="SXH95" s="102"/>
      <c r="SXJ95" s="102"/>
      <c r="SXL95" s="102"/>
      <c r="SXN95" s="102"/>
      <c r="SXP95" s="102"/>
      <c r="SXR95" s="102"/>
      <c r="SXT95" s="102"/>
      <c r="SXV95" s="102"/>
      <c r="SXX95" s="102"/>
      <c r="SXZ95" s="102"/>
      <c r="SYB95" s="102"/>
      <c r="SYD95" s="102"/>
      <c r="SYF95" s="102"/>
      <c r="SYH95" s="102"/>
      <c r="SYJ95" s="102"/>
      <c r="SYL95" s="102"/>
      <c r="SYN95" s="102"/>
      <c r="SYP95" s="102"/>
      <c r="SYR95" s="102"/>
      <c r="SYT95" s="102"/>
      <c r="SYV95" s="102"/>
      <c r="SYX95" s="102"/>
      <c r="SYZ95" s="102"/>
      <c r="SZB95" s="102"/>
      <c r="SZD95" s="102"/>
      <c r="SZF95" s="102"/>
      <c r="SZH95" s="102"/>
      <c r="SZJ95" s="102"/>
      <c r="SZL95" s="102"/>
      <c r="SZN95" s="102"/>
      <c r="SZP95" s="102"/>
      <c r="SZR95" s="102"/>
      <c r="SZT95" s="102"/>
      <c r="SZV95" s="102"/>
      <c r="SZX95" s="102"/>
      <c r="SZZ95" s="102"/>
      <c r="TAB95" s="102"/>
      <c r="TAD95" s="102"/>
      <c r="TAF95" s="102"/>
      <c r="TAH95" s="102"/>
      <c r="TAJ95" s="102"/>
      <c r="TAL95" s="102"/>
      <c r="TAN95" s="102"/>
      <c r="TAP95" s="102"/>
      <c r="TAR95" s="102"/>
      <c r="TAT95" s="102"/>
      <c r="TAV95" s="102"/>
      <c r="TAX95" s="102"/>
      <c r="TAZ95" s="102"/>
      <c r="TBB95" s="102"/>
      <c r="TBD95" s="102"/>
      <c r="TBF95" s="102"/>
      <c r="TBH95" s="102"/>
      <c r="TBJ95" s="102"/>
      <c r="TBL95" s="102"/>
      <c r="TBN95" s="102"/>
      <c r="TBP95" s="102"/>
      <c r="TBR95" s="102"/>
      <c r="TBT95" s="102"/>
      <c r="TBV95" s="102"/>
      <c r="TBX95" s="102"/>
      <c r="TBZ95" s="102"/>
      <c r="TCB95" s="102"/>
      <c r="TCD95" s="102"/>
      <c r="TCF95" s="102"/>
      <c r="TCH95" s="102"/>
      <c r="TCJ95" s="102"/>
      <c r="TCL95" s="102"/>
      <c r="TCN95" s="102"/>
      <c r="TCP95" s="102"/>
      <c r="TCR95" s="102"/>
      <c r="TCT95" s="102"/>
      <c r="TCV95" s="102"/>
      <c r="TCX95" s="102"/>
      <c r="TCZ95" s="102"/>
      <c r="TDB95" s="102"/>
      <c r="TDD95" s="102"/>
      <c r="TDF95" s="102"/>
      <c r="TDH95" s="102"/>
      <c r="TDJ95" s="102"/>
      <c r="TDL95" s="102"/>
      <c r="TDN95" s="102"/>
      <c r="TDP95" s="102"/>
      <c r="TDR95" s="102"/>
      <c r="TDT95" s="102"/>
      <c r="TDV95" s="102"/>
      <c r="TDX95" s="102"/>
      <c r="TDZ95" s="102"/>
      <c r="TEB95" s="102"/>
      <c r="TED95" s="102"/>
      <c r="TEF95" s="102"/>
      <c r="TEH95" s="102"/>
      <c r="TEJ95" s="102"/>
      <c r="TEL95" s="102"/>
      <c r="TEN95" s="102"/>
      <c r="TEP95" s="102"/>
      <c r="TER95" s="102"/>
      <c r="TET95" s="102"/>
      <c r="TEV95" s="102"/>
      <c r="TEX95" s="102"/>
      <c r="TEZ95" s="102"/>
      <c r="TFB95" s="102"/>
      <c r="TFD95" s="102"/>
      <c r="TFF95" s="102"/>
      <c r="TFH95" s="102"/>
      <c r="TFJ95" s="102"/>
      <c r="TFL95" s="102"/>
      <c r="TFN95" s="102"/>
      <c r="TFP95" s="102"/>
      <c r="TFR95" s="102"/>
      <c r="TFT95" s="102"/>
      <c r="TFV95" s="102"/>
      <c r="TFX95" s="102"/>
      <c r="TFZ95" s="102"/>
      <c r="TGB95" s="102"/>
      <c r="TGD95" s="102"/>
      <c r="TGF95" s="102"/>
      <c r="TGH95" s="102"/>
      <c r="TGJ95" s="102"/>
      <c r="TGL95" s="102"/>
      <c r="TGN95" s="102"/>
      <c r="TGP95" s="102"/>
      <c r="TGR95" s="102"/>
      <c r="TGT95" s="102"/>
      <c r="TGV95" s="102"/>
      <c r="TGX95" s="102"/>
      <c r="TGZ95" s="102"/>
      <c r="THB95" s="102"/>
      <c r="THD95" s="102"/>
      <c r="THF95" s="102"/>
      <c r="THH95" s="102"/>
      <c r="THJ95" s="102"/>
      <c r="THL95" s="102"/>
      <c r="THN95" s="102"/>
      <c r="THP95" s="102"/>
      <c r="THR95" s="102"/>
      <c r="THT95" s="102"/>
      <c r="THV95" s="102"/>
      <c r="THX95" s="102"/>
      <c r="THZ95" s="102"/>
      <c r="TIB95" s="102"/>
      <c r="TID95" s="102"/>
      <c r="TIF95" s="102"/>
      <c r="TIH95" s="102"/>
      <c r="TIJ95" s="102"/>
      <c r="TIL95" s="102"/>
      <c r="TIN95" s="102"/>
      <c r="TIP95" s="102"/>
      <c r="TIR95" s="102"/>
      <c r="TIT95" s="102"/>
      <c r="TIV95" s="102"/>
      <c r="TIX95" s="102"/>
      <c r="TIZ95" s="102"/>
      <c r="TJB95" s="102"/>
      <c r="TJD95" s="102"/>
      <c r="TJF95" s="102"/>
      <c r="TJH95" s="102"/>
      <c r="TJJ95" s="102"/>
      <c r="TJL95" s="102"/>
      <c r="TJN95" s="102"/>
      <c r="TJP95" s="102"/>
      <c r="TJR95" s="102"/>
      <c r="TJT95" s="102"/>
      <c r="TJV95" s="102"/>
      <c r="TJX95" s="102"/>
      <c r="TJZ95" s="102"/>
      <c r="TKB95" s="102"/>
      <c r="TKD95" s="102"/>
      <c r="TKF95" s="102"/>
      <c r="TKH95" s="102"/>
      <c r="TKJ95" s="102"/>
      <c r="TKL95" s="102"/>
      <c r="TKN95" s="102"/>
      <c r="TKP95" s="102"/>
      <c r="TKR95" s="102"/>
      <c r="TKT95" s="102"/>
      <c r="TKV95" s="102"/>
      <c r="TKX95" s="102"/>
      <c r="TKZ95" s="102"/>
      <c r="TLB95" s="102"/>
      <c r="TLD95" s="102"/>
      <c r="TLF95" s="102"/>
      <c r="TLH95" s="102"/>
      <c r="TLJ95" s="102"/>
      <c r="TLL95" s="102"/>
      <c r="TLN95" s="102"/>
      <c r="TLP95" s="102"/>
      <c r="TLR95" s="102"/>
      <c r="TLT95" s="102"/>
      <c r="TLV95" s="102"/>
      <c r="TLX95" s="102"/>
      <c r="TLZ95" s="102"/>
      <c r="TMB95" s="102"/>
      <c r="TMD95" s="102"/>
      <c r="TMF95" s="102"/>
      <c r="TMH95" s="102"/>
      <c r="TMJ95" s="102"/>
      <c r="TML95" s="102"/>
      <c r="TMN95" s="102"/>
      <c r="TMP95" s="102"/>
      <c r="TMR95" s="102"/>
      <c r="TMT95" s="102"/>
      <c r="TMV95" s="102"/>
      <c r="TMX95" s="102"/>
      <c r="TMZ95" s="102"/>
      <c r="TNB95" s="102"/>
      <c r="TND95" s="102"/>
      <c r="TNF95" s="102"/>
      <c r="TNH95" s="102"/>
      <c r="TNJ95" s="102"/>
      <c r="TNL95" s="102"/>
      <c r="TNN95" s="102"/>
      <c r="TNP95" s="102"/>
      <c r="TNR95" s="102"/>
      <c r="TNT95" s="102"/>
      <c r="TNV95" s="102"/>
      <c r="TNX95" s="102"/>
      <c r="TNZ95" s="102"/>
      <c r="TOB95" s="102"/>
      <c r="TOD95" s="102"/>
      <c r="TOF95" s="102"/>
      <c r="TOH95" s="102"/>
      <c r="TOJ95" s="102"/>
      <c r="TOL95" s="102"/>
      <c r="TON95" s="102"/>
      <c r="TOP95" s="102"/>
      <c r="TOR95" s="102"/>
      <c r="TOT95" s="102"/>
      <c r="TOV95" s="102"/>
      <c r="TOX95" s="102"/>
      <c r="TOZ95" s="102"/>
      <c r="TPB95" s="102"/>
      <c r="TPD95" s="102"/>
      <c r="TPF95" s="102"/>
      <c r="TPH95" s="102"/>
      <c r="TPJ95" s="102"/>
      <c r="TPL95" s="102"/>
      <c r="TPN95" s="102"/>
      <c r="TPP95" s="102"/>
      <c r="TPR95" s="102"/>
      <c r="TPT95" s="102"/>
      <c r="TPV95" s="102"/>
      <c r="TPX95" s="102"/>
      <c r="TPZ95" s="102"/>
      <c r="TQB95" s="102"/>
      <c r="TQD95" s="102"/>
      <c r="TQF95" s="102"/>
      <c r="TQH95" s="102"/>
      <c r="TQJ95" s="102"/>
      <c r="TQL95" s="102"/>
      <c r="TQN95" s="102"/>
      <c r="TQP95" s="102"/>
      <c r="TQR95" s="102"/>
      <c r="TQT95" s="102"/>
      <c r="TQV95" s="102"/>
      <c r="TQX95" s="102"/>
      <c r="TQZ95" s="102"/>
      <c r="TRB95" s="102"/>
      <c r="TRD95" s="102"/>
      <c r="TRF95" s="102"/>
      <c r="TRH95" s="102"/>
      <c r="TRJ95" s="102"/>
      <c r="TRL95" s="102"/>
      <c r="TRN95" s="102"/>
      <c r="TRP95" s="102"/>
      <c r="TRR95" s="102"/>
      <c r="TRT95" s="102"/>
      <c r="TRV95" s="102"/>
      <c r="TRX95" s="102"/>
      <c r="TRZ95" s="102"/>
      <c r="TSB95" s="102"/>
      <c r="TSD95" s="102"/>
      <c r="TSF95" s="102"/>
      <c r="TSH95" s="102"/>
      <c r="TSJ95" s="102"/>
      <c r="TSL95" s="102"/>
      <c r="TSN95" s="102"/>
      <c r="TSP95" s="102"/>
      <c r="TSR95" s="102"/>
      <c r="TST95" s="102"/>
      <c r="TSV95" s="102"/>
      <c r="TSX95" s="102"/>
      <c r="TSZ95" s="102"/>
      <c r="TTB95" s="102"/>
      <c r="TTD95" s="102"/>
      <c r="TTF95" s="102"/>
      <c r="TTH95" s="102"/>
      <c r="TTJ95" s="102"/>
      <c r="TTL95" s="102"/>
      <c r="TTN95" s="102"/>
      <c r="TTP95" s="102"/>
      <c r="TTR95" s="102"/>
      <c r="TTT95" s="102"/>
      <c r="TTV95" s="102"/>
      <c r="TTX95" s="102"/>
      <c r="TTZ95" s="102"/>
      <c r="TUB95" s="102"/>
      <c r="TUD95" s="102"/>
      <c r="TUF95" s="102"/>
      <c r="TUH95" s="102"/>
      <c r="TUJ95" s="102"/>
      <c r="TUL95" s="102"/>
      <c r="TUN95" s="102"/>
      <c r="TUP95" s="102"/>
      <c r="TUR95" s="102"/>
      <c r="TUT95" s="102"/>
      <c r="TUV95" s="102"/>
      <c r="TUX95" s="102"/>
      <c r="TUZ95" s="102"/>
      <c r="TVB95" s="102"/>
      <c r="TVD95" s="102"/>
      <c r="TVF95" s="102"/>
      <c r="TVH95" s="102"/>
      <c r="TVJ95" s="102"/>
      <c r="TVL95" s="102"/>
      <c r="TVN95" s="102"/>
      <c r="TVP95" s="102"/>
      <c r="TVR95" s="102"/>
      <c r="TVT95" s="102"/>
      <c r="TVV95" s="102"/>
      <c r="TVX95" s="102"/>
      <c r="TVZ95" s="102"/>
      <c r="TWB95" s="102"/>
      <c r="TWD95" s="102"/>
      <c r="TWF95" s="102"/>
      <c r="TWH95" s="102"/>
      <c r="TWJ95" s="102"/>
      <c r="TWL95" s="102"/>
      <c r="TWN95" s="102"/>
      <c r="TWP95" s="102"/>
      <c r="TWR95" s="102"/>
      <c r="TWT95" s="102"/>
      <c r="TWV95" s="102"/>
      <c r="TWX95" s="102"/>
      <c r="TWZ95" s="102"/>
      <c r="TXB95" s="102"/>
      <c r="TXD95" s="102"/>
      <c r="TXF95" s="102"/>
      <c r="TXH95" s="102"/>
      <c r="TXJ95" s="102"/>
      <c r="TXL95" s="102"/>
      <c r="TXN95" s="102"/>
      <c r="TXP95" s="102"/>
      <c r="TXR95" s="102"/>
      <c r="TXT95" s="102"/>
      <c r="TXV95" s="102"/>
      <c r="TXX95" s="102"/>
      <c r="TXZ95" s="102"/>
      <c r="TYB95" s="102"/>
      <c r="TYD95" s="102"/>
      <c r="TYF95" s="102"/>
      <c r="TYH95" s="102"/>
      <c r="TYJ95" s="102"/>
      <c r="TYL95" s="102"/>
      <c r="TYN95" s="102"/>
      <c r="TYP95" s="102"/>
      <c r="TYR95" s="102"/>
      <c r="TYT95" s="102"/>
      <c r="TYV95" s="102"/>
      <c r="TYX95" s="102"/>
      <c r="TYZ95" s="102"/>
      <c r="TZB95" s="102"/>
      <c r="TZD95" s="102"/>
      <c r="TZF95" s="102"/>
      <c r="TZH95" s="102"/>
      <c r="TZJ95" s="102"/>
      <c r="TZL95" s="102"/>
      <c r="TZN95" s="102"/>
      <c r="TZP95" s="102"/>
      <c r="TZR95" s="102"/>
      <c r="TZT95" s="102"/>
      <c r="TZV95" s="102"/>
      <c r="TZX95" s="102"/>
      <c r="TZZ95" s="102"/>
      <c r="UAB95" s="102"/>
      <c r="UAD95" s="102"/>
      <c r="UAF95" s="102"/>
      <c r="UAH95" s="102"/>
      <c r="UAJ95" s="102"/>
      <c r="UAL95" s="102"/>
      <c r="UAN95" s="102"/>
      <c r="UAP95" s="102"/>
      <c r="UAR95" s="102"/>
      <c r="UAT95" s="102"/>
      <c r="UAV95" s="102"/>
      <c r="UAX95" s="102"/>
      <c r="UAZ95" s="102"/>
      <c r="UBB95" s="102"/>
      <c r="UBD95" s="102"/>
      <c r="UBF95" s="102"/>
      <c r="UBH95" s="102"/>
      <c r="UBJ95" s="102"/>
      <c r="UBL95" s="102"/>
      <c r="UBN95" s="102"/>
      <c r="UBP95" s="102"/>
      <c r="UBR95" s="102"/>
      <c r="UBT95" s="102"/>
      <c r="UBV95" s="102"/>
      <c r="UBX95" s="102"/>
      <c r="UBZ95" s="102"/>
      <c r="UCB95" s="102"/>
      <c r="UCD95" s="102"/>
      <c r="UCF95" s="102"/>
      <c r="UCH95" s="102"/>
      <c r="UCJ95" s="102"/>
      <c r="UCL95" s="102"/>
      <c r="UCN95" s="102"/>
      <c r="UCP95" s="102"/>
      <c r="UCR95" s="102"/>
      <c r="UCT95" s="102"/>
      <c r="UCV95" s="102"/>
      <c r="UCX95" s="102"/>
      <c r="UCZ95" s="102"/>
      <c r="UDB95" s="102"/>
      <c r="UDD95" s="102"/>
      <c r="UDF95" s="102"/>
      <c r="UDH95" s="102"/>
      <c r="UDJ95" s="102"/>
      <c r="UDL95" s="102"/>
      <c r="UDN95" s="102"/>
      <c r="UDP95" s="102"/>
      <c r="UDR95" s="102"/>
      <c r="UDT95" s="102"/>
      <c r="UDV95" s="102"/>
      <c r="UDX95" s="102"/>
      <c r="UDZ95" s="102"/>
      <c r="UEB95" s="102"/>
      <c r="UED95" s="102"/>
      <c r="UEF95" s="102"/>
      <c r="UEH95" s="102"/>
      <c r="UEJ95" s="102"/>
      <c r="UEL95" s="102"/>
      <c r="UEN95" s="102"/>
      <c r="UEP95" s="102"/>
      <c r="UER95" s="102"/>
      <c r="UET95" s="102"/>
      <c r="UEV95" s="102"/>
      <c r="UEX95" s="102"/>
      <c r="UEZ95" s="102"/>
      <c r="UFB95" s="102"/>
      <c r="UFD95" s="102"/>
      <c r="UFF95" s="102"/>
      <c r="UFH95" s="102"/>
      <c r="UFJ95" s="102"/>
      <c r="UFL95" s="102"/>
      <c r="UFN95" s="102"/>
      <c r="UFP95" s="102"/>
      <c r="UFR95" s="102"/>
      <c r="UFT95" s="102"/>
      <c r="UFV95" s="102"/>
      <c r="UFX95" s="102"/>
      <c r="UFZ95" s="102"/>
      <c r="UGB95" s="102"/>
      <c r="UGD95" s="102"/>
      <c r="UGF95" s="102"/>
      <c r="UGH95" s="102"/>
      <c r="UGJ95" s="102"/>
      <c r="UGL95" s="102"/>
      <c r="UGN95" s="102"/>
      <c r="UGP95" s="102"/>
      <c r="UGR95" s="102"/>
      <c r="UGT95" s="102"/>
      <c r="UGV95" s="102"/>
      <c r="UGX95" s="102"/>
      <c r="UGZ95" s="102"/>
      <c r="UHB95" s="102"/>
      <c r="UHD95" s="102"/>
      <c r="UHF95" s="102"/>
      <c r="UHH95" s="102"/>
      <c r="UHJ95" s="102"/>
      <c r="UHL95" s="102"/>
      <c r="UHN95" s="102"/>
      <c r="UHP95" s="102"/>
      <c r="UHR95" s="102"/>
      <c r="UHT95" s="102"/>
      <c r="UHV95" s="102"/>
      <c r="UHX95" s="102"/>
      <c r="UHZ95" s="102"/>
      <c r="UIB95" s="102"/>
      <c r="UID95" s="102"/>
      <c r="UIF95" s="102"/>
      <c r="UIH95" s="102"/>
      <c r="UIJ95" s="102"/>
      <c r="UIL95" s="102"/>
      <c r="UIN95" s="102"/>
      <c r="UIP95" s="102"/>
      <c r="UIR95" s="102"/>
      <c r="UIT95" s="102"/>
      <c r="UIV95" s="102"/>
      <c r="UIX95" s="102"/>
      <c r="UIZ95" s="102"/>
      <c r="UJB95" s="102"/>
      <c r="UJD95" s="102"/>
      <c r="UJF95" s="102"/>
      <c r="UJH95" s="102"/>
      <c r="UJJ95" s="102"/>
      <c r="UJL95" s="102"/>
      <c r="UJN95" s="102"/>
      <c r="UJP95" s="102"/>
      <c r="UJR95" s="102"/>
      <c r="UJT95" s="102"/>
      <c r="UJV95" s="102"/>
      <c r="UJX95" s="102"/>
      <c r="UJZ95" s="102"/>
      <c r="UKB95" s="102"/>
      <c r="UKD95" s="102"/>
      <c r="UKF95" s="102"/>
      <c r="UKH95" s="102"/>
      <c r="UKJ95" s="102"/>
      <c r="UKL95" s="102"/>
      <c r="UKN95" s="102"/>
      <c r="UKP95" s="102"/>
      <c r="UKR95" s="102"/>
      <c r="UKT95" s="102"/>
      <c r="UKV95" s="102"/>
      <c r="UKX95" s="102"/>
      <c r="UKZ95" s="102"/>
      <c r="ULB95" s="102"/>
      <c r="ULD95" s="102"/>
      <c r="ULF95" s="102"/>
      <c r="ULH95" s="102"/>
      <c r="ULJ95" s="102"/>
      <c r="ULL95" s="102"/>
      <c r="ULN95" s="102"/>
      <c r="ULP95" s="102"/>
      <c r="ULR95" s="102"/>
      <c r="ULT95" s="102"/>
      <c r="ULV95" s="102"/>
      <c r="ULX95" s="102"/>
      <c r="ULZ95" s="102"/>
      <c r="UMB95" s="102"/>
      <c r="UMD95" s="102"/>
      <c r="UMF95" s="102"/>
      <c r="UMH95" s="102"/>
      <c r="UMJ95" s="102"/>
      <c r="UML95" s="102"/>
      <c r="UMN95" s="102"/>
      <c r="UMP95" s="102"/>
      <c r="UMR95" s="102"/>
      <c r="UMT95" s="102"/>
      <c r="UMV95" s="102"/>
      <c r="UMX95" s="102"/>
      <c r="UMZ95" s="102"/>
      <c r="UNB95" s="102"/>
      <c r="UND95" s="102"/>
      <c r="UNF95" s="102"/>
      <c r="UNH95" s="102"/>
      <c r="UNJ95" s="102"/>
      <c r="UNL95" s="102"/>
      <c r="UNN95" s="102"/>
      <c r="UNP95" s="102"/>
      <c r="UNR95" s="102"/>
      <c r="UNT95" s="102"/>
      <c r="UNV95" s="102"/>
      <c r="UNX95" s="102"/>
      <c r="UNZ95" s="102"/>
      <c r="UOB95" s="102"/>
      <c r="UOD95" s="102"/>
      <c r="UOF95" s="102"/>
      <c r="UOH95" s="102"/>
      <c r="UOJ95" s="102"/>
      <c r="UOL95" s="102"/>
      <c r="UON95" s="102"/>
      <c r="UOP95" s="102"/>
      <c r="UOR95" s="102"/>
      <c r="UOT95" s="102"/>
      <c r="UOV95" s="102"/>
      <c r="UOX95" s="102"/>
      <c r="UOZ95" s="102"/>
      <c r="UPB95" s="102"/>
      <c r="UPD95" s="102"/>
      <c r="UPF95" s="102"/>
      <c r="UPH95" s="102"/>
      <c r="UPJ95" s="102"/>
      <c r="UPL95" s="102"/>
      <c r="UPN95" s="102"/>
      <c r="UPP95" s="102"/>
      <c r="UPR95" s="102"/>
      <c r="UPT95" s="102"/>
      <c r="UPV95" s="102"/>
      <c r="UPX95" s="102"/>
      <c r="UPZ95" s="102"/>
      <c r="UQB95" s="102"/>
      <c r="UQD95" s="102"/>
      <c r="UQF95" s="102"/>
      <c r="UQH95" s="102"/>
      <c r="UQJ95" s="102"/>
      <c r="UQL95" s="102"/>
      <c r="UQN95" s="102"/>
      <c r="UQP95" s="102"/>
      <c r="UQR95" s="102"/>
      <c r="UQT95" s="102"/>
      <c r="UQV95" s="102"/>
      <c r="UQX95" s="102"/>
      <c r="UQZ95" s="102"/>
      <c r="URB95" s="102"/>
      <c r="URD95" s="102"/>
      <c r="URF95" s="102"/>
      <c r="URH95" s="102"/>
      <c r="URJ95" s="102"/>
      <c r="URL95" s="102"/>
      <c r="URN95" s="102"/>
      <c r="URP95" s="102"/>
      <c r="URR95" s="102"/>
      <c r="URT95" s="102"/>
      <c r="URV95" s="102"/>
      <c r="URX95" s="102"/>
      <c r="URZ95" s="102"/>
      <c r="USB95" s="102"/>
      <c r="USD95" s="102"/>
      <c r="USF95" s="102"/>
      <c r="USH95" s="102"/>
      <c r="USJ95" s="102"/>
      <c r="USL95" s="102"/>
      <c r="USN95" s="102"/>
      <c r="USP95" s="102"/>
      <c r="USR95" s="102"/>
      <c r="UST95" s="102"/>
      <c r="USV95" s="102"/>
      <c r="USX95" s="102"/>
      <c r="USZ95" s="102"/>
      <c r="UTB95" s="102"/>
      <c r="UTD95" s="102"/>
      <c r="UTF95" s="102"/>
      <c r="UTH95" s="102"/>
      <c r="UTJ95" s="102"/>
      <c r="UTL95" s="102"/>
      <c r="UTN95" s="102"/>
      <c r="UTP95" s="102"/>
      <c r="UTR95" s="102"/>
      <c r="UTT95" s="102"/>
      <c r="UTV95" s="102"/>
      <c r="UTX95" s="102"/>
      <c r="UTZ95" s="102"/>
      <c r="UUB95" s="102"/>
      <c r="UUD95" s="102"/>
      <c r="UUF95" s="102"/>
      <c r="UUH95" s="102"/>
      <c r="UUJ95" s="102"/>
      <c r="UUL95" s="102"/>
      <c r="UUN95" s="102"/>
      <c r="UUP95" s="102"/>
      <c r="UUR95" s="102"/>
      <c r="UUT95" s="102"/>
      <c r="UUV95" s="102"/>
      <c r="UUX95" s="102"/>
      <c r="UUZ95" s="102"/>
      <c r="UVB95" s="102"/>
      <c r="UVD95" s="102"/>
      <c r="UVF95" s="102"/>
      <c r="UVH95" s="102"/>
      <c r="UVJ95" s="102"/>
      <c r="UVL95" s="102"/>
      <c r="UVN95" s="102"/>
      <c r="UVP95" s="102"/>
      <c r="UVR95" s="102"/>
      <c r="UVT95" s="102"/>
      <c r="UVV95" s="102"/>
      <c r="UVX95" s="102"/>
      <c r="UVZ95" s="102"/>
      <c r="UWB95" s="102"/>
      <c r="UWD95" s="102"/>
      <c r="UWF95" s="102"/>
      <c r="UWH95" s="102"/>
      <c r="UWJ95" s="102"/>
      <c r="UWL95" s="102"/>
      <c r="UWN95" s="102"/>
      <c r="UWP95" s="102"/>
      <c r="UWR95" s="102"/>
      <c r="UWT95" s="102"/>
      <c r="UWV95" s="102"/>
      <c r="UWX95" s="102"/>
      <c r="UWZ95" s="102"/>
      <c r="UXB95" s="102"/>
      <c r="UXD95" s="102"/>
      <c r="UXF95" s="102"/>
      <c r="UXH95" s="102"/>
      <c r="UXJ95" s="102"/>
      <c r="UXL95" s="102"/>
      <c r="UXN95" s="102"/>
      <c r="UXP95" s="102"/>
      <c r="UXR95" s="102"/>
      <c r="UXT95" s="102"/>
      <c r="UXV95" s="102"/>
      <c r="UXX95" s="102"/>
      <c r="UXZ95" s="102"/>
      <c r="UYB95" s="102"/>
      <c r="UYD95" s="102"/>
      <c r="UYF95" s="102"/>
      <c r="UYH95" s="102"/>
      <c r="UYJ95" s="102"/>
      <c r="UYL95" s="102"/>
      <c r="UYN95" s="102"/>
      <c r="UYP95" s="102"/>
      <c r="UYR95" s="102"/>
      <c r="UYT95" s="102"/>
      <c r="UYV95" s="102"/>
      <c r="UYX95" s="102"/>
      <c r="UYZ95" s="102"/>
      <c r="UZB95" s="102"/>
      <c r="UZD95" s="102"/>
      <c r="UZF95" s="102"/>
      <c r="UZH95" s="102"/>
      <c r="UZJ95" s="102"/>
      <c r="UZL95" s="102"/>
      <c r="UZN95" s="102"/>
      <c r="UZP95" s="102"/>
      <c r="UZR95" s="102"/>
      <c r="UZT95" s="102"/>
      <c r="UZV95" s="102"/>
      <c r="UZX95" s="102"/>
      <c r="UZZ95" s="102"/>
      <c r="VAB95" s="102"/>
      <c r="VAD95" s="102"/>
      <c r="VAF95" s="102"/>
      <c r="VAH95" s="102"/>
      <c r="VAJ95" s="102"/>
      <c r="VAL95" s="102"/>
      <c r="VAN95" s="102"/>
      <c r="VAP95" s="102"/>
      <c r="VAR95" s="102"/>
      <c r="VAT95" s="102"/>
      <c r="VAV95" s="102"/>
      <c r="VAX95" s="102"/>
      <c r="VAZ95" s="102"/>
      <c r="VBB95" s="102"/>
      <c r="VBD95" s="102"/>
      <c r="VBF95" s="102"/>
      <c r="VBH95" s="102"/>
      <c r="VBJ95" s="102"/>
      <c r="VBL95" s="102"/>
      <c r="VBN95" s="102"/>
      <c r="VBP95" s="102"/>
      <c r="VBR95" s="102"/>
      <c r="VBT95" s="102"/>
      <c r="VBV95" s="102"/>
      <c r="VBX95" s="102"/>
      <c r="VBZ95" s="102"/>
      <c r="VCB95" s="102"/>
      <c r="VCD95" s="102"/>
      <c r="VCF95" s="102"/>
      <c r="VCH95" s="102"/>
      <c r="VCJ95" s="102"/>
      <c r="VCL95" s="102"/>
      <c r="VCN95" s="102"/>
      <c r="VCP95" s="102"/>
      <c r="VCR95" s="102"/>
      <c r="VCT95" s="102"/>
      <c r="VCV95" s="102"/>
      <c r="VCX95" s="102"/>
      <c r="VCZ95" s="102"/>
      <c r="VDB95" s="102"/>
      <c r="VDD95" s="102"/>
      <c r="VDF95" s="102"/>
      <c r="VDH95" s="102"/>
      <c r="VDJ95" s="102"/>
      <c r="VDL95" s="102"/>
      <c r="VDN95" s="102"/>
      <c r="VDP95" s="102"/>
      <c r="VDR95" s="102"/>
      <c r="VDT95" s="102"/>
      <c r="VDV95" s="102"/>
      <c r="VDX95" s="102"/>
      <c r="VDZ95" s="102"/>
      <c r="VEB95" s="102"/>
      <c r="VED95" s="102"/>
      <c r="VEF95" s="102"/>
      <c r="VEH95" s="102"/>
      <c r="VEJ95" s="102"/>
      <c r="VEL95" s="102"/>
      <c r="VEN95" s="102"/>
      <c r="VEP95" s="102"/>
      <c r="VER95" s="102"/>
      <c r="VET95" s="102"/>
      <c r="VEV95" s="102"/>
      <c r="VEX95" s="102"/>
      <c r="VEZ95" s="102"/>
      <c r="VFB95" s="102"/>
      <c r="VFD95" s="102"/>
      <c r="VFF95" s="102"/>
      <c r="VFH95" s="102"/>
      <c r="VFJ95" s="102"/>
      <c r="VFL95" s="102"/>
      <c r="VFN95" s="102"/>
      <c r="VFP95" s="102"/>
      <c r="VFR95" s="102"/>
      <c r="VFT95" s="102"/>
      <c r="VFV95" s="102"/>
      <c r="VFX95" s="102"/>
      <c r="VFZ95" s="102"/>
      <c r="VGB95" s="102"/>
      <c r="VGD95" s="102"/>
      <c r="VGF95" s="102"/>
      <c r="VGH95" s="102"/>
      <c r="VGJ95" s="102"/>
      <c r="VGL95" s="102"/>
      <c r="VGN95" s="102"/>
      <c r="VGP95" s="102"/>
      <c r="VGR95" s="102"/>
      <c r="VGT95" s="102"/>
      <c r="VGV95" s="102"/>
      <c r="VGX95" s="102"/>
      <c r="VGZ95" s="102"/>
      <c r="VHB95" s="102"/>
      <c r="VHD95" s="102"/>
      <c r="VHF95" s="102"/>
      <c r="VHH95" s="102"/>
      <c r="VHJ95" s="102"/>
      <c r="VHL95" s="102"/>
      <c r="VHN95" s="102"/>
      <c r="VHP95" s="102"/>
      <c r="VHR95" s="102"/>
      <c r="VHT95" s="102"/>
      <c r="VHV95" s="102"/>
      <c r="VHX95" s="102"/>
      <c r="VHZ95" s="102"/>
      <c r="VIB95" s="102"/>
      <c r="VID95" s="102"/>
      <c r="VIF95" s="102"/>
      <c r="VIH95" s="102"/>
      <c r="VIJ95" s="102"/>
      <c r="VIL95" s="102"/>
      <c r="VIN95" s="102"/>
      <c r="VIP95" s="102"/>
      <c r="VIR95" s="102"/>
      <c r="VIT95" s="102"/>
      <c r="VIV95" s="102"/>
      <c r="VIX95" s="102"/>
      <c r="VIZ95" s="102"/>
      <c r="VJB95" s="102"/>
      <c r="VJD95" s="102"/>
      <c r="VJF95" s="102"/>
      <c r="VJH95" s="102"/>
      <c r="VJJ95" s="102"/>
      <c r="VJL95" s="102"/>
      <c r="VJN95" s="102"/>
      <c r="VJP95" s="102"/>
      <c r="VJR95" s="102"/>
      <c r="VJT95" s="102"/>
      <c r="VJV95" s="102"/>
      <c r="VJX95" s="102"/>
      <c r="VJZ95" s="102"/>
      <c r="VKB95" s="102"/>
      <c r="VKD95" s="102"/>
      <c r="VKF95" s="102"/>
      <c r="VKH95" s="102"/>
      <c r="VKJ95" s="102"/>
      <c r="VKL95" s="102"/>
      <c r="VKN95" s="102"/>
      <c r="VKP95" s="102"/>
      <c r="VKR95" s="102"/>
      <c r="VKT95" s="102"/>
      <c r="VKV95" s="102"/>
      <c r="VKX95" s="102"/>
      <c r="VKZ95" s="102"/>
      <c r="VLB95" s="102"/>
      <c r="VLD95" s="102"/>
      <c r="VLF95" s="102"/>
      <c r="VLH95" s="102"/>
      <c r="VLJ95" s="102"/>
      <c r="VLL95" s="102"/>
      <c r="VLN95" s="102"/>
      <c r="VLP95" s="102"/>
      <c r="VLR95" s="102"/>
      <c r="VLT95" s="102"/>
      <c r="VLV95" s="102"/>
      <c r="VLX95" s="102"/>
      <c r="VLZ95" s="102"/>
      <c r="VMB95" s="102"/>
      <c r="VMD95" s="102"/>
      <c r="VMF95" s="102"/>
      <c r="VMH95" s="102"/>
      <c r="VMJ95" s="102"/>
      <c r="VML95" s="102"/>
      <c r="VMN95" s="102"/>
      <c r="VMP95" s="102"/>
      <c r="VMR95" s="102"/>
      <c r="VMT95" s="102"/>
      <c r="VMV95" s="102"/>
      <c r="VMX95" s="102"/>
      <c r="VMZ95" s="102"/>
      <c r="VNB95" s="102"/>
      <c r="VND95" s="102"/>
      <c r="VNF95" s="102"/>
      <c r="VNH95" s="102"/>
      <c r="VNJ95" s="102"/>
      <c r="VNL95" s="102"/>
      <c r="VNN95" s="102"/>
      <c r="VNP95" s="102"/>
      <c r="VNR95" s="102"/>
      <c r="VNT95" s="102"/>
      <c r="VNV95" s="102"/>
      <c r="VNX95" s="102"/>
      <c r="VNZ95" s="102"/>
      <c r="VOB95" s="102"/>
      <c r="VOD95" s="102"/>
      <c r="VOF95" s="102"/>
      <c r="VOH95" s="102"/>
      <c r="VOJ95" s="102"/>
      <c r="VOL95" s="102"/>
      <c r="VON95" s="102"/>
      <c r="VOP95" s="102"/>
      <c r="VOR95" s="102"/>
      <c r="VOT95" s="102"/>
      <c r="VOV95" s="102"/>
      <c r="VOX95" s="102"/>
      <c r="VOZ95" s="102"/>
      <c r="VPB95" s="102"/>
      <c r="VPD95" s="102"/>
      <c r="VPF95" s="102"/>
      <c r="VPH95" s="102"/>
      <c r="VPJ95" s="102"/>
      <c r="VPL95" s="102"/>
      <c r="VPN95" s="102"/>
      <c r="VPP95" s="102"/>
      <c r="VPR95" s="102"/>
      <c r="VPT95" s="102"/>
      <c r="VPV95" s="102"/>
      <c r="VPX95" s="102"/>
      <c r="VPZ95" s="102"/>
      <c r="VQB95" s="102"/>
      <c r="VQD95" s="102"/>
      <c r="VQF95" s="102"/>
      <c r="VQH95" s="102"/>
      <c r="VQJ95" s="102"/>
      <c r="VQL95" s="102"/>
      <c r="VQN95" s="102"/>
      <c r="VQP95" s="102"/>
      <c r="VQR95" s="102"/>
      <c r="VQT95" s="102"/>
      <c r="VQV95" s="102"/>
      <c r="VQX95" s="102"/>
      <c r="VQZ95" s="102"/>
      <c r="VRB95" s="102"/>
      <c r="VRD95" s="102"/>
      <c r="VRF95" s="102"/>
      <c r="VRH95" s="102"/>
      <c r="VRJ95" s="102"/>
      <c r="VRL95" s="102"/>
      <c r="VRN95" s="102"/>
      <c r="VRP95" s="102"/>
      <c r="VRR95" s="102"/>
      <c r="VRT95" s="102"/>
      <c r="VRV95" s="102"/>
      <c r="VRX95" s="102"/>
      <c r="VRZ95" s="102"/>
      <c r="VSB95" s="102"/>
      <c r="VSD95" s="102"/>
      <c r="VSF95" s="102"/>
      <c r="VSH95" s="102"/>
      <c r="VSJ95" s="102"/>
      <c r="VSL95" s="102"/>
      <c r="VSN95" s="102"/>
      <c r="VSP95" s="102"/>
      <c r="VSR95" s="102"/>
      <c r="VST95" s="102"/>
      <c r="VSV95" s="102"/>
      <c r="VSX95" s="102"/>
      <c r="VSZ95" s="102"/>
      <c r="VTB95" s="102"/>
      <c r="VTD95" s="102"/>
      <c r="VTF95" s="102"/>
      <c r="VTH95" s="102"/>
      <c r="VTJ95" s="102"/>
      <c r="VTL95" s="102"/>
      <c r="VTN95" s="102"/>
      <c r="VTP95" s="102"/>
      <c r="VTR95" s="102"/>
      <c r="VTT95" s="102"/>
      <c r="VTV95" s="102"/>
      <c r="VTX95" s="102"/>
      <c r="VTZ95" s="102"/>
      <c r="VUB95" s="102"/>
      <c r="VUD95" s="102"/>
      <c r="VUF95" s="102"/>
      <c r="VUH95" s="102"/>
      <c r="VUJ95" s="102"/>
      <c r="VUL95" s="102"/>
      <c r="VUN95" s="102"/>
      <c r="VUP95" s="102"/>
      <c r="VUR95" s="102"/>
      <c r="VUT95" s="102"/>
      <c r="VUV95" s="102"/>
      <c r="VUX95" s="102"/>
      <c r="VUZ95" s="102"/>
      <c r="VVB95" s="102"/>
      <c r="VVD95" s="102"/>
      <c r="VVF95" s="102"/>
      <c r="VVH95" s="102"/>
      <c r="VVJ95" s="102"/>
      <c r="VVL95" s="102"/>
      <c r="VVN95" s="102"/>
      <c r="VVP95" s="102"/>
      <c r="VVR95" s="102"/>
      <c r="VVT95" s="102"/>
      <c r="VVV95" s="102"/>
      <c r="VVX95" s="102"/>
      <c r="VVZ95" s="102"/>
      <c r="VWB95" s="102"/>
      <c r="VWD95" s="102"/>
      <c r="VWF95" s="102"/>
      <c r="VWH95" s="102"/>
      <c r="VWJ95" s="102"/>
      <c r="VWL95" s="102"/>
      <c r="VWN95" s="102"/>
      <c r="VWP95" s="102"/>
      <c r="VWR95" s="102"/>
      <c r="VWT95" s="102"/>
      <c r="VWV95" s="102"/>
      <c r="VWX95" s="102"/>
      <c r="VWZ95" s="102"/>
      <c r="VXB95" s="102"/>
      <c r="VXD95" s="102"/>
      <c r="VXF95" s="102"/>
      <c r="VXH95" s="102"/>
      <c r="VXJ95" s="102"/>
      <c r="VXL95" s="102"/>
      <c r="VXN95" s="102"/>
      <c r="VXP95" s="102"/>
      <c r="VXR95" s="102"/>
      <c r="VXT95" s="102"/>
      <c r="VXV95" s="102"/>
      <c r="VXX95" s="102"/>
      <c r="VXZ95" s="102"/>
      <c r="VYB95" s="102"/>
      <c r="VYD95" s="102"/>
      <c r="VYF95" s="102"/>
      <c r="VYH95" s="102"/>
      <c r="VYJ95" s="102"/>
      <c r="VYL95" s="102"/>
      <c r="VYN95" s="102"/>
      <c r="VYP95" s="102"/>
      <c r="VYR95" s="102"/>
      <c r="VYT95" s="102"/>
      <c r="VYV95" s="102"/>
      <c r="VYX95" s="102"/>
      <c r="VYZ95" s="102"/>
      <c r="VZB95" s="102"/>
      <c r="VZD95" s="102"/>
      <c r="VZF95" s="102"/>
      <c r="VZH95" s="102"/>
      <c r="VZJ95" s="102"/>
      <c r="VZL95" s="102"/>
      <c r="VZN95" s="102"/>
      <c r="VZP95" s="102"/>
      <c r="VZR95" s="102"/>
      <c r="VZT95" s="102"/>
      <c r="VZV95" s="102"/>
      <c r="VZX95" s="102"/>
      <c r="VZZ95" s="102"/>
      <c r="WAB95" s="102"/>
      <c r="WAD95" s="102"/>
      <c r="WAF95" s="102"/>
      <c r="WAH95" s="102"/>
      <c r="WAJ95" s="102"/>
      <c r="WAL95" s="102"/>
      <c r="WAN95" s="102"/>
      <c r="WAP95" s="102"/>
      <c r="WAR95" s="102"/>
      <c r="WAT95" s="102"/>
      <c r="WAV95" s="102"/>
      <c r="WAX95" s="102"/>
      <c r="WAZ95" s="102"/>
      <c r="WBB95" s="102"/>
      <c r="WBD95" s="102"/>
      <c r="WBF95" s="102"/>
      <c r="WBH95" s="102"/>
      <c r="WBJ95" s="102"/>
      <c r="WBL95" s="102"/>
      <c r="WBN95" s="102"/>
      <c r="WBP95" s="102"/>
      <c r="WBR95" s="102"/>
      <c r="WBT95" s="102"/>
      <c r="WBV95" s="102"/>
      <c r="WBX95" s="102"/>
      <c r="WBZ95" s="102"/>
      <c r="WCB95" s="102"/>
      <c r="WCD95" s="102"/>
      <c r="WCF95" s="102"/>
      <c r="WCH95" s="102"/>
      <c r="WCJ95" s="102"/>
      <c r="WCL95" s="102"/>
      <c r="WCN95" s="102"/>
      <c r="WCP95" s="102"/>
      <c r="WCR95" s="102"/>
      <c r="WCT95" s="102"/>
      <c r="WCV95" s="102"/>
      <c r="WCX95" s="102"/>
      <c r="WCZ95" s="102"/>
      <c r="WDB95" s="102"/>
      <c r="WDD95" s="102"/>
      <c r="WDF95" s="102"/>
      <c r="WDH95" s="102"/>
      <c r="WDJ95" s="102"/>
      <c r="WDL95" s="102"/>
      <c r="WDN95" s="102"/>
      <c r="WDP95" s="102"/>
      <c r="WDR95" s="102"/>
      <c r="WDT95" s="102"/>
      <c r="WDV95" s="102"/>
      <c r="WDX95" s="102"/>
      <c r="WDZ95" s="102"/>
      <c r="WEB95" s="102"/>
      <c r="WED95" s="102"/>
      <c r="WEF95" s="102"/>
      <c r="WEH95" s="102"/>
      <c r="WEJ95" s="102"/>
      <c r="WEL95" s="102"/>
      <c r="WEN95" s="102"/>
      <c r="WEP95" s="102"/>
      <c r="WER95" s="102"/>
      <c r="WET95" s="102"/>
      <c r="WEV95" s="102"/>
      <c r="WEX95" s="102"/>
      <c r="WEZ95" s="102"/>
      <c r="WFB95" s="102"/>
      <c r="WFD95" s="102"/>
      <c r="WFF95" s="102"/>
      <c r="WFH95" s="102"/>
      <c r="WFJ95" s="102"/>
      <c r="WFL95" s="102"/>
      <c r="WFN95" s="102"/>
      <c r="WFP95" s="102"/>
      <c r="WFR95" s="102"/>
      <c r="WFT95" s="102"/>
      <c r="WFV95" s="102"/>
      <c r="WFX95" s="102"/>
      <c r="WFZ95" s="102"/>
      <c r="WGB95" s="102"/>
      <c r="WGD95" s="102"/>
      <c r="WGF95" s="102"/>
      <c r="WGH95" s="102"/>
      <c r="WGJ95" s="102"/>
      <c r="WGL95" s="102"/>
      <c r="WGN95" s="102"/>
      <c r="WGP95" s="102"/>
      <c r="WGR95" s="102"/>
      <c r="WGT95" s="102"/>
      <c r="WGV95" s="102"/>
      <c r="WGX95" s="102"/>
      <c r="WGZ95" s="102"/>
      <c r="WHB95" s="102"/>
      <c r="WHD95" s="102"/>
      <c r="WHF95" s="102"/>
      <c r="WHH95" s="102"/>
      <c r="WHJ95" s="102"/>
      <c r="WHL95" s="102"/>
      <c r="WHN95" s="102"/>
      <c r="WHP95" s="102"/>
      <c r="WHR95" s="102"/>
      <c r="WHT95" s="102"/>
      <c r="WHV95" s="102"/>
      <c r="WHX95" s="102"/>
      <c r="WHZ95" s="102"/>
      <c r="WIB95" s="102"/>
      <c r="WID95" s="102"/>
      <c r="WIF95" s="102"/>
      <c r="WIH95" s="102"/>
      <c r="WIJ95" s="102"/>
      <c r="WIL95" s="102"/>
      <c r="WIN95" s="102"/>
      <c r="WIP95" s="102"/>
      <c r="WIR95" s="102"/>
      <c r="WIT95" s="102"/>
      <c r="WIV95" s="102"/>
      <c r="WIX95" s="102"/>
      <c r="WIZ95" s="102"/>
      <c r="WJB95" s="102"/>
      <c r="WJD95" s="102"/>
      <c r="WJF95" s="102"/>
      <c r="WJH95" s="102"/>
      <c r="WJJ95" s="102"/>
      <c r="WJL95" s="102"/>
      <c r="WJN95" s="102"/>
      <c r="WJP95" s="102"/>
      <c r="WJR95" s="102"/>
      <c r="WJT95" s="102"/>
      <c r="WJV95" s="102"/>
      <c r="WJX95" s="102"/>
      <c r="WJZ95" s="102"/>
      <c r="WKB95" s="102"/>
      <c r="WKD95" s="102"/>
      <c r="WKF95" s="102"/>
      <c r="WKH95" s="102"/>
      <c r="WKJ95" s="102"/>
      <c r="WKL95" s="102"/>
      <c r="WKN95" s="102"/>
      <c r="WKP95" s="102"/>
      <c r="WKR95" s="102"/>
      <c r="WKT95" s="102"/>
      <c r="WKV95" s="102"/>
      <c r="WKX95" s="102"/>
      <c r="WKZ95" s="102"/>
      <c r="WLB95" s="102"/>
      <c r="WLD95" s="102"/>
      <c r="WLF95" s="102"/>
      <c r="WLH95" s="102"/>
      <c r="WLJ95" s="102"/>
      <c r="WLL95" s="102"/>
      <c r="WLN95" s="102"/>
      <c r="WLP95" s="102"/>
      <c r="WLR95" s="102"/>
      <c r="WLT95" s="102"/>
      <c r="WLV95" s="102"/>
      <c r="WLX95" s="102"/>
      <c r="WLZ95" s="102"/>
      <c r="WMB95" s="102"/>
      <c r="WMD95" s="102"/>
      <c r="WMF95" s="102"/>
      <c r="WMH95" s="102"/>
      <c r="WMJ95" s="102"/>
      <c r="WML95" s="102"/>
      <c r="WMN95" s="102"/>
      <c r="WMP95" s="102"/>
      <c r="WMR95" s="102"/>
      <c r="WMT95" s="102"/>
      <c r="WMV95" s="102"/>
      <c r="WMX95" s="102"/>
      <c r="WMZ95" s="102"/>
      <c r="WNB95" s="102"/>
      <c r="WND95" s="102"/>
      <c r="WNF95" s="102"/>
      <c r="WNH95" s="102"/>
      <c r="WNJ95" s="102"/>
      <c r="WNL95" s="102"/>
      <c r="WNN95" s="102"/>
      <c r="WNP95" s="102"/>
      <c r="WNR95" s="102"/>
      <c r="WNT95" s="102"/>
      <c r="WNV95" s="102"/>
      <c r="WNX95" s="102"/>
      <c r="WNZ95" s="102"/>
      <c r="WOB95" s="102"/>
      <c r="WOD95" s="102"/>
      <c r="WOF95" s="102"/>
      <c r="WOH95" s="102"/>
      <c r="WOJ95" s="102"/>
      <c r="WOL95" s="102"/>
      <c r="WON95" s="102"/>
      <c r="WOP95" s="102"/>
      <c r="WOR95" s="102"/>
      <c r="WOT95" s="102"/>
      <c r="WOV95" s="102"/>
      <c r="WOX95" s="102"/>
      <c r="WOZ95" s="102"/>
      <c r="WPB95" s="102"/>
      <c r="WPD95" s="102"/>
      <c r="WPF95" s="102"/>
      <c r="WPH95" s="102"/>
      <c r="WPJ95" s="102"/>
      <c r="WPL95" s="102"/>
      <c r="WPN95" s="102"/>
      <c r="WPP95" s="102"/>
      <c r="WPR95" s="102"/>
      <c r="WPT95" s="102"/>
      <c r="WPV95" s="102"/>
      <c r="WPX95" s="102"/>
      <c r="WPZ95" s="102"/>
      <c r="WQB95" s="102"/>
      <c r="WQD95" s="102"/>
      <c r="WQF95" s="102"/>
      <c r="WQH95" s="102"/>
      <c r="WQJ95" s="102"/>
      <c r="WQL95" s="102"/>
      <c r="WQN95" s="102"/>
      <c r="WQP95" s="102"/>
      <c r="WQR95" s="102"/>
      <c r="WQT95" s="102"/>
      <c r="WQV95" s="102"/>
      <c r="WQX95" s="102"/>
      <c r="WQZ95" s="102"/>
      <c r="WRB95" s="102"/>
      <c r="WRD95" s="102"/>
      <c r="WRF95" s="102"/>
      <c r="WRH95" s="102"/>
      <c r="WRJ95" s="102"/>
      <c r="WRL95" s="102"/>
      <c r="WRN95" s="102"/>
      <c r="WRP95" s="102"/>
      <c r="WRR95" s="102"/>
      <c r="WRT95" s="102"/>
      <c r="WRV95" s="102"/>
      <c r="WRX95" s="102"/>
      <c r="WRZ95" s="102"/>
      <c r="WSB95" s="102"/>
      <c r="WSD95" s="102"/>
      <c r="WSF95" s="102"/>
      <c r="WSH95" s="102"/>
      <c r="WSJ95" s="102"/>
      <c r="WSL95" s="102"/>
      <c r="WSN95" s="102"/>
      <c r="WSP95" s="102"/>
      <c r="WSR95" s="102"/>
      <c r="WST95" s="102"/>
      <c r="WSV95" s="102"/>
      <c r="WSX95" s="102"/>
      <c r="WSZ95" s="102"/>
      <c r="WTB95" s="102"/>
      <c r="WTD95" s="102"/>
      <c r="WTF95" s="102"/>
      <c r="WTH95" s="102"/>
      <c r="WTJ95" s="102"/>
      <c r="WTL95" s="102"/>
      <c r="WTN95" s="102"/>
      <c r="WTP95" s="102"/>
      <c r="WTR95" s="102"/>
      <c r="WTT95" s="102"/>
      <c r="WTV95" s="102"/>
      <c r="WTX95" s="102"/>
      <c r="WTZ95" s="102"/>
      <c r="WUB95" s="102"/>
      <c r="WUD95" s="102"/>
      <c r="WUF95" s="102"/>
      <c r="WUH95" s="102"/>
      <c r="WUJ95" s="102"/>
      <c r="WUL95" s="102"/>
      <c r="WUN95" s="102"/>
      <c r="WUP95" s="102"/>
      <c r="WUR95" s="102"/>
      <c r="WUT95" s="102"/>
      <c r="WUV95" s="102"/>
      <c r="WUX95" s="102"/>
      <c r="WUZ95" s="102"/>
      <c r="WVB95" s="102"/>
      <c r="WVD95" s="102"/>
      <c r="WVF95" s="102"/>
      <c r="WVH95" s="102"/>
      <c r="WVJ95" s="102"/>
      <c r="WVL95" s="102"/>
      <c r="WVN95" s="102"/>
      <c r="WVP95" s="102"/>
      <c r="WVR95" s="102"/>
      <c r="WVT95" s="102"/>
      <c r="WVV95" s="102"/>
      <c r="WVX95" s="102"/>
      <c r="WVZ95" s="102"/>
      <c r="WWB95" s="102"/>
      <c r="WWD95" s="102"/>
      <c r="WWF95" s="102"/>
      <c r="WWH95" s="102"/>
      <c r="WWJ95" s="102"/>
      <c r="WWL95" s="102"/>
      <c r="WWN95" s="102"/>
      <c r="WWP95" s="102"/>
      <c r="WWR95" s="102"/>
      <c r="WWT95" s="102"/>
      <c r="WWV95" s="102"/>
      <c r="WWX95" s="102"/>
      <c r="WWZ95" s="102"/>
      <c r="WXB95" s="102"/>
      <c r="WXD95" s="102"/>
      <c r="WXF95" s="102"/>
      <c r="WXH95" s="102"/>
      <c r="WXJ95" s="102"/>
      <c r="WXL95" s="102"/>
      <c r="WXN95" s="102"/>
      <c r="WXP95" s="102"/>
      <c r="WXR95" s="102"/>
      <c r="WXT95" s="102"/>
      <c r="WXV95" s="102"/>
      <c r="WXX95" s="102"/>
      <c r="WXZ95" s="102"/>
      <c r="WYB95" s="102"/>
      <c r="WYD95" s="102"/>
      <c r="WYF95" s="102"/>
      <c r="WYH95" s="102"/>
      <c r="WYJ95" s="102"/>
      <c r="WYL95" s="102"/>
      <c r="WYN95" s="102"/>
      <c r="WYP95" s="102"/>
      <c r="WYR95" s="102"/>
      <c r="WYT95" s="102"/>
      <c r="WYV95" s="102"/>
      <c r="WYX95" s="102"/>
      <c r="WYZ95" s="102"/>
      <c r="WZB95" s="102"/>
      <c r="WZD95" s="102"/>
      <c r="WZF95" s="102"/>
      <c r="WZH95" s="102"/>
      <c r="WZJ95" s="102"/>
      <c r="WZL95" s="102"/>
      <c r="WZN95" s="102"/>
      <c r="WZP95" s="102"/>
      <c r="WZR95" s="102"/>
      <c r="WZT95" s="102"/>
      <c r="WZV95" s="102"/>
      <c r="WZX95" s="102"/>
      <c r="WZZ95" s="102"/>
      <c r="XAB95" s="102"/>
      <c r="XAD95" s="102"/>
      <c r="XAF95" s="102"/>
      <c r="XAH95" s="102"/>
      <c r="XAJ95" s="102"/>
      <c r="XAL95" s="102"/>
      <c r="XAN95" s="102"/>
      <c r="XAP95" s="102"/>
      <c r="XAR95" s="102"/>
      <c r="XAT95" s="102"/>
      <c r="XAV95" s="102"/>
      <c r="XAX95" s="102"/>
      <c r="XAZ95" s="102"/>
      <c r="XBB95" s="102"/>
      <c r="XBD95" s="102"/>
      <c r="XBF95" s="102"/>
      <c r="XBH95" s="102"/>
      <c r="XBJ95" s="102"/>
      <c r="XBL95" s="102"/>
      <c r="XBN95" s="102"/>
      <c r="XBP95" s="102"/>
      <c r="XBR95" s="102"/>
      <c r="XBT95" s="102"/>
      <c r="XBV95" s="102"/>
      <c r="XBX95" s="102"/>
      <c r="XBZ95" s="102"/>
      <c r="XCB95" s="102"/>
      <c r="XCD95" s="102"/>
      <c r="XCF95" s="102"/>
      <c r="XCH95" s="102"/>
      <c r="XCJ95" s="102"/>
      <c r="XCL95" s="102"/>
      <c r="XCN95" s="102"/>
      <c r="XCP95" s="102"/>
      <c r="XCR95" s="102"/>
      <c r="XCT95" s="102"/>
      <c r="XCV95" s="102"/>
      <c r="XCX95" s="102"/>
      <c r="XCZ95" s="102"/>
      <c r="XDB95" s="102"/>
      <c r="XDD95" s="102"/>
      <c r="XDF95" s="102"/>
      <c r="XDH95" s="102"/>
      <c r="XDJ95" s="102"/>
      <c r="XDL95" s="102"/>
      <c r="XDN95" s="102"/>
      <c r="XDP95" s="102"/>
      <c r="XDR95" s="102"/>
      <c r="XDT95" s="102"/>
      <c r="XDV95" s="102"/>
      <c r="XDX95" s="102"/>
      <c r="XDZ95" s="102"/>
      <c r="XEB95" s="102"/>
      <c r="XED95" s="102"/>
      <c r="XEF95" s="102"/>
      <c r="XEH95" s="102"/>
      <c r="XEJ95" s="102"/>
      <c r="XEL95" s="102"/>
      <c r="XEN95" s="102"/>
      <c r="XEP95" s="102"/>
      <c r="XER95" s="102"/>
      <c r="XET95" s="102"/>
      <c r="XEV95" s="102"/>
      <c r="XEX95" s="102"/>
      <c r="XEZ95" s="102"/>
      <c r="XFB95" s="102"/>
      <c r="XFD95" s="102"/>
    </row>
    <row r="96" spans="1:1024 1026:2048 2050:3072 3074:4096 4098:5120 5122:6144 6146:7168 7170:8192 8194:9216 9218:10240 10242:11264 11266:12288 12290:13312 13314:14336 14338:15360 15362:16384" ht="15" thickBot="1" x14ac:dyDescent="0.25">
      <c r="L96" s="21"/>
    </row>
    <row r="97" spans="4:23" ht="18.75" thickTop="1" x14ac:dyDescent="0.25">
      <c r="L97" s="112">
        <f>SUBTOTAL(109,Table143[סה"כ])</f>
        <v>23298.509999999995</v>
      </c>
      <c r="M97" s="12"/>
      <c r="N97" s="12"/>
    </row>
    <row r="98" spans="4:23" ht="18" x14ac:dyDescent="0.25">
      <c r="H98" s="11" t="s">
        <v>172</v>
      </c>
      <c r="I98" s="12"/>
      <c r="J98" s="25"/>
      <c r="K98" s="25"/>
      <c r="L98" s="25"/>
      <c r="M98" s="12"/>
      <c r="N98" s="12"/>
    </row>
    <row r="99" spans="4:23" ht="18" x14ac:dyDescent="0.25">
      <c r="E99" s="73"/>
      <c r="H99" s="12" t="s">
        <v>173</v>
      </c>
      <c r="I99" s="12"/>
      <c r="J99" s="108"/>
      <c r="K99" s="101">
        <v>22275.349999999995</v>
      </c>
      <c r="L99" s="73"/>
      <c r="M99" s="12" t="s">
        <v>219</v>
      </c>
      <c r="N99" s="12"/>
    </row>
    <row r="100" spans="4:23" ht="18" x14ac:dyDescent="0.25">
      <c r="H100" s="12" t="s">
        <v>212</v>
      </c>
      <c r="I100" s="12"/>
      <c r="J100" s="25"/>
      <c r="K100" s="111">
        <v>6002.16</v>
      </c>
      <c r="L100" s="62"/>
      <c r="M100" s="12"/>
      <c r="N100" s="12"/>
    </row>
    <row r="101" spans="4:23" ht="18" x14ac:dyDescent="0.25">
      <c r="H101" s="12" t="s">
        <v>175</v>
      </c>
      <c r="I101" s="12"/>
      <c r="J101" s="25"/>
      <c r="K101" s="25">
        <v>288</v>
      </c>
      <c r="L101" s="62"/>
      <c r="M101" s="44"/>
      <c r="N101" s="12"/>
      <c r="R101" s="137" t="s">
        <v>270</v>
      </c>
      <c r="S101" s="137"/>
      <c r="T101" s="137"/>
    </row>
    <row r="102" spans="4:23" ht="18" x14ac:dyDescent="0.25">
      <c r="H102" s="44" t="s">
        <v>176</v>
      </c>
      <c r="I102" s="44"/>
      <c r="J102" s="55"/>
      <c r="K102" s="55"/>
      <c r="L102" s="63"/>
      <c r="M102" s="12"/>
      <c r="N102" s="12"/>
    </row>
    <row r="103" spans="4:23" ht="18" x14ac:dyDescent="0.25">
      <c r="H103" s="12"/>
      <c r="I103" s="12"/>
      <c r="J103" s="25"/>
      <c r="K103" s="25"/>
      <c r="L103" s="62"/>
      <c r="M103" s="44"/>
      <c r="N103" s="44"/>
      <c r="Q103" t="s">
        <v>10</v>
      </c>
      <c r="R103" t="s">
        <v>109</v>
      </c>
      <c r="S103" t="s">
        <v>110</v>
      </c>
      <c r="T103" t="s">
        <v>10</v>
      </c>
      <c r="W103">
        <f>V103*U103</f>
        <v>0</v>
      </c>
    </row>
    <row r="104" spans="4:23" ht="18" x14ac:dyDescent="0.25">
      <c r="D104" s="102"/>
      <c r="H104" s="12"/>
      <c r="I104" s="12"/>
      <c r="J104" s="25"/>
      <c r="K104" s="121">
        <f>K99+K100+K101+K102</f>
        <v>28565.509999999995</v>
      </c>
      <c r="L104" s="55"/>
      <c r="Q104" t="s">
        <v>10</v>
      </c>
      <c r="R104" t="s">
        <v>18</v>
      </c>
      <c r="S104" t="s">
        <v>19</v>
      </c>
      <c r="T104" t="s">
        <v>10</v>
      </c>
      <c r="U104">
        <v>3</v>
      </c>
      <c r="V104">
        <v>24</v>
      </c>
      <c r="W104">
        <f>V104*U104</f>
        <v>72</v>
      </c>
    </row>
    <row r="105" spans="4:23" x14ac:dyDescent="0.2">
      <c r="Q105" s="53" t="s">
        <v>10</v>
      </c>
      <c r="R105" s="53" t="s">
        <v>103</v>
      </c>
      <c r="S105" s="53" t="s">
        <v>104</v>
      </c>
      <c r="T105" s="53" t="s">
        <v>10</v>
      </c>
      <c r="U105" s="53">
        <v>1</v>
      </c>
      <c r="V105" s="53">
        <v>24</v>
      </c>
      <c r="W105" s="54">
        <f>V105*U105</f>
        <v>24</v>
      </c>
    </row>
    <row r="106" spans="4:23" x14ac:dyDescent="0.2">
      <c r="Q106" s="122" t="s">
        <v>10</v>
      </c>
      <c r="R106" s="122" t="s">
        <v>174</v>
      </c>
      <c r="S106" s="53"/>
      <c r="T106" s="53"/>
      <c r="U106" s="53">
        <v>8</v>
      </c>
      <c r="V106" s="53">
        <v>24</v>
      </c>
      <c r="W106" s="54">
        <f>V106*U106</f>
        <v>192</v>
      </c>
    </row>
    <row r="107" spans="4:23" ht="18" x14ac:dyDescent="0.25">
      <c r="Q107" s="12"/>
      <c r="R107" s="12"/>
      <c r="S107" s="12"/>
      <c r="T107" s="12"/>
      <c r="U107" s="12"/>
      <c r="V107" s="12"/>
    </row>
    <row r="108" spans="4:23" ht="18" x14ac:dyDescent="0.25">
      <c r="I108" s="24"/>
      <c r="Q108" s="12"/>
      <c r="R108" s="12"/>
      <c r="S108" s="12"/>
      <c r="T108" s="12"/>
      <c r="U108" s="12"/>
      <c r="V108" s="12"/>
      <c r="W108" s="52">
        <f>SUM(W102:W106)</f>
        <v>288</v>
      </c>
    </row>
    <row r="111" spans="4:23" x14ac:dyDescent="0.2">
      <c r="J111" s="110"/>
    </row>
  </sheetData>
  <mergeCells count="1">
    <mergeCell ref="R101:T101"/>
  </mergeCells>
  <phoneticPr fontId="3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3A58-900F-41E8-8398-C3ED834486D3}">
  <dimension ref="A1:W104"/>
  <sheetViews>
    <sheetView rightToLeft="1" topLeftCell="P85" workbookViewId="0">
      <selection activeCell="M94" sqref="A1:XFD1048576"/>
    </sheetView>
  </sheetViews>
  <sheetFormatPr defaultRowHeight="14.25" x14ac:dyDescent="0.2"/>
  <cols>
    <col min="1" max="3" width="10.5" customWidth="1"/>
    <col min="4" max="4" width="15.875" bestFit="1" customWidth="1"/>
    <col min="5" max="9" width="10.5" customWidth="1"/>
    <col min="10" max="10" width="11.5" style="24" customWidth="1"/>
    <col min="11" max="11" width="12" style="24" bestFit="1" customWidth="1"/>
    <col min="12" max="12" width="11.5" style="24" customWidth="1"/>
    <col min="13" max="13" width="9" style="72"/>
    <col min="14" max="14" width="9.875" bestFit="1" customWidth="1"/>
    <col min="18" max="18" width="10.75" bestFit="1" customWidth="1"/>
  </cols>
  <sheetData>
    <row r="1" spans="1:12" ht="19.5" customHeight="1" x14ac:dyDescent="0.25">
      <c r="A1" s="75" t="s">
        <v>247</v>
      </c>
      <c r="B1" s="75" t="s">
        <v>1</v>
      </c>
      <c r="C1" s="75" t="s">
        <v>246</v>
      </c>
      <c r="D1" s="75" t="s">
        <v>245</v>
      </c>
      <c r="E1" s="75" t="s">
        <v>4</v>
      </c>
      <c r="F1" s="75" t="s">
        <v>243</v>
      </c>
      <c r="G1" s="75" t="s">
        <v>244</v>
      </c>
      <c r="H1" s="75" t="s">
        <v>5</v>
      </c>
      <c r="I1" s="75" t="s">
        <v>6</v>
      </c>
      <c r="J1" s="76" t="s">
        <v>7</v>
      </c>
      <c r="K1" s="76" t="s">
        <v>251</v>
      </c>
      <c r="L1" s="76" t="s">
        <v>9</v>
      </c>
    </row>
    <row r="2" spans="1:12" ht="15.75" customHeight="1" x14ac:dyDescent="0.25">
      <c r="A2" s="79">
        <v>51</v>
      </c>
      <c r="B2" s="79">
        <v>1</v>
      </c>
      <c r="C2" s="79" t="s">
        <v>10</v>
      </c>
      <c r="D2" s="79">
        <v>2188</v>
      </c>
      <c r="E2" s="79">
        <v>5098</v>
      </c>
      <c r="F2" s="79">
        <v>1</v>
      </c>
      <c r="G2" s="79">
        <v>24</v>
      </c>
      <c r="H2" s="8" t="s">
        <v>16</v>
      </c>
      <c r="I2" s="8" t="s">
        <v>17</v>
      </c>
      <c r="J2" s="117">
        <v>192</v>
      </c>
      <c r="K2" s="78">
        <v>37.199999999999989</v>
      </c>
      <c r="L2" s="78">
        <f>Table1435[[#This Row],[ניכוי]]+Table1435[[#This Row],[שווי]]</f>
        <v>229.2</v>
      </c>
    </row>
    <row r="3" spans="1:12" ht="15.75" customHeight="1" x14ac:dyDescent="0.25">
      <c r="A3" s="79">
        <v>51</v>
      </c>
      <c r="B3" s="79">
        <v>1</v>
      </c>
      <c r="C3" s="79" t="s">
        <v>10</v>
      </c>
      <c r="D3" s="79">
        <v>1449</v>
      </c>
      <c r="E3" s="123" t="s">
        <v>230</v>
      </c>
      <c r="F3" s="79">
        <v>1</v>
      </c>
      <c r="G3" s="79">
        <v>24</v>
      </c>
      <c r="H3" s="8" t="s">
        <v>290</v>
      </c>
      <c r="I3" s="8" t="s">
        <v>291</v>
      </c>
      <c r="J3" s="118">
        <v>48</v>
      </c>
      <c r="K3" s="78">
        <v>61</v>
      </c>
      <c r="L3" s="78">
        <f>Table1435[[#This Row],[ניכוי]]+Table1435[[#This Row],[שווי]]</f>
        <v>109</v>
      </c>
    </row>
    <row r="4" spans="1:12" ht="15.75" customHeight="1" x14ac:dyDescent="0.2">
      <c r="A4" s="79">
        <v>51</v>
      </c>
      <c r="B4" s="79">
        <v>1</v>
      </c>
      <c r="C4" s="79" t="s">
        <v>10</v>
      </c>
      <c r="D4" s="79">
        <v>1368</v>
      </c>
      <c r="E4" s="79">
        <v>5062</v>
      </c>
      <c r="F4" s="79">
        <v>1</v>
      </c>
      <c r="G4" s="79">
        <v>24</v>
      </c>
      <c r="H4" s="8" t="s">
        <v>18</v>
      </c>
      <c r="I4" s="8" t="s">
        <v>19</v>
      </c>
      <c r="J4" s="78">
        <v>384</v>
      </c>
      <c r="K4" s="78">
        <v>24</v>
      </c>
      <c r="L4" s="78">
        <f>Table1435[[#This Row],[ניכוי]]+Table1435[[#This Row],[שווי]]</f>
        <v>408</v>
      </c>
    </row>
    <row r="5" spans="1:12" ht="15.75" customHeight="1" x14ac:dyDescent="0.2">
      <c r="A5" s="79">
        <v>51</v>
      </c>
      <c r="B5" s="79">
        <v>1</v>
      </c>
      <c r="C5" s="79" t="s">
        <v>10</v>
      </c>
      <c r="D5" s="79">
        <v>774</v>
      </c>
      <c r="E5" s="79">
        <v>5557</v>
      </c>
      <c r="F5" s="79">
        <v>1</v>
      </c>
      <c r="G5" s="79">
        <v>24</v>
      </c>
      <c r="H5" s="8" t="s">
        <v>20</v>
      </c>
      <c r="I5" s="8" t="s">
        <v>21</v>
      </c>
      <c r="J5" s="78">
        <v>96</v>
      </c>
      <c r="K5" s="78">
        <v>12</v>
      </c>
      <c r="L5" s="78">
        <f>Table1435[[#This Row],[ניכוי]]+Table1435[[#This Row],[שווי]]</f>
        <v>108</v>
      </c>
    </row>
    <row r="6" spans="1:12" ht="15.75" hidden="1" customHeight="1" x14ac:dyDescent="0.2">
      <c r="A6" s="91">
        <v>51</v>
      </c>
      <c r="B6" s="91">
        <v>1</v>
      </c>
      <c r="C6" s="91" t="s">
        <v>13</v>
      </c>
      <c r="D6" s="91">
        <v>2252</v>
      </c>
      <c r="E6" s="91">
        <v>5024</v>
      </c>
      <c r="F6" s="91"/>
      <c r="G6" s="91">
        <v>24</v>
      </c>
      <c r="H6" s="91" t="s">
        <v>252</v>
      </c>
      <c r="I6" s="91" t="s">
        <v>253</v>
      </c>
      <c r="J6" s="93">
        <v>234.8</v>
      </c>
      <c r="K6" s="93">
        <v>0</v>
      </c>
      <c r="L6" s="78">
        <f>Table1435[[#This Row],[ניכוי]]+Table1435[[#This Row],[שווי]]</f>
        <v>234.8</v>
      </c>
    </row>
    <row r="7" spans="1:12" ht="15.75" hidden="1" customHeight="1" x14ac:dyDescent="0.25">
      <c r="A7" s="79"/>
      <c r="B7" s="79">
        <v>1</v>
      </c>
      <c r="C7" s="79"/>
      <c r="D7" s="61"/>
      <c r="E7" s="61"/>
      <c r="F7" s="61">
        <v>1</v>
      </c>
      <c r="G7" s="61">
        <v>24</v>
      </c>
      <c r="H7" s="57" t="s">
        <v>22</v>
      </c>
      <c r="I7" s="61" t="s">
        <v>23</v>
      </c>
      <c r="J7" s="98"/>
      <c r="K7" s="98"/>
      <c r="L7" s="78">
        <f>Table1435[[#This Row],[ניכוי]]+Table1435[[#This Row],[שווי]]</f>
        <v>0</v>
      </c>
    </row>
    <row r="8" spans="1:12" ht="15.75" hidden="1" customHeight="1" x14ac:dyDescent="0.25">
      <c r="A8" s="79"/>
      <c r="B8" s="79">
        <v>1</v>
      </c>
      <c r="C8" s="79"/>
      <c r="D8" s="61"/>
      <c r="E8" s="61"/>
      <c r="F8" s="61"/>
      <c r="G8" s="61">
        <v>24</v>
      </c>
      <c r="H8" s="57" t="s">
        <v>22</v>
      </c>
      <c r="I8" s="61" t="s">
        <v>24</v>
      </c>
      <c r="J8" s="99">
        <f>88+24</f>
        <v>112</v>
      </c>
      <c r="K8" s="98">
        <v>36.299999999999997</v>
      </c>
      <c r="L8" s="99">
        <f>Table1435[[#This Row],[ניכוי]]+Table1435[[#This Row],[שווי]]</f>
        <v>148.30000000000001</v>
      </c>
    </row>
    <row r="9" spans="1:12" ht="15.75" hidden="1" customHeight="1" x14ac:dyDescent="0.25">
      <c r="A9" s="79"/>
      <c r="B9" s="79">
        <v>1</v>
      </c>
      <c r="C9" s="79"/>
      <c r="D9" s="61"/>
      <c r="E9" s="61"/>
      <c r="F9" s="61"/>
      <c r="G9" s="61">
        <v>24</v>
      </c>
      <c r="H9" s="57" t="s">
        <v>22</v>
      </c>
      <c r="I9" s="61" t="s">
        <v>25</v>
      </c>
      <c r="J9" s="98"/>
      <c r="K9" s="98"/>
      <c r="L9" s="99">
        <f>Table1435[[#This Row],[ניכוי]]+Table1435[[#This Row],[שווי]]</f>
        <v>0</v>
      </c>
    </row>
    <row r="10" spans="1:12" ht="15.75" hidden="1" customHeight="1" x14ac:dyDescent="0.2">
      <c r="A10" s="79"/>
      <c r="B10" s="79">
        <v>1</v>
      </c>
      <c r="C10" s="79"/>
      <c r="D10" s="61"/>
      <c r="E10" s="61"/>
      <c r="F10" s="61"/>
      <c r="G10" s="61">
        <v>24</v>
      </c>
      <c r="H10" s="61" t="s">
        <v>265</v>
      </c>
      <c r="I10" s="61" t="s">
        <v>121</v>
      </c>
      <c r="J10" s="133">
        <v>86</v>
      </c>
      <c r="K10" s="99"/>
      <c r="L10" s="99">
        <f>Table1435[[#This Row],[ניכוי]]+Table1435[[#This Row],[שווי]]</f>
        <v>86</v>
      </c>
    </row>
    <row r="11" spans="1:12" ht="15.75" customHeight="1" x14ac:dyDescent="0.2">
      <c r="A11" s="8"/>
      <c r="B11" s="8"/>
      <c r="C11" s="8" t="s">
        <v>10</v>
      </c>
      <c r="D11" s="8">
        <v>1448</v>
      </c>
      <c r="E11" s="8">
        <v>5019</v>
      </c>
      <c r="F11" s="8">
        <v>1</v>
      </c>
      <c r="G11" s="8">
        <v>24</v>
      </c>
      <c r="H11" s="8" t="s">
        <v>271</v>
      </c>
      <c r="I11" s="8" t="s">
        <v>272</v>
      </c>
      <c r="J11" s="77">
        <f>8+135</f>
        <v>143</v>
      </c>
      <c r="K11" s="77">
        <v>26</v>
      </c>
      <c r="L11" s="78">
        <f>Table1435[[#This Row],[ניכוי]]+Table1435[[#This Row],[שווי]]</f>
        <v>169</v>
      </c>
    </row>
    <row r="12" spans="1:12" ht="15.75" customHeight="1" x14ac:dyDescent="0.25">
      <c r="A12" s="79">
        <v>51</v>
      </c>
      <c r="B12" s="79">
        <v>1</v>
      </c>
      <c r="C12" s="79" t="s">
        <v>10</v>
      </c>
      <c r="D12" s="79">
        <v>1126</v>
      </c>
      <c r="E12" s="79">
        <v>5562</v>
      </c>
      <c r="F12" s="79">
        <v>1</v>
      </c>
      <c r="G12" s="79">
        <v>24</v>
      </c>
      <c r="H12" s="8" t="s">
        <v>27</v>
      </c>
      <c r="I12" s="8" t="s">
        <v>28</v>
      </c>
      <c r="J12" s="104">
        <v>354.95</v>
      </c>
      <c r="K12" s="78">
        <v>0</v>
      </c>
      <c r="L12" s="78">
        <f>Table1435[[#This Row],[ניכוי]]+Table1435[[#This Row],[שווי]]</f>
        <v>354.95</v>
      </c>
    </row>
    <row r="13" spans="1:12" ht="15.75" customHeight="1" x14ac:dyDescent="0.25">
      <c r="A13" s="79">
        <v>51</v>
      </c>
      <c r="B13" s="79">
        <v>1</v>
      </c>
      <c r="C13" s="79" t="s">
        <v>10</v>
      </c>
      <c r="D13" s="79">
        <v>549</v>
      </c>
      <c r="E13" s="79">
        <v>5572</v>
      </c>
      <c r="F13" s="79">
        <v>1</v>
      </c>
      <c r="G13" s="79">
        <v>24</v>
      </c>
      <c r="H13" s="8" t="s">
        <v>29</v>
      </c>
      <c r="I13" s="8" t="s">
        <v>30</v>
      </c>
      <c r="J13" s="105">
        <v>442.05</v>
      </c>
      <c r="K13" s="90">
        <v>0</v>
      </c>
      <c r="L13" s="78">
        <f>Table1435[[#This Row],[ניכוי]]+Table1435[[#This Row],[שווי]]</f>
        <v>442.05</v>
      </c>
    </row>
    <row r="14" spans="1:12" ht="15.75" customHeight="1" x14ac:dyDescent="0.2">
      <c r="A14" s="79"/>
      <c r="B14" s="79"/>
      <c r="C14" s="40" t="s">
        <v>33</v>
      </c>
      <c r="D14" s="40">
        <v>1312</v>
      </c>
      <c r="E14" s="40">
        <v>5592</v>
      </c>
      <c r="F14" s="40">
        <v>2</v>
      </c>
      <c r="G14" s="40">
        <v>45</v>
      </c>
      <c r="H14" s="40" t="s">
        <v>34</v>
      </c>
      <c r="I14" s="40" t="s">
        <v>35</v>
      </c>
      <c r="J14" s="83">
        <v>986</v>
      </c>
      <c r="K14" s="83" t="s">
        <v>292</v>
      </c>
      <c r="L14" s="78">
        <f>Table1435[[#This Row],[ניכוי]]+Table1435[[#This Row],[שווי]]</f>
        <v>1180</v>
      </c>
    </row>
    <row r="15" spans="1:12" ht="15.75" hidden="1" customHeight="1" x14ac:dyDescent="0.2">
      <c r="A15" s="91">
        <v>51</v>
      </c>
      <c r="B15" s="91">
        <v>1</v>
      </c>
      <c r="C15" s="91" t="s">
        <v>13</v>
      </c>
      <c r="D15" s="91">
        <v>2254</v>
      </c>
      <c r="E15" s="91">
        <v>5026</v>
      </c>
      <c r="F15" s="91"/>
      <c r="G15" s="91">
        <v>24</v>
      </c>
      <c r="H15" s="91" t="s">
        <v>254</v>
      </c>
      <c r="I15" s="91" t="s">
        <v>255</v>
      </c>
      <c r="J15" s="93">
        <v>333.5</v>
      </c>
      <c r="K15" s="93">
        <v>0</v>
      </c>
      <c r="L15" s="78">
        <f>Table1435[[#This Row],[ניכוי]]+Table1435[[#This Row],[שווי]]</f>
        <v>333.5</v>
      </c>
    </row>
    <row r="16" spans="1:12" ht="15.75" customHeight="1" x14ac:dyDescent="0.2">
      <c r="A16" s="79">
        <v>51</v>
      </c>
      <c r="B16" s="79">
        <v>1</v>
      </c>
      <c r="C16" s="79" t="s">
        <v>10</v>
      </c>
      <c r="D16" s="79">
        <v>1356</v>
      </c>
      <c r="E16" s="79">
        <v>5004</v>
      </c>
      <c r="F16" s="79">
        <v>1</v>
      </c>
      <c r="G16" s="79">
        <v>24</v>
      </c>
      <c r="H16" s="8" t="s">
        <v>46</v>
      </c>
      <c r="I16" s="8" t="s">
        <v>47</v>
      </c>
      <c r="J16" s="78">
        <v>0</v>
      </c>
      <c r="K16" s="78">
        <v>0</v>
      </c>
      <c r="L16" s="78">
        <f>Table1435[[#This Row],[ניכוי]]+Table1435[[#This Row],[שווי]]</f>
        <v>0</v>
      </c>
    </row>
    <row r="17" spans="1:12" ht="15.75" customHeight="1" x14ac:dyDescent="0.2">
      <c r="A17" s="79">
        <v>68</v>
      </c>
      <c r="B17" s="79">
        <v>1</v>
      </c>
      <c r="C17" s="79" t="s">
        <v>10</v>
      </c>
      <c r="D17" s="79">
        <v>1419</v>
      </c>
      <c r="E17" s="79">
        <v>5094</v>
      </c>
      <c r="F17" s="79">
        <v>1</v>
      </c>
      <c r="G17" s="79">
        <v>24</v>
      </c>
      <c r="H17" s="8" t="s">
        <v>48</v>
      </c>
      <c r="I17" s="8" t="s">
        <v>49</v>
      </c>
      <c r="J17" s="78">
        <v>360</v>
      </c>
      <c r="K17" s="78">
        <v>41.899999999999977</v>
      </c>
      <c r="L17" s="78">
        <f>Table1435[[#This Row],[ניכוי]]+Table1435[[#This Row],[שווי]]</f>
        <v>401.9</v>
      </c>
    </row>
    <row r="18" spans="1:12" ht="15.75" customHeight="1" x14ac:dyDescent="0.2">
      <c r="A18" s="79">
        <v>51</v>
      </c>
      <c r="B18" s="79">
        <v>1</v>
      </c>
      <c r="C18" s="79" t="s">
        <v>10</v>
      </c>
      <c r="D18" s="79">
        <v>1431</v>
      </c>
      <c r="E18" s="79">
        <v>5596</v>
      </c>
      <c r="F18" s="79">
        <v>1</v>
      </c>
      <c r="G18" s="79">
        <v>24</v>
      </c>
      <c r="H18" s="8" t="s">
        <v>54</v>
      </c>
      <c r="I18" s="8" t="s">
        <v>55</v>
      </c>
      <c r="J18" s="80"/>
      <c r="K18" s="78"/>
      <c r="L18" s="78">
        <f>Table1435[[#This Row],[ניכוי]]+Table1435[[#This Row],[שווי]]</f>
        <v>0</v>
      </c>
    </row>
    <row r="19" spans="1:12" ht="15" x14ac:dyDescent="0.25">
      <c r="A19" s="8"/>
      <c r="B19" s="8">
        <v>1</v>
      </c>
      <c r="C19" s="8" t="s">
        <v>10</v>
      </c>
      <c r="D19" s="8">
        <v>1436</v>
      </c>
      <c r="E19" s="8" t="s">
        <v>275</v>
      </c>
      <c r="F19" s="8"/>
      <c r="G19" s="8">
        <v>24</v>
      </c>
      <c r="H19" s="8" t="s">
        <v>56</v>
      </c>
      <c r="I19" s="8" t="s">
        <v>57</v>
      </c>
      <c r="J19" s="116">
        <v>320.25</v>
      </c>
      <c r="K19" s="77">
        <v>0</v>
      </c>
      <c r="L19" s="78">
        <f>Table1435[[#This Row],[ניכוי]]+Table1435[[#This Row],[שווי]]</f>
        <v>320.25</v>
      </c>
    </row>
    <row r="20" spans="1:12" x14ac:dyDescent="0.2">
      <c r="A20" s="8">
        <v>51</v>
      </c>
      <c r="B20" s="8"/>
      <c r="C20" s="8" t="s">
        <v>10</v>
      </c>
      <c r="D20" s="8">
        <v>1444</v>
      </c>
      <c r="E20" s="8" t="s">
        <v>273</v>
      </c>
      <c r="F20" s="8">
        <v>1</v>
      </c>
      <c r="G20" s="8">
        <v>24</v>
      </c>
      <c r="H20" s="8" t="s">
        <v>256</v>
      </c>
      <c r="I20" s="8" t="s">
        <v>274</v>
      </c>
      <c r="J20" s="118">
        <v>171.15</v>
      </c>
      <c r="K20" s="78">
        <v>0</v>
      </c>
      <c r="L20" s="78">
        <f>Table1435[[#This Row],[ניכוי]]+Table1435[[#This Row],[שווי]]</f>
        <v>171.15</v>
      </c>
    </row>
    <row r="21" spans="1:12" hidden="1" x14ac:dyDescent="0.2">
      <c r="A21" s="91">
        <v>51</v>
      </c>
      <c r="B21" s="91">
        <v>1</v>
      </c>
      <c r="C21" s="91" t="s">
        <v>258</v>
      </c>
      <c r="D21" s="91">
        <v>2253</v>
      </c>
      <c r="E21" s="91">
        <v>5076</v>
      </c>
      <c r="F21" s="91">
        <v>1</v>
      </c>
      <c r="G21" s="91">
        <v>24</v>
      </c>
      <c r="H21" s="91" t="s">
        <v>256</v>
      </c>
      <c r="I21" s="91" t="s">
        <v>257</v>
      </c>
      <c r="J21" s="100">
        <v>213.8</v>
      </c>
      <c r="K21" s="93">
        <v>0</v>
      </c>
      <c r="L21" s="78">
        <f>Table1435[[#This Row],[ניכוי]]+Table1435[[#This Row],[שווי]]</f>
        <v>213.8</v>
      </c>
    </row>
    <row r="22" spans="1:12" x14ac:dyDescent="0.2">
      <c r="A22" s="79">
        <v>51</v>
      </c>
      <c r="B22" s="79">
        <v>1</v>
      </c>
      <c r="C22" s="79" t="s">
        <v>10</v>
      </c>
      <c r="D22" s="79">
        <v>1371</v>
      </c>
      <c r="E22" s="79">
        <v>5135</v>
      </c>
      <c r="F22" s="79">
        <v>1</v>
      </c>
      <c r="G22" s="79">
        <v>24</v>
      </c>
      <c r="H22" s="8" t="s">
        <v>58</v>
      </c>
      <c r="I22" s="8" t="s">
        <v>59</v>
      </c>
      <c r="J22" s="78">
        <v>216</v>
      </c>
      <c r="K22" s="78">
        <v>26.900000000000006</v>
      </c>
      <c r="L22" s="78">
        <f>Table1435[[#This Row],[ניכוי]]+Table1435[[#This Row],[שווי]]</f>
        <v>242.9</v>
      </c>
    </row>
    <row r="23" spans="1:12" ht="15" x14ac:dyDescent="0.25">
      <c r="A23" s="79">
        <v>51</v>
      </c>
      <c r="B23" s="79">
        <v>1</v>
      </c>
      <c r="C23" s="79" t="s">
        <v>10</v>
      </c>
      <c r="D23" s="79">
        <v>718</v>
      </c>
      <c r="E23" s="79">
        <v>5576</v>
      </c>
      <c r="F23" s="79">
        <v>1</v>
      </c>
      <c r="G23" s="79">
        <v>24</v>
      </c>
      <c r="H23" s="8" t="s">
        <v>63</v>
      </c>
      <c r="I23" s="8" t="s">
        <v>64</v>
      </c>
      <c r="J23" s="84">
        <v>504</v>
      </c>
      <c r="K23" s="78">
        <v>8.5</v>
      </c>
      <c r="L23" s="78">
        <f>Table1435[[#This Row],[ניכוי]]+Table1435[[#This Row],[שווי]]</f>
        <v>512.5</v>
      </c>
    </row>
    <row r="24" spans="1:12" x14ac:dyDescent="0.2">
      <c r="A24" s="79">
        <v>51</v>
      </c>
      <c r="B24" s="79">
        <v>1</v>
      </c>
      <c r="C24" s="79" t="s">
        <v>10</v>
      </c>
      <c r="D24" s="79">
        <v>2178</v>
      </c>
      <c r="E24" s="79">
        <v>5053</v>
      </c>
      <c r="F24" s="79">
        <v>1</v>
      </c>
      <c r="G24" s="79">
        <v>24</v>
      </c>
      <c r="H24" s="8" t="s">
        <v>65</v>
      </c>
      <c r="I24" s="8" t="s">
        <v>66</v>
      </c>
      <c r="J24" s="78">
        <v>312</v>
      </c>
      <c r="K24" s="78">
        <v>94.149999999999977</v>
      </c>
      <c r="L24" s="78">
        <f>Table1435[[#This Row],[ניכוי]]+Table1435[[#This Row],[שווי]]</f>
        <v>406.15</v>
      </c>
    </row>
    <row r="25" spans="1:12" x14ac:dyDescent="0.2">
      <c r="A25" s="79">
        <v>51</v>
      </c>
      <c r="B25" s="79">
        <v>4</v>
      </c>
      <c r="C25" s="79" t="s">
        <v>10</v>
      </c>
      <c r="D25" s="79">
        <v>2231</v>
      </c>
      <c r="E25" s="81" t="s">
        <v>248</v>
      </c>
      <c r="F25" s="79">
        <v>1</v>
      </c>
      <c r="G25" s="79">
        <v>24</v>
      </c>
      <c r="H25" s="8" t="s">
        <v>67</v>
      </c>
      <c r="I25" s="8" t="s">
        <v>68</v>
      </c>
      <c r="J25" s="78">
        <v>202.5</v>
      </c>
      <c r="K25" s="78">
        <v>0</v>
      </c>
      <c r="L25" s="78">
        <f>Table1435[[#This Row],[ניכוי]]+Table1435[[#This Row],[שווי]]</f>
        <v>202.5</v>
      </c>
    </row>
    <row r="26" spans="1:12" x14ac:dyDescent="0.2">
      <c r="A26" s="79"/>
      <c r="B26" s="79"/>
      <c r="C26" s="40" t="s">
        <v>33</v>
      </c>
      <c r="D26" s="40">
        <v>1420</v>
      </c>
      <c r="E26" s="40"/>
      <c r="F26" s="40">
        <v>2</v>
      </c>
      <c r="G26" s="40">
        <v>45</v>
      </c>
      <c r="H26" s="40" t="s">
        <v>71</v>
      </c>
      <c r="I26" s="40" t="s">
        <v>72</v>
      </c>
      <c r="J26" s="115">
        <f>447+9.75</f>
        <v>456.75</v>
      </c>
      <c r="K26" s="83">
        <v>53</v>
      </c>
      <c r="L26" s="78">
        <f>Table1435[[#This Row],[ניכוי]]+Table1435[[#This Row],[שווי]]</f>
        <v>509.75</v>
      </c>
    </row>
    <row r="27" spans="1:12" x14ac:dyDescent="0.2">
      <c r="A27" s="79"/>
      <c r="B27" s="79"/>
      <c r="C27" s="40" t="s">
        <v>33</v>
      </c>
      <c r="D27" s="40">
        <v>1428</v>
      </c>
      <c r="E27" s="40"/>
      <c r="F27" s="40"/>
      <c r="G27" s="40"/>
      <c r="H27" s="40" t="s">
        <v>73</v>
      </c>
      <c r="I27" s="40" t="s">
        <v>74</v>
      </c>
      <c r="J27" s="83"/>
      <c r="K27" s="83"/>
      <c r="L27" s="78">
        <f>Table1435[[#This Row],[ניכוי]]+Table1435[[#This Row],[שווי]]</f>
        <v>0</v>
      </c>
    </row>
    <row r="28" spans="1:12" x14ac:dyDescent="0.2">
      <c r="A28" s="79">
        <v>51</v>
      </c>
      <c r="B28" s="79">
        <v>1</v>
      </c>
      <c r="C28" s="79" t="s">
        <v>10</v>
      </c>
      <c r="D28" s="79">
        <v>1360</v>
      </c>
      <c r="E28" s="79">
        <v>5533</v>
      </c>
      <c r="F28" s="79">
        <v>1</v>
      </c>
      <c r="G28" s="79">
        <v>24</v>
      </c>
      <c r="H28" s="8" t="s">
        <v>75</v>
      </c>
      <c r="I28" s="8" t="s">
        <v>76</v>
      </c>
      <c r="J28" s="78">
        <v>246.8</v>
      </c>
      <c r="K28" s="78">
        <v>0</v>
      </c>
      <c r="L28" s="78">
        <f>Table1435[[#This Row],[ניכוי]]+Table1435[[#This Row],[שווי]]</f>
        <v>246.8</v>
      </c>
    </row>
    <row r="29" spans="1:12" x14ac:dyDescent="0.2">
      <c r="A29" s="79">
        <v>51</v>
      </c>
      <c r="B29" s="79">
        <v>1</v>
      </c>
      <c r="C29" s="79" t="s">
        <v>10</v>
      </c>
      <c r="D29" s="79">
        <v>2223</v>
      </c>
      <c r="E29" s="79">
        <v>5066</v>
      </c>
      <c r="F29" s="79">
        <v>1</v>
      </c>
      <c r="G29" s="79">
        <v>24</v>
      </c>
      <c r="H29" s="8" t="s">
        <v>78</v>
      </c>
      <c r="I29" s="8" t="s">
        <v>79</v>
      </c>
      <c r="J29" s="78">
        <v>216</v>
      </c>
      <c r="K29" s="78">
        <v>20.900000000000006</v>
      </c>
      <c r="L29" s="78">
        <f>Table1435[[#This Row],[ניכוי]]+Table1435[[#This Row],[שווי]]</f>
        <v>236.9</v>
      </c>
    </row>
    <row r="30" spans="1:12" hidden="1" x14ac:dyDescent="0.2">
      <c r="A30" s="91">
        <v>51</v>
      </c>
      <c r="B30" s="91"/>
      <c r="C30" s="91" t="s">
        <v>13</v>
      </c>
      <c r="D30" s="91">
        <v>1182</v>
      </c>
      <c r="E30" s="91" t="s">
        <v>238</v>
      </c>
      <c r="F30" s="91">
        <v>1</v>
      </c>
      <c r="G30" s="91">
        <v>24</v>
      </c>
      <c r="H30" s="91" t="s">
        <v>78</v>
      </c>
      <c r="I30" s="91" t="s">
        <v>220</v>
      </c>
      <c r="J30" s="93">
        <v>96</v>
      </c>
      <c r="K30" s="93">
        <v>23</v>
      </c>
      <c r="L30" s="78">
        <f>Table1435[[#This Row],[ניכוי]]+Table1435[[#This Row],[שווי]]</f>
        <v>119</v>
      </c>
    </row>
    <row r="31" spans="1:12" hidden="1" x14ac:dyDescent="0.2">
      <c r="A31" s="91">
        <v>51</v>
      </c>
      <c r="B31" s="91"/>
      <c r="C31" s="91" t="s">
        <v>13</v>
      </c>
      <c r="D31" s="91">
        <v>2245</v>
      </c>
      <c r="E31" s="91" t="s">
        <v>239</v>
      </c>
      <c r="F31" s="91">
        <v>1</v>
      </c>
      <c r="G31" s="91">
        <v>24</v>
      </c>
      <c r="H31" s="91" t="s">
        <v>78</v>
      </c>
      <c r="I31" s="91" t="s">
        <v>188</v>
      </c>
      <c r="J31" s="93">
        <v>120</v>
      </c>
      <c r="K31" s="93">
        <v>46.900000000000006</v>
      </c>
      <c r="L31" s="78">
        <f>Table1435[[#This Row],[ניכוי]]+Table1435[[#This Row],[שווי]]</f>
        <v>166.9</v>
      </c>
    </row>
    <row r="32" spans="1:12" hidden="1" x14ac:dyDescent="0.2">
      <c r="A32" s="91">
        <v>51</v>
      </c>
      <c r="B32" s="91"/>
      <c r="C32" s="91" t="s">
        <v>13</v>
      </c>
      <c r="D32" s="91">
        <v>2246</v>
      </c>
      <c r="E32" s="91" t="s">
        <v>240</v>
      </c>
      <c r="F32" s="91">
        <v>1</v>
      </c>
      <c r="G32" s="91">
        <v>24</v>
      </c>
      <c r="H32" s="91" t="s">
        <v>78</v>
      </c>
      <c r="I32" s="91" t="s">
        <v>189</v>
      </c>
      <c r="J32" s="93">
        <v>216</v>
      </c>
      <c r="K32" s="93">
        <v>30.300000000000011</v>
      </c>
      <c r="L32" s="78">
        <f>Table1435[[#This Row],[ניכוי]]+Table1435[[#This Row],[שווי]]</f>
        <v>246.3</v>
      </c>
    </row>
    <row r="33" spans="1:13" x14ac:dyDescent="0.2">
      <c r="A33" s="79">
        <v>51</v>
      </c>
      <c r="B33" s="79">
        <v>1</v>
      </c>
      <c r="C33" s="79" t="s">
        <v>10</v>
      </c>
      <c r="D33" s="79">
        <v>2117</v>
      </c>
      <c r="E33" s="79">
        <v>5134</v>
      </c>
      <c r="F33" s="79">
        <v>1</v>
      </c>
      <c r="G33" s="79">
        <v>24</v>
      </c>
      <c r="H33" s="8" t="s">
        <v>78</v>
      </c>
      <c r="I33" s="8" t="s">
        <v>80</v>
      </c>
      <c r="J33" s="78">
        <v>0</v>
      </c>
      <c r="K33" s="78">
        <v>0</v>
      </c>
      <c r="L33" s="78">
        <f>Table1435[[#This Row],[ניכוי]]+Table1435[[#This Row],[שווי]]</f>
        <v>0</v>
      </c>
    </row>
    <row r="34" spans="1:13" x14ac:dyDescent="0.2">
      <c r="A34" s="79">
        <v>51</v>
      </c>
      <c r="B34" s="79">
        <v>4</v>
      </c>
      <c r="C34" s="79" t="s">
        <v>10</v>
      </c>
      <c r="D34" s="79">
        <v>2215</v>
      </c>
      <c r="E34" s="79">
        <v>5520</v>
      </c>
      <c r="F34" s="79">
        <v>1</v>
      </c>
      <c r="G34" s="79">
        <v>24</v>
      </c>
      <c r="H34" s="8" t="s">
        <v>78</v>
      </c>
      <c r="I34" s="8" t="s">
        <v>81</v>
      </c>
      <c r="J34" s="78">
        <v>384</v>
      </c>
      <c r="K34" s="78">
        <v>47.25</v>
      </c>
      <c r="L34" s="78">
        <f>Table1435[[#This Row],[ניכוי]]+Table1435[[#This Row],[שווי]]</f>
        <v>431.25</v>
      </c>
    </row>
    <row r="35" spans="1:13" x14ac:dyDescent="0.2">
      <c r="A35" s="79">
        <v>51</v>
      </c>
      <c r="B35" s="79">
        <v>1</v>
      </c>
      <c r="C35" s="79" t="s">
        <v>10</v>
      </c>
      <c r="D35" s="79">
        <v>2102</v>
      </c>
      <c r="E35" s="79">
        <v>5047</v>
      </c>
      <c r="F35" s="79">
        <v>1</v>
      </c>
      <c r="G35" s="79">
        <v>24</v>
      </c>
      <c r="H35" s="8" t="s">
        <v>78</v>
      </c>
      <c r="I35" s="8" t="s">
        <v>82</v>
      </c>
      <c r="J35" s="78">
        <v>140.05000000000001</v>
      </c>
      <c r="K35" s="78">
        <v>0</v>
      </c>
      <c r="L35" s="78">
        <f>Table1435[[#This Row],[ניכוי]]+Table1435[[#This Row],[שווי]]</f>
        <v>140.05000000000001</v>
      </c>
    </row>
    <row r="36" spans="1:13" x14ac:dyDescent="0.2">
      <c r="A36" s="79">
        <v>51</v>
      </c>
      <c r="B36" s="79">
        <v>1</v>
      </c>
      <c r="C36" s="79" t="s">
        <v>10</v>
      </c>
      <c r="D36" s="79">
        <v>2073</v>
      </c>
      <c r="E36" s="79">
        <v>5064</v>
      </c>
      <c r="F36" s="79">
        <v>1</v>
      </c>
      <c r="G36" s="79">
        <v>24</v>
      </c>
      <c r="H36" s="8" t="s">
        <v>78</v>
      </c>
      <c r="I36" s="8" t="s">
        <v>83</v>
      </c>
      <c r="J36" s="78">
        <v>96</v>
      </c>
      <c r="K36" s="78">
        <v>43.400000000000006</v>
      </c>
      <c r="L36" s="78">
        <f>Table1435[[#This Row],[ניכוי]]+Table1435[[#This Row],[שווי]]</f>
        <v>139.4</v>
      </c>
    </row>
    <row r="37" spans="1:13" x14ac:dyDescent="0.2">
      <c r="A37" s="79">
        <v>51</v>
      </c>
      <c r="B37" s="79">
        <v>1</v>
      </c>
      <c r="C37" s="79" t="s">
        <v>10</v>
      </c>
      <c r="D37" s="79">
        <v>2148</v>
      </c>
      <c r="E37" s="79">
        <v>5512</v>
      </c>
      <c r="F37" s="79">
        <v>1</v>
      </c>
      <c r="G37" s="79">
        <v>24</v>
      </c>
      <c r="H37" s="8" t="s">
        <v>78</v>
      </c>
      <c r="I37" s="8" t="s">
        <v>84</v>
      </c>
      <c r="J37" s="78">
        <v>420.75</v>
      </c>
      <c r="K37" s="78"/>
      <c r="L37" s="78">
        <f>Table1435[[#This Row],[ניכוי]]+Table1435[[#This Row],[שווי]]</f>
        <v>420.75</v>
      </c>
    </row>
    <row r="38" spans="1:13" x14ac:dyDescent="0.2">
      <c r="A38" s="79"/>
      <c r="B38" s="79"/>
      <c r="C38" s="40" t="s">
        <v>33</v>
      </c>
      <c r="D38" s="40">
        <v>1422</v>
      </c>
      <c r="E38" s="40">
        <v>9999</v>
      </c>
      <c r="F38" s="40">
        <v>2</v>
      </c>
      <c r="G38" s="40">
        <v>45</v>
      </c>
      <c r="H38" s="40" t="s">
        <v>92</v>
      </c>
      <c r="I38" s="40" t="s">
        <v>93</v>
      </c>
      <c r="J38" s="83">
        <v>945</v>
      </c>
      <c r="K38" s="83" t="s">
        <v>295</v>
      </c>
      <c r="L38" s="78">
        <f>Table1435[[#This Row],[ניכוי]]+Table1435[[#This Row],[שווי]]</f>
        <v>955</v>
      </c>
    </row>
    <row r="39" spans="1:13" ht="15" hidden="1" x14ac:dyDescent="0.25">
      <c r="A39" s="91">
        <v>51</v>
      </c>
      <c r="B39" s="91"/>
      <c r="C39" s="91" t="s">
        <v>156</v>
      </c>
      <c r="D39" s="91">
        <v>5018</v>
      </c>
      <c r="E39" s="92" t="s">
        <v>250</v>
      </c>
      <c r="F39" s="91"/>
      <c r="G39" s="91">
        <v>24</v>
      </c>
      <c r="H39" s="91" t="s">
        <v>191</v>
      </c>
      <c r="I39" s="91" t="s">
        <v>190</v>
      </c>
      <c r="J39" s="93"/>
      <c r="K39" s="93"/>
      <c r="L39" s="78">
        <f>Table1435[[#This Row],[ניכוי]]+Table1435[[#This Row],[שווי]]</f>
        <v>0</v>
      </c>
    </row>
    <row r="40" spans="1:13" x14ac:dyDescent="0.2">
      <c r="A40" s="79"/>
      <c r="B40" s="79"/>
      <c r="C40" s="40" t="s">
        <v>33</v>
      </c>
      <c r="D40" s="40">
        <v>723</v>
      </c>
      <c r="E40" s="40">
        <v>9999</v>
      </c>
      <c r="F40" s="40">
        <v>2</v>
      </c>
      <c r="G40" s="40">
        <v>45</v>
      </c>
      <c r="H40" s="40" t="s">
        <v>95</v>
      </c>
      <c r="I40" s="40" t="s">
        <v>41</v>
      </c>
      <c r="J40" s="83">
        <v>965</v>
      </c>
      <c r="K40" s="83" t="s">
        <v>296</v>
      </c>
      <c r="L40" s="78">
        <f>Table1435[[#This Row],[ניכוי]]+Table1435[[#This Row],[שווי]]</f>
        <v>1076</v>
      </c>
      <c r="M40" s="74"/>
    </row>
    <row r="41" spans="1:13" x14ac:dyDescent="0.2">
      <c r="A41" s="79">
        <v>51</v>
      </c>
      <c r="B41" s="79">
        <v>1</v>
      </c>
      <c r="C41" s="79" t="s">
        <v>10</v>
      </c>
      <c r="D41" s="79">
        <v>23</v>
      </c>
      <c r="E41" s="79">
        <v>5030</v>
      </c>
      <c r="F41" s="79">
        <v>1</v>
      </c>
      <c r="G41" s="79">
        <v>24</v>
      </c>
      <c r="H41" s="8" t="s">
        <v>97</v>
      </c>
      <c r="I41" s="8" t="s">
        <v>98</v>
      </c>
      <c r="J41" s="78">
        <v>461.25</v>
      </c>
      <c r="K41" s="78">
        <v>0</v>
      </c>
      <c r="L41" s="78">
        <f>Table1435[[#This Row],[ניכוי]]+Table1435[[#This Row],[שווי]]</f>
        <v>461.25</v>
      </c>
    </row>
    <row r="42" spans="1:13" hidden="1" x14ac:dyDescent="0.2">
      <c r="A42" s="91">
        <v>51</v>
      </c>
      <c r="B42" s="91"/>
      <c r="C42" s="91" t="s">
        <v>156</v>
      </c>
      <c r="D42" s="91">
        <v>5017</v>
      </c>
      <c r="E42" s="91" t="s">
        <v>235</v>
      </c>
      <c r="F42" s="91"/>
      <c r="G42" s="91">
        <v>24</v>
      </c>
      <c r="H42" s="91" t="s">
        <v>193</v>
      </c>
      <c r="I42" s="91" t="s">
        <v>192</v>
      </c>
      <c r="J42" s="93"/>
      <c r="K42" s="93"/>
      <c r="L42" s="78">
        <f>Table1435[[#This Row],[ניכוי]]+Table1435[[#This Row],[שווי]]</f>
        <v>0</v>
      </c>
    </row>
    <row r="43" spans="1:13" ht="15" x14ac:dyDescent="0.25">
      <c r="A43" s="8"/>
      <c r="B43" s="8"/>
      <c r="C43" s="8" t="s">
        <v>10</v>
      </c>
      <c r="D43" s="8">
        <v>1445</v>
      </c>
      <c r="E43" s="119" t="s">
        <v>278</v>
      </c>
      <c r="F43" s="8"/>
      <c r="G43" s="8">
        <v>24</v>
      </c>
      <c r="H43" s="8" t="s">
        <v>276</v>
      </c>
      <c r="I43" s="8" t="s">
        <v>277</v>
      </c>
      <c r="J43" s="77">
        <v>240</v>
      </c>
      <c r="K43" s="77">
        <v>1.4000000000000057</v>
      </c>
      <c r="L43" s="78">
        <f>Table1435[[#This Row],[ניכוי]]+Table1435[[#This Row],[שווי]]</f>
        <v>241.4</v>
      </c>
    </row>
    <row r="44" spans="1:13" hidden="1" x14ac:dyDescent="0.2">
      <c r="A44" s="91">
        <v>51</v>
      </c>
      <c r="B44" s="91"/>
      <c r="C44" s="91" t="s">
        <v>242</v>
      </c>
      <c r="D44" s="91">
        <v>5021</v>
      </c>
      <c r="E44" s="91" t="s">
        <v>213</v>
      </c>
      <c r="F44" s="91">
        <v>1</v>
      </c>
      <c r="G44" s="91">
        <v>24</v>
      </c>
      <c r="H44" s="91" t="s">
        <v>195</v>
      </c>
      <c r="I44" s="91" t="s">
        <v>214</v>
      </c>
      <c r="J44" s="93"/>
      <c r="K44" s="93"/>
      <c r="L44" s="78">
        <f>Table1435[[#This Row],[ניכוי]]+Table1435[[#This Row],[שווי]]</f>
        <v>0</v>
      </c>
    </row>
    <row r="45" spans="1:13" x14ac:dyDescent="0.2">
      <c r="A45" s="79">
        <v>51</v>
      </c>
      <c r="B45" s="79">
        <v>1</v>
      </c>
      <c r="C45" s="79" t="s">
        <v>10</v>
      </c>
      <c r="D45" s="79">
        <v>1429</v>
      </c>
      <c r="E45" s="79">
        <v>5054</v>
      </c>
      <c r="F45" s="79">
        <v>1</v>
      </c>
      <c r="G45" s="79">
        <v>24</v>
      </c>
      <c r="H45" s="8" t="s">
        <v>99</v>
      </c>
      <c r="I45" s="8" t="s">
        <v>100</v>
      </c>
      <c r="J45" s="78"/>
      <c r="K45" s="78"/>
      <c r="L45" s="78">
        <f>Table1435[[#This Row],[ניכוי]]+Table1435[[#This Row],[שווי]]</f>
        <v>0</v>
      </c>
    </row>
    <row r="46" spans="1:13" x14ac:dyDescent="0.2">
      <c r="A46" s="79">
        <v>51</v>
      </c>
      <c r="B46" s="79"/>
      <c r="C46" s="79" t="s">
        <v>10</v>
      </c>
      <c r="D46" s="79">
        <v>1306</v>
      </c>
      <c r="E46" s="79">
        <v>5046</v>
      </c>
      <c r="F46" s="79">
        <v>1</v>
      </c>
      <c r="G46" s="79">
        <v>24</v>
      </c>
      <c r="H46" s="8" t="s">
        <v>178</v>
      </c>
      <c r="I46" s="8" t="s">
        <v>51</v>
      </c>
      <c r="J46" s="78">
        <v>312</v>
      </c>
      <c r="K46" s="78">
        <v>111.89999999999998</v>
      </c>
      <c r="L46" s="78">
        <f>Table1435[[#This Row],[ניכוי]]+Table1435[[#This Row],[שווי]]</f>
        <v>423.9</v>
      </c>
    </row>
    <row r="47" spans="1:13" x14ac:dyDescent="0.2">
      <c r="A47" s="79">
        <v>50</v>
      </c>
      <c r="B47" s="79">
        <v>5</v>
      </c>
      <c r="C47" s="40" t="s">
        <v>33</v>
      </c>
      <c r="D47" s="40">
        <v>1407</v>
      </c>
      <c r="E47" s="40">
        <v>5547</v>
      </c>
      <c r="F47" s="40">
        <v>2</v>
      </c>
      <c r="G47" s="40">
        <v>45</v>
      </c>
      <c r="H47" s="40" t="s">
        <v>103</v>
      </c>
      <c r="I47" s="40" t="s">
        <v>104</v>
      </c>
      <c r="J47" s="83">
        <f>585+96</f>
        <v>681</v>
      </c>
      <c r="K47" s="83">
        <f>86+16.5</f>
        <v>102.5</v>
      </c>
      <c r="L47" s="78">
        <f>Table1435[[#This Row],[ניכוי]]+Table1435[[#This Row],[שווי]]</f>
        <v>783.5</v>
      </c>
    </row>
    <row r="48" spans="1:13" x14ac:dyDescent="0.2">
      <c r="A48" s="79">
        <v>51</v>
      </c>
      <c r="B48" s="79">
        <v>1</v>
      </c>
      <c r="C48" s="79" t="s">
        <v>10</v>
      </c>
      <c r="D48" s="79">
        <v>1432</v>
      </c>
      <c r="E48" s="79">
        <v>5595</v>
      </c>
      <c r="F48" s="79">
        <v>1</v>
      </c>
      <c r="G48" s="79">
        <v>24</v>
      </c>
      <c r="H48" s="8" t="s">
        <v>105</v>
      </c>
      <c r="I48" s="8" t="s">
        <v>106</v>
      </c>
      <c r="J48" s="78">
        <v>336</v>
      </c>
      <c r="K48" s="78">
        <v>102.14999999999998</v>
      </c>
      <c r="L48" s="78">
        <f>Table1435[[#This Row],[ניכוי]]+Table1435[[#This Row],[שווי]]</f>
        <v>438.15</v>
      </c>
    </row>
    <row r="49" spans="1:13" ht="15" x14ac:dyDescent="0.25">
      <c r="A49" s="79">
        <v>50</v>
      </c>
      <c r="B49" s="79">
        <v>5</v>
      </c>
      <c r="C49" s="40" t="s">
        <v>33</v>
      </c>
      <c r="D49" s="40">
        <v>1295</v>
      </c>
      <c r="E49" s="40">
        <v>5017</v>
      </c>
      <c r="F49" s="40">
        <v>2</v>
      </c>
      <c r="G49" s="40">
        <v>45</v>
      </c>
      <c r="H49" s="40" t="s">
        <v>107</v>
      </c>
      <c r="I49" s="40" t="s">
        <v>108</v>
      </c>
      <c r="J49" s="106">
        <f>314+71.25</f>
        <v>385.25</v>
      </c>
      <c r="K49" s="83">
        <v>67</v>
      </c>
      <c r="L49" s="78">
        <f>Table1435[[#This Row],[ניכוי]]+Table1435[[#This Row],[שווי]]</f>
        <v>452.25</v>
      </c>
    </row>
    <row r="50" spans="1:13" ht="15" x14ac:dyDescent="0.25">
      <c r="A50" s="79">
        <v>51</v>
      </c>
      <c r="B50" s="79">
        <v>1</v>
      </c>
      <c r="C50" s="79" t="s">
        <v>10</v>
      </c>
      <c r="D50" s="79">
        <v>1433</v>
      </c>
      <c r="E50" s="79">
        <v>5593</v>
      </c>
      <c r="F50" s="79">
        <v>1</v>
      </c>
      <c r="G50" s="79">
        <v>24</v>
      </c>
      <c r="H50" s="8" t="s">
        <v>109</v>
      </c>
      <c r="I50" s="8" t="s">
        <v>110</v>
      </c>
      <c r="J50" s="86"/>
      <c r="K50" s="78"/>
      <c r="L50" s="78">
        <f>Table1435[[#This Row],[ניכוי]]+Table1435[[#This Row],[שווי]]</f>
        <v>0</v>
      </c>
    </row>
    <row r="51" spans="1:13" x14ac:dyDescent="0.2">
      <c r="A51" s="79">
        <v>51</v>
      </c>
      <c r="B51" s="79">
        <v>1</v>
      </c>
      <c r="C51" s="79" t="s">
        <v>10</v>
      </c>
      <c r="D51" s="79">
        <v>564</v>
      </c>
      <c r="E51" s="79">
        <v>5515</v>
      </c>
      <c r="F51" s="79">
        <v>1</v>
      </c>
      <c r="G51" s="79">
        <v>24</v>
      </c>
      <c r="H51" s="8" t="s">
        <v>109</v>
      </c>
      <c r="I51" s="8" t="s">
        <v>43</v>
      </c>
      <c r="J51" s="78">
        <v>420.6</v>
      </c>
      <c r="K51" s="78">
        <v>0</v>
      </c>
      <c r="L51" s="78">
        <f>Table1435[[#This Row],[ניכוי]]+Table1435[[#This Row],[שווי]]</f>
        <v>420.6</v>
      </c>
    </row>
    <row r="52" spans="1:13" x14ac:dyDescent="0.2">
      <c r="A52" s="79">
        <v>51</v>
      </c>
      <c r="B52" s="79">
        <v>1</v>
      </c>
      <c r="C52" s="79" t="s">
        <v>10</v>
      </c>
      <c r="D52" s="79">
        <v>1403</v>
      </c>
      <c r="E52" s="79">
        <v>5058</v>
      </c>
      <c r="F52" s="79">
        <v>1</v>
      </c>
      <c r="G52" s="79">
        <v>24</v>
      </c>
      <c r="H52" s="8" t="s">
        <v>111</v>
      </c>
      <c r="I52" s="8" t="s">
        <v>112</v>
      </c>
      <c r="J52" s="78">
        <v>379.9</v>
      </c>
      <c r="K52" s="78">
        <v>0</v>
      </c>
      <c r="L52" s="78">
        <f>Table1435[[#This Row],[ניכוי]]+Table1435[[#This Row],[שווי]]</f>
        <v>379.9</v>
      </c>
    </row>
    <row r="53" spans="1:13" x14ac:dyDescent="0.2">
      <c r="A53" s="8">
        <v>50</v>
      </c>
      <c r="B53" s="8">
        <v>1</v>
      </c>
      <c r="C53" s="8" t="s">
        <v>10</v>
      </c>
      <c r="D53" s="8">
        <v>1236</v>
      </c>
      <c r="E53" s="8">
        <v>5041</v>
      </c>
      <c r="F53" s="8">
        <v>1</v>
      </c>
      <c r="G53" s="8">
        <v>24</v>
      </c>
      <c r="H53" s="8" t="s">
        <v>113</v>
      </c>
      <c r="I53" s="8" t="s">
        <v>114</v>
      </c>
      <c r="J53" s="77">
        <v>504</v>
      </c>
      <c r="K53" s="77">
        <v>61.450000000000045</v>
      </c>
      <c r="L53" s="78">
        <f>Table1435[[#This Row],[ניכוי]]+Table1435[[#This Row],[שווי]]</f>
        <v>565.45000000000005</v>
      </c>
    </row>
    <row r="54" spans="1:13" x14ac:dyDescent="0.2">
      <c r="A54" s="79">
        <v>51</v>
      </c>
      <c r="B54" s="79">
        <v>1</v>
      </c>
      <c r="C54" s="79" t="s">
        <v>10</v>
      </c>
      <c r="D54" s="79">
        <v>1047</v>
      </c>
      <c r="E54" s="79">
        <v>5507</v>
      </c>
      <c r="F54" s="79">
        <v>1</v>
      </c>
      <c r="G54" s="79">
        <v>24</v>
      </c>
      <c r="H54" s="8" t="s">
        <v>115</v>
      </c>
      <c r="I54" s="8" t="s">
        <v>116</v>
      </c>
      <c r="J54" s="78">
        <v>400.7</v>
      </c>
      <c r="K54" s="78">
        <v>0</v>
      </c>
      <c r="L54" s="78">
        <f>Table1435[[#This Row],[ניכוי]]+Table1435[[#This Row],[שווי]]</f>
        <v>400.7</v>
      </c>
      <c r="M54" s="74"/>
    </row>
    <row r="55" spans="1:13" x14ac:dyDescent="0.2">
      <c r="A55" s="91">
        <v>51</v>
      </c>
      <c r="B55" s="95"/>
      <c r="C55" s="95" t="s">
        <v>156</v>
      </c>
      <c r="D55" s="95">
        <v>5013</v>
      </c>
      <c r="E55" s="96" t="s">
        <v>221</v>
      </c>
      <c r="F55" s="95">
        <v>1</v>
      </c>
      <c r="G55" s="95">
        <v>24</v>
      </c>
      <c r="H55" s="95" t="s">
        <v>180</v>
      </c>
      <c r="I55" s="95" t="s">
        <v>179</v>
      </c>
      <c r="J55" s="97"/>
      <c r="K55" s="97"/>
      <c r="L55" s="78">
        <f>Table1435[[#This Row],[ניכוי]]+Table1435[[#This Row],[שווי]]</f>
        <v>0</v>
      </c>
    </row>
    <row r="56" spans="1:13" ht="15" x14ac:dyDescent="0.25">
      <c r="A56" s="79">
        <v>50</v>
      </c>
      <c r="B56" s="79">
        <v>1</v>
      </c>
      <c r="C56" s="79" t="s">
        <v>10</v>
      </c>
      <c r="D56" s="79">
        <v>431</v>
      </c>
      <c r="E56" s="79">
        <v>5538</v>
      </c>
      <c r="F56" s="79">
        <v>1</v>
      </c>
      <c r="G56" s="79">
        <v>24</v>
      </c>
      <c r="H56" s="8" t="s">
        <v>119</v>
      </c>
      <c r="I56" s="8" t="s">
        <v>120</v>
      </c>
      <c r="J56" s="107">
        <v>489.25</v>
      </c>
      <c r="K56" s="78">
        <v>0</v>
      </c>
      <c r="L56" s="78">
        <f>Table1435[[#This Row],[ניכוי]]+Table1435[[#This Row],[שווי]]</f>
        <v>489.25</v>
      </c>
    </row>
    <row r="57" spans="1:13" x14ac:dyDescent="0.2">
      <c r="A57" s="79">
        <v>51</v>
      </c>
      <c r="B57" s="79">
        <v>1</v>
      </c>
      <c r="C57" s="79" t="s">
        <v>10</v>
      </c>
      <c r="D57" s="79">
        <v>686</v>
      </c>
      <c r="E57" s="79">
        <v>5086</v>
      </c>
      <c r="F57" s="79">
        <v>1</v>
      </c>
      <c r="G57" s="79">
        <v>24</v>
      </c>
      <c r="H57" s="8" t="s">
        <v>122</v>
      </c>
      <c r="I57" s="8" t="s">
        <v>123</v>
      </c>
      <c r="J57" s="78">
        <v>0</v>
      </c>
      <c r="K57" s="78">
        <v>0</v>
      </c>
      <c r="L57" s="78">
        <f>Table1435[[#This Row],[ניכוי]]+Table1435[[#This Row],[שווי]]</f>
        <v>0</v>
      </c>
    </row>
    <row r="58" spans="1:13" x14ac:dyDescent="0.2">
      <c r="A58" s="79"/>
      <c r="B58" s="79"/>
      <c r="C58" s="79" t="s">
        <v>10</v>
      </c>
      <c r="D58" s="79">
        <v>2211</v>
      </c>
      <c r="E58" s="79">
        <v>5002</v>
      </c>
      <c r="F58" s="79">
        <v>1</v>
      </c>
      <c r="G58" s="79">
        <v>24</v>
      </c>
      <c r="H58" s="8" t="s">
        <v>124</v>
      </c>
      <c r="I58" s="8" t="s">
        <v>125</v>
      </c>
      <c r="J58" s="78">
        <v>240</v>
      </c>
      <c r="K58" s="78">
        <v>9.8000000000000114</v>
      </c>
      <c r="L58" s="78">
        <f>Table1435[[#This Row],[ניכוי]]+Table1435[[#This Row],[שווי]]</f>
        <v>249.8</v>
      </c>
    </row>
    <row r="59" spans="1:13" x14ac:dyDescent="0.2">
      <c r="A59" s="91">
        <v>51</v>
      </c>
      <c r="B59" s="79"/>
      <c r="C59" s="91" t="s">
        <v>13</v>
      </c>
      <c r="D59" s="91">
        <v>2250</v>
      </c>
      <c r="E59" s="91" t="s">
        <v>223</v>
      </c>
      <c r="F59" s="91">
        <v>1</v>
      </c>
      <c r="G59" s="91">
        <v>24</v>
      </c>
      <c r="H59" s="91" t="s">
        <v>124</v>
      </c>
      <c r="I59" s="91" t="s">
        <v>197</v>
      </c>
      <c r="J59" s="93">
        <v>240</v>
      </c>
      <c r="K59" s="93">
        <v>56.149999999999977</v>
      </c>
      <c r="L59" s="78">
        <f>Table1435[[#This Row],[ניכוי]]+Table1435[[#This Row],[שווי]]</f>
        <v>296.14999999999998</v>
      </c>
    </row>
    <row r="60" spans="1:13" x14ac:dyDescent="0.2">
      <c r="A60" s="79"/>
      <c r="B60" s="79"/>
      <c r="C60" s="40" t="s">
        <v>33</v>
      </c>
      <c r="D60" s="40">
        <v>992</v>
      </c>
      <c r="E60" s="40">
        <v>5120</v>
      </c>
      <c r="F60" s="40">
        <v>2</v>
      </c>
      <c r="G60" s="40">
        <v>45</v>
      </c>
      <c r="H60" s="40" t="s">
        <v>126</v>
      </c>
      <c r="I60" s="40" t="s">
        <v>127</v>
      </c>
      <c r="J60" s="83">
        <v>758.2</v>
      </c>
      <c r="K60" s="83" t="s">
        <v>293</v>
      </c>
      <c r="L60" s="78">
        <f>Table1435[[#This Row],[ניכוי]]+Table1435[[#This Row],[שווי]]</f>
        <v>831.83</v>
      </c>
    </row>
    <row r="61" spans="1:13" x14ac:dyDescent="0.2">
      <c r="A61" s="8">
        <v>68</v>
      </c>
      <c r="B61" s="8"/>
      <c r="C61" s="8" t="s">
        <v>10</v>
      </c>
      <c r="D61" s="8">
        <v>1447</v>
      </c>
      <c r="E61" s="8" t="s">
        <v>281</v>
      </c>
      <c r="F61" s="8">
        <v>1</v>
      </c>
      <c r="G61" s="8">
        <v>24</v>
      </c>
      <c r="H61" s="8" t="s">
        <v>279</v>
      </c>
      <c r="I61" s="8" t="s">
        <v>280</v>
      </c>
      <c r="J61" s="77">
        <v>569.35</v>
      </c>
      <c r="K61" s="77">
        <v>0</v>
      </c>
      <c r="L61" s="78">
        <f>Table1435[[#This Row],[ניכוי]]+Table1435[[#This Row],[שווי]]</f>
        <v>569.35</v>
      </c>
    </row>
    <row r="62" spans="1:13" x14ac:dyDescent="0.2">
      <c r="A62" s="8">
        <v>68</v>
      </c>
      <c r="B62" s="8"/>
      <c r="C62" s="8" t="s">
        <v>10</v>
      </c>
      <c r="D62" s="8">
        <v>1442</v>
      </c>
      <c r="E62" s="8">
        <v>5122</v>
      </c>
      <c r="F62" s="8"/>
      <c r="G62" s="8">
        <v>24</v>
      </c>
      <c r="H62" s="8" t="s">
        <v>259</v>
      </c>
      <c r="I62" s="8" t="s">
        <v>260</v>
      </c>
      <c r="J62" s="77">
        <v>506.15</v>
      </c>
      <c r="K62" s="77">
        <v>0</v>
      </c>
      <c r="L62" s="78">
        <f>Table1435[[#This Row],[ניכוי]]+Table1435[[#This Row],[שווי]]</f>
        <v>506.15</v>
      </c>
    </row>
    <row r="63" spans="1:13" x14ac:dyDescent="0.2">
      <c r="A63" s="8">
        <v>51</v>
      </c>
      <c r="B63" s="8"/>
      <c r="C63" s="8" t="s">
        <v>10</v>
      </c>
      <c r="D63" s="8">
        <v>1443</v>
      </c>
      <c r="E63" s="8" t="s">
        <v>284</v>
      </c>
      <c r="F63" s="8"/>
      <c r="G63" s="8">
        <v>24</v>
      </c>
      <c r="H63" s="8" t="s">
        <v>282</v>
      </c>
      <c r="I63" s="8" t="s">
        <v>283</v>
      </c>
      <c r="J63" s="77">
        <v>273.5</v>
      </c>
      <c r="K63" s="77">
        <v>0</v>
      </c>
      <c r="L63" s="78">
        <f>Table1435[[#This Row],[ניכוי]]+Table1435[[#This Row],[שווי]]</f>
        <v>273.5</v>
      </c>
    </row>
    <row r="64" spans="1:13" x14ac:dyDescent="0.2">
      <c r="A64" s="79">
        <v>50</v>
      </c>
      <c r="B64" s="79">
        <v>1</v>
      </c>
      <c r="C64" s="79" t="s">
        <v>10</v>
      </c>
      <c r="D64" s="79">
        <v>1414</v>
      </c>
      <c r="E64" s="79">
        <v>5118</v>
      </c>
      <c r="F64" s="79">
        <v>1</v>
      </c>
      <c r="G64" s="79">
        <v>24</v>
      </c>
      <c r="H64" s="8" t="s">
        <v>131</v>
      </c>
      <c r="I64" s="8" t="s">
        <v>132</v>
      </c>
      <c r="J64" s="78">
        <v>282.95</v>
      </c>
      <c r="K64" s="78">
        <v>0</v>
      </c>
      <c r="L64" s="78">
        <f>Table1435[[#This Row],[ניכוי]]+Table1435[[#This Row],[שווי]]</f>
        <v>282.95</v>
      </c>
    </row>
    <row r="65" spans="1:12" x14ac:dyDescent="0.2">
      <c r="A65" s="79"/>
      <c r="B65" s="79"/>
      <c r="C65" s="79" t="s">
        <v>10</v>
      </c>
      <c r="D65" s="79">
        <v>1435</v>
      </c>
      <c r="E65" s="79"/>
      <c r="F65" s="79"/>
      <c r="G65" s="79">
        <v>24</v>
      </c>
      <c r="H65" s="8" t="s">
        <v>181</v>
      </c>
      <c r="I65" s="8" t="s">
        <v>79</v>
      </c>
      <c r="J65" s="78">
        <v>360</v>
      </c>
      <c r="K65" s="78">
        <v>36.75</v>
      </c>
      <c r="L65" s="78">
        <f>Table1435[[#This Row],[ניכוי]]+Table1435[[#This Row],[שווי]]</f>
        <v>396.75</v>
      </c>
    </row>
    <row r="66" spans="1:12" x14ac:dyDescent="0.2">
      <c r="A66" s="79">
        <v>51</v>
      </c>
      <c r="B66" s="79">
        <v>4</v>
      </c>
      <c r="C66" s="79" t="s">
        <v>10</v>
      </c>
      <c r="D66" s="79">
        <v>2228</v>
      </c>
      <c r="E66" s="79">
        <v>5061</v>
      </c>
      <c r="F66" s="79">
        <v>1</v>
      </c>
      <c r="G66" s="79">
        <v>24</v>
      </c>
      <c r="H66" s="8" t="s">
        <v>133</v>
      </c>
      <c r="I66" s="8" t="s">
        <v>134</v>
      </c>
      <c r="J66" s="78">
        <v>264</v>
      </c>
      <c r="K66" s="78">
        <v>247</v>
      </c>
      <c r="L66" s="78">
        <f>Table1435[[#This Row],[ניכוי]]+Table1435[[#This Row],[שווי]]</f>
        <v>511</v>
      </c>
    </row>
    <row r="67" spans="1:12" x14ac:dyDescent="0.2">
      <c r="A67" s="79"/>
      <c r="B67" s="91"/>
      <c r="C67" s="91" t="s">
        <v>177</v>
      </c>
      <c r="D67" s="91">
        <v>94</v>
      </c>
      <c r="E67" s="91"/>
      <c r="F67" s="91"/>
      <c r="G67" s="91">
        <v>24</v>
      </c>
      <c r="H67" s="91" t="s">
        <v>198</v>
      </c>
      <c r="I67" s="91" t="s">
        <v>199</v>
      </c>
      <c r="J67" s="93"/>
      <c r="K67" s="93"/>
      <c r="L67" s="78">
        <f>Table1435[[#This Row],[ניכוי]]+Table1435[[#This Row],[שווי]]</f>
        <v>0</v>
      </c>
    </row>
    <row r="68" spans="1:12" ht="15" x14ac:dyDescent="0.25">
      <c r="A68" s="79"/>
      <c r="B68" s="91"/>
      <c r="C68" s="8" t="s">
        <v>10</v>
      </c>
      <c r="D68" s="8">
        <v>2238</v>
      </c>
      <c r="E68" s="8" t="s">
        <v>226</v>
      </c>
      <c r="F68" s="8"/>
      <c r="G68" s="8">
        <v>24</v>
      </c>
      <c r="H68" s="8" t="s">
        <v>200</v>
      </c>
      <c r="I68" s="8" t="s">
        <v>138</v>
      </c>
      <c r="J68" s="107">
        <v>336</v>
      </c>
      <c r="K68" s="77">
        <v>211.45000000000005</v>
      </c>
      <c r="L68" s="78">
        <f>Table1435[[#This Row],[ניכוי]]+Table1435[[#This Row],[שווי]]</f>
        <v>547.45000000000005</v>
      </c>
    </row>
    <row r="69" spans="1:12" x14ac:dyDescent="0.2">
      <c r="A69" s="91">
        <v>51</v>
      </c>
      <c r="B69" s="91"/>
      <c r="C69" s="91" t="s">
        <v>145</v>
      </c>
      <c r="D69" s="91">
        <v>5015</v>
      </c>
      <c r="E69" s="91" t="s">
        <v>227</v>
      </c>
      <c r="F69" s="91"/>
      <c r="G69" s="91">
        <v>24</v>
      </c>
      <c r="H69" s="91" t="s">
        <v>202</v>
      </c>
      <c r="I69" s="91" t="s">
        <v>201</v>
      </c>
      <c r="J69" s="93"/>
      <c r="K69" s="93"/>
      <c r="L69" s="78">
        <f>Table1435[[#This Row],[ניכוי]]+Table1435[[#This Row],[שווי]]</f>
        <v>0</v>
      </c>
    </row>
    <row r="70" spans="1:12" x14ac:dyDescent="0.2">
      <c r="A70" s="79">
        <v>64</v>
      </c>
      <c r="B70" s="79">
        <v>1</v>
      </c>
      <c r="C70" s="79" t="s">
        <v>10</v>
      </c>
      <c r="D70" s="79">
        <v>1093</v>
      </c>
      <c r="E70" s="79">
        <v>5117</v>
      </c>
      <c r="F70" s="79">
        <v>1</v>
      </c>
      <c r="G70" s="79">
        <v>24</v>
      </c>
      <c r="H70" s="8" t="s">
        <v>139</v>
      </c>
      <c r="I70" s="8" t="s">
        <v>140</v>
      </c>
      <c r="J70" s="78">
        <v>87.85</v>
      </c>
      <c r="K70" s="78">
        <v>0</v>
      </c>
      <c r="L70" s="78">
        <f>Table1435[[#This Row],[ניכוי]]+Table1435[[#This Row],[שווי]]</f>
        <v>87.85</v>
      </c>
    </row>
    <row r="71" spans="1:12" x14ac:dyDescent="0.2">
      <c r="A71" s="79"/>
      <c r="B71" s="79"/>
      <c r="C71" s="79" t="s">
        <v>10</v>
      </c>
      <c r="D71" s="79">
        <v>1439</v>
      </c>
      <c r="E71" s="79"/>
      <c r="F71" s="79"/>
      <c r="G71" s="79"/>
      <c r="H71" s="8" t="s">
        <v>182</v>
      </c>
      <c r="I71" s="8" t="s">
        <v>183</v>
      </c>
      <c r="J71" s="78">
        <v>504</v>
      </c>
      <c r="K71" s="78">
        <v>87.450000000000045</v>
      </c>
      <c r="L71" s="78">
        <f>Table1435[[#This Row],[ניכוי]]+Table1435[[#This Row],[שווי]]</f>
        <v>591.45000000000005</v>
      </c>
    </row>
    <row r="72" spans="1:12" x14ac:dyDescent="0.2">
      <c r="A72" s="79">
        <v>51</v>
      </c>
      <c r="B72" s="79">
        <v>1</v>
      </c>
      <c r="C72" s="79" t="s">
        <v>10</v>
      </c>
      <c r="D72" s="79">
        <v>1395</v>
      </c>
      <c r="E72" s="79">
        <v>5067</v>
      </c>
      <c r="F72" s="79">
        <v>1</v>
      </c>
      <c r="G72" s="79">
        <v>24</v>
      </c>
      <c r="H72" s="8" t="s">
        <v>147</v>
      </c>
      <c r="I72" s="8" t="s">
        <v>148</v>
      </c>
      <c r="J72" s="78">
        <v>528</v>
      </c>
      <c r="K72" s="78">
        <v>87.960000000000036</v>
      </c>
      <c r="L72" s="78">
        <f>Table1435[[#This Row],[ניכוי]]+Table1435[[#This Row],[שווי]]</f>
        <v>615.96</v>
      </c>
    </row>
    <row r="73" spans="1:12" x14ac:dyDescent="0.2">
      <c r="A73" s="79">
        <v>51</v>
      </c>
      <c r="B73" s="79">
        <v>1</v>
      </c>
      <c r="C73" s="79" t="s">
        <v>10</v>
      </c>
      <c r="D73" s="79">
        <v>426</v>
      </c>
      <c r="E73" s="79">
        <v>5044</v>
      </c>
      <c r="F73" s="79">
        <v>1</v>
      </c>
      <c r="G73" s="79">
        <v>24</v>
      </c>
      <c r="H73" s="8" t="s">
        <v>149</v>
      </c>
      <c r="I73" s="8" t="s">
        <v>146</v>
      </c>
      <c r="J73" s="78">
        <v>192</v>
      </c>
      <c r="K73" s="78">
        <v>69</v>
      </c>
      <c r="L73" s="78">
        <f>Table1435[[#This Row],[ניכוי]]+Table1435[[#This Row],[שווי]]</f>
        <v>261</v>
      </c>
    </row>
    <row r="74" spans="1:12" x14ac:dyDescent="0.2">
      <c r="A74" s="79">
        <v>64</v>
      </c>
      <c r="B74" s="79">
        <v>1</v>
      </c>
      <c r="C74" s="40" t="s">
        <v>10</v>
      </c>
      <c r="D74" s="40">
        <v>1390</v>
      </c>
      <c r="E74" s="40">
        <v>5542</v>
      </c>
      <c r="F74" s="40">
        <v>1</v>
      </c>
      <c r="G74" s="40">
        <v>24</v>
      </c>
      <c r="H74" s="40" t="s">
        <v>152</v>
      </c>
      <c r="I74" s="40" t="s">
        <v>153</v>
      </c>
      <c r="J74" s="132">
        <v>131</v>
      </c>
      <c r="K74" s="83">
        <v>0</v>
      </c>
      <c r="L74" s="78">
        <f>Table1435[[#This Row],[ניכוי]]+Table1435[[#This Row],[שווי]]</f>
        <v>131</v>
      </c>
    </row>
    <row r="75" spans="1:12" ht="13.5" customHeight="1" x14ac:dyDescent="0.2">
      <c r="A75" s="91">
        <v>51</v>
      </c>
      <c r="B75" s="79"/>
      <c r="C75" s="91" t="s">
        <v>156</v>
      </c>
      <c r="D75" s="91">
        <v>5009</v>
      </c>
      <c r="E75" s="91" t="s">
        <v>225</v>
      </c>
      <c r="F75" s="91"/>
      <c r="G75" s="91">
        <v>24</v>
      </c>
      <c r="H75" s="91" t="s">
        <v>205</v>
      </c>
      <c r="I75" s="91" t="s">
        <v>204</v>
      </c>
      <c r="J75" s="93"/>
      <c r="K75" s="93"/>
      <c r="L75" s="78">
        <f>Table1435[[#This Row],[ניכוי]]+Table1435[[#This Row],[שווי]]</f>
        <v>0</v>
      </c>
    </row>
    <row r="76" spans="1:12" x14ac:dyDescent="0.2">
      <c r="A76" s="79"/>
      <c r="B76" s="79"/>
      <c r="C76" s="79" t="s">
        <v>10</v>
      </c>
      <c r="D76" s="79">
        <v>1024</v>
      </c>
      <c r="E76" s="79" t="s">
        <v>232</v>
      </c>
      <c r="F76" s="79"/>
      <c r="G76" s="79">
        <v>24</v>
      </c>
      <c r="H76" s="8" t="s">
        <v>209</v>
      </c>
      <c r="I76" s="8" t="s">
        <v>206</v>
      </c>
      <c r="J76" s="78">
        <v>117.5</v>
      </c>
      <c r="K76" s="78">
        <v>0</v>
      </c>
      <c r="L76" s="78">
        <f>Table1435[[#This Row],[ניכוי]]+Table1435[[#This Row],[שווי]]</f>
        <v>117.5</v>
      </c>
    </row>
    <row r="77" spans="1:12" x14ac:dyDescent="0.2">
      <c r="A77" s="91">
        <v>51</v>
      </c>
      <c r="B77" s="79">
        <v>1</v>
      </c>
      <c r="C77" s="95" t="s">
        <v>13</v>
      </c>
      <c r="D77" s="95">
        <v>2251</v>
      </c>
      <c r="E77" s="96">
        <v>5098</v>
      </c>
      <c r="F77" s="95">
        <v>1</v>
      </c>
      <c r="G77" s="95">
        <v>24</v>
      </c>
      <c r="H77" s="95" t="s">
        <v>216</v>
      </c>
      <c r="I77" s="95" t="s">
        <v>215</v>
      </c>
      <c r="J77" s="97">
        <v>288</v>
      </c>
      <c r="K77" s="97">
        <v>54.800000000000011</v>
      </c>
      <c r="L77" s="78">
        <f>Table1435[[#This Row],[ניכוי]]+Table1435[[#This Row],[שווי]]</f>
        <v>342.8</v>
      </c>
    </row>
    <row r="78" spans="1:12" x14ac:dyDescent="0.2">
      <c r="A78" s="91">
        <v>51</v>
      </c>
      <c r="B78" s="79"/>
      <c r="C78" s="95" t="s">
        <v>145</v>
      </c>
      <c r="D78" s="95">
        <v>5003</v>
      </c>
      <c r="E78" s="95" t="s">
        <v>228</v>
      </c>
      <c r="F78" s="95"/>
      <c r="G78" s="95">
        <v>24</v>
      </c>
      <c r="H78" s="95" t="s">
        <v>208</v>
      </c>
      <c r="I78" s="95" t="s">
        <v>207</v>
      </c>
      <c r="J78" s="97"/>
      <c r="K78" s="97"/>
      <c r="L78" s="78">
        <f>Table1435[[#This Row],[ניכוי]]+Table1435[[#This Row],[שווי]]</f>
        <v>0</v>
      </c>
    </row>
    <row r="79" spans="1:12" x14ac:dyDescent="0.2">
      <c r="A79" s="91">
        <v>51</v>
      </c>
      <c r="B79" s="79"/>
      <c r="C79" s="91" t="s">
        <v>145</v>
      </c>
      <c r="D79" s="91">
        <v>5002</v>
      </c>
      <c r="E79" s="91" t="s">
        <v>229</v>
      </c>
      <c r="F79" s="91"/>
      <c r="G79" s="91">
        <v>24</v>
      </c>
      <c r="H79" s="91" t="s">
        <v>208</v>
      </c>
      <c r="I79" s="91" t="s">
        <v>62</v>
      </c>
      <c r="J79" s="93"/>
      <c r="K79" s="93"/>
      <c r="L79" s="78">
        <f>Table1435[[#This Row],[ניכוי]]+Table1435[[#This Row],[שווי]]</f>
        <v>0</v>
      </c>
    </row>
    <row r="80" spans="1:12" x14ac:dyDescent="0.2">
      <c r="A80" s="8">
        <v>51</v>
      </c>
      <c r="B80" s="8"/>
      <c r="C80" s="8" t="s">
        <v>10</v>
      </c>
      <c r="D80" s="8">
        <v>1446</v>
      </c>
      <c r="E80" s="8"/>
      <c r="F80" s="8">
        <v>1</v>
      </c>
      <c r="G80" s="8">
        <v>24</v>
      </c>
      <c r="H80" s="8" t="s">
        <v>285</v>
      </c>
      <c r="I80" s="8" t="s">
        <v>286</v>
      </c>
      <c r="J80" s="77">
        <v>312</v>
      </c>
      <c r="K80" s="77">
        <v>20.5</v>
      </c>
      <c r="L80" s="78">
        <f>Table1435[[#This Row],[ניכוי]]+Table1435[[#This Row],[שווי]]</f>
        <v>332.5</v>
      </c>
    </row>
    <row r="81" spans="1:23" x14ac:dyDescent="0.2">
      <c r="A81" s="8"/>
      <c r="B81" s="8"/>
      <c r="C81" s="8" t="s">
        <v>10</v>
      </c>
      <c r="D81" s="8">
        <v>1440</v>
      </c>
      <c r="E81" s="8">
        <v>5035</v>
      </c>
      <c r="F81" s="8"/>
      <c r="G81" s="8"/>
      <c r="H81" s="8" t="s">
        <v>263</v>
      </c>
      <c r="I81" s="8" t="s">
        <v>112</v>
      </c>
      <c r="J81" s="77">
        <v>428.05</v>
      </c>
      <c r="K81" s="77">
        <v>0</v>
      </c>
      <c r="L81" s="78">
        <f>Table1435[[#This Row],[ניכוי]]+Table1435[[#This Row],[שווי]]</f>
        <v>428.05</v>
      </c>
    </row>
    <row r="82" spans="1:23" ht="15" x14ac:dyDescent="0.25">
      <c r="A82" s="79"/>
      <c r="B82" s="79"/>
      <c r="C82" s="40" t="s">
        <v>33</v>
      </c>
      <c r="D82" s="40">
        <v>1426</v>
      </c>
      <c r="E82" s="40">
        <v>5073</v>
      </c>
      <c r="F82" s="40">
        <v>2</v>
      </c>
      <c r="G82" s="40">
        <v>45</v>
      </c>
      <c r="H82" s="40" t="s">
        <v>161</v>
      </c>
      <c r="I82" s="40" t="s">
        <v>162</v>
      </c>
      <c r="J82" s="83">
        <v>312</v>
      </c>
      <c r="K82" s="83" t="s">
        <v>294</v>
      </c>
      <c r="L82" s="78">
        <f>Table1435[[#This Row],[ניכוי]]+Table1435[[#This Row],[שווי]]</f>
        <v>373.4</v>
      </c>
      <c r="O82" s="131"/>
    </row>
    <row r="83" spans="1:23" x14ac:dyDescent="0.2">
      <c r="A83" s="79">
        <v>51</v>
      </c>
      <c r="B83" s="79">
        <v>1</v>
      </c>
      <c r="C83" s="79" t="s">
        <v>10</v>
      </c>
      <c r="D83" s="79">
        <v>714</v>
      </c>
      <c r="E83" s="79">
        <v>5006</v>
      </c>
      <c r="F83" s="79">
        <v>1</v>
      </c>
      <c r="G83" s="79">
        <v>24</v>
      </c>
      <c r="H83" s="8" t="s">
        <v>163</v>
      </c>
      <c r="I83" s="8" t="s">
        <v>164</v>
      </c>
      <c r="J83" s="78">
        <v>360</v>
      </c>
      <c r="K83" s="78">
        <v>123</v>
      </c>
      <c r="L83" s="78">
        <f>Table1435[[#This Row],[ניכוי]]+Table1435[[#This Row],[שווי]]</f>
        <v>483</v>
      </c>
    </row>
    <row r="84" spans="1:23" x14ac:dyDescent="0.2">
      <c r="A84" s="79">
        <v>51</v>
      </c>
      <c r="B84" s="79">
        <v>1</v>
      </c>
      <c r="C84" s="79" t="s">
        <v>10</v>
      </c>
      <c r="D84" s="79">
        <v>1410</v>
      </c>
      <c r="E84" s="79">
        <v>5539</v>
      </c>
      <c r="F84" s="79">
        <v>1</v>
      </c>
      <c r="G84" s="79">
        <v>24</v>
      </c>
      <c r="H84" s="8" t="s">
        <v>165</v>
      </c>
      <c r="I84" s="8" t="s">
        <v>74</v>
      </c>
      <c r="J84" s="78">
        <v>477.1</v>
      </c>
      <c r="K84" s="78"/>
      <c r="L84" s="78">
        <f>Table1435[[#This Row],[ניכוי]]+Table1435[[#This Row],[שווי]]</f>
        <v>477.1</v>
      </c>
      <c r="N84" s="102"/>
    </row>
    <row r="85" spans="1:23" x14ac:dyDescent="0.2">
      <c r="A85" s="124">
        <v>51</v>
      </c>
      <c r="B85" s="125"/>
      <c r="C85" s="125" t="s">
        <v>13</v>
      </c>
      <c r="D85" s="125">
        <v>2255</v>
      </c>
      <c r="E85" s="125"/>
      <c r="F85" s="125"/>
      <c r="G85" s="125">
        <v>24</v>
      </c>
      <c r="H85" s="125" t="s">
        <v>264</v>
      </c>
      <c r="I85" s="125" t="s">
        <v>266</v>
      </c>
      <c r="J85" s="126">
        <v>200.5</v>
      </c>
      <c r="K85" s="126"/>
      <c r="L85" s="127">
        <f>Table1435[[#This Row],[ניכוי]]+Table1435[[#This Row],[שווי]]</f>
        <v>200.5</v>
      </c>
      <c r="N85" s="102"/>
    </row>
    <row r="86" spans="1:23" ht="15" x14ac:dyDescent="0.25">
      <c r="A86" s="128">
        <v>51</v>
      </c>
      <c r="B86" s="88">
        <v>1</v>
      </c>
      <c r="C86" s="88" t="s">
        <v>10</v>
      </c>
      <c r="D86" s="88">
        <v>799</v>
      </c>
      <c r="E86" s="88">
        <v>5003</v>
      </c>
      <c r="F86" s="88">
        <v>1</v>
      </c>
      <c r="G86" s="88">
        <v>24</v>
      </c>
      <c r="H86" s="89" t="s">
        <v>166</v>
      </c>
      <c r="I86" s="89" t="s">
        <v>167</v>
      </c>
      <c r="J86" s="130">
        <v>384</v>
      </c>
      <c r="K86" s="90">
        <v>50.5</v>
      </c>
      <c r="L86" s="129">
        <f>Table1435[[#This Row],[ניכוי]]+Table1435[[#This Row],[שווי]]</f>
        <v>434.5</v>
      </c>
      <c r="P86" s="21"/>
    </row>
    <row r="87" spans="1:23" hidden="1" x14ac:dyDescent="0.2">
      <c r="A87" s="91">
        <v>51</v>
      </c>
      <c r="B87" s="91">
        <v>1</v>
      </c>
      <c r="C87" s="91" t="s">
        <v>145</v>
      </c>
      <c r="D87" s="91">
        <v>5022</v>
      </c>
      <c r="E87" s="91" t="s">
        <v>287</v>
      </c>
      <c r="F87" s="91">
        <v>1</v>
      </c>
      <c r="G87" s="91">
        <v>24</v>
      </c>
      <c r="H87" s="91" t="s">
        <v>289</v>
      </c>
      <c r="I87" s="91" t="s">
        <v>288</v>
      </c>
      <c r="J87" s="100"/>
      <c r="K87" s="93"/>
      <c r="L87" s="78">
        <f>Table1435[[#This Row],[ניכוי]]+Table1435[[#This Row],[שווי]]</f>
        <v>0</v>
      </c>
      <c r="P87" s="21"/>
    </row>
    <row r="88" spans="1:23" ht="15" thickBot="1" x14ac:dyDescent="0.25">
      <c r="L88" s="21"/>
    </row>
    <row r="89" spans="1:23" ht="18.75" thickTop="1" x14ac:dyDescent="0.25">
      <c r="L89" s="112">
        <f>SUM(L2:L88)</f>
        <v>25359.94</v>
      </c>
      <c r="M89" s="12"/>
      <c r="N89" s="12"/>
    </row>
    <row r="90" spans="1:23" ht="18" x14ac:dyDescent="0.25">
      <c r="H90" s="11" t="s">
        <v>172</v>
      </c>
      <c r="I90" s="12"/>
      <c r="J90" s="25"/>
      <c r="K90" s="25"/>
      <c r="L90" s="25"/>
      <c r="M90" s="12"/>
      <c r="N90" s="12"/>
    </row>
    <row r="91" spans="1:23" ht="18" x14ac:dyDescent="0.25">
      <c r="E91" s="73"/>
      <c r="H91" s="12" t="s">
        <v>173</v>
      </c>
      <c r="I91" s="12"/>
      <c r="J91" s="108"/>
      <c r="K91" s="101">
        <v>18925.71</v>
      </c>
      <c r="L91" s="73"/>
      <c r="M91" s="12" t="s">
        <v>219</v>
      </c>
      <c r="N91" s="12"/>
    </row>
    <row r="92" spans="1:23" ht="18" x14ac:dyDescent="0.25">
      <c r="H92" s="12" t="s">
        <v>212</v>
      </c>
      <c r="I92" s="12"/>
      <c r="J92" s="25"/>
      <c r="K92" s="131">
        <v>6434.23</v>
      </c>
      <c r="L92" s="62"/>
      <c r="M92" s="12"/>
      <c r="N92" s="12"/>
    </row>
    <row r="93" spans="1:23" ht="18" x14ac:dyDescent="0.25">
      <c r="H93" s="12" t="s">
        <v>175</v>
      </c>
      <c r="I93" s="12"/>
      <c r="J93" s="25"/>
      <c r="K93" s="52">
        <v>504</v>
      </c>
      <c r="L93" s="62"/>
      <c r="M93" s="44"/>
      <c r="N93" s="12"/>
      <c r="R93" s="137" t="s">
        <v>270</v>
      </c>
      <c r="S93" s="137"/>
      <c r="T93" s="137"/>
    </row>
    <row r="94" spans="1:23" ht="18" x14ac:dyDescent="0.25">
      <c r="H94" s="44" t="s">
        <v>176</v>
      </c>
      <c r="I94" s="44"/>
      <c r="J94" s="55"/>
      <c r="K94" s="55"/>
      <c r="L94" s="63"/>
      <c r="M94" s="12"/>
      <c r="N94" s="12"/>
    </row>
    <row r="95" spans="1:23" ht="18" x14ac:dyDescent="0.25">
      <c r="H95" s="12"/>
      <c r="I95" s="12"/>
      <c r="J95" s="25"/>
      <c r="K95" s="25"/>
      <c r="L95" s="62"/>
      <c r="M95" s="44"/>
      <c r="N95" s="44"/>
      <c r="Q95" t="s">
        <v>10</v>
      </c>
      <c r="R95" t="s">
        <v>271</v>
      </c>
      <c r="S95" t="s">
        <v>297</v>
      </c>
      <c r="T95" t="s">
        <v>10</v>
      </c>
      <c r="U95">
        <v>2</v>
      </c>
      <c r="V95">
        <v>24</v>
      </c>
      <c r="W95">
        <f>V95*U95</f>
        <v>48</v>
      </c>
    </row>
    <row r="96" spans="1:23" ht="18" x14ac:dyDescent="0.25">
      <c r="D96" s="102"/>
      <c r="H96" s="12"/>
      <c r="I96" s="12"/>
      <c r="J96" s="25"/>
      <c r="K96" s="121">
        <f>K91+K92+K93+K94</f>
        <v>25863.94</v>
      </c>
      <c r="L96" s="55"/>
      <c r="Q96" t="s">
        <v>10</v>
      </c>
      <c r="R96" t="s">
        <v>18</v>
      </c>
      <c r="S96" t="s">
        <v>19</v>
      </c>
      <c r="T96" t="s">
        <v>10</v>
      </c>
      <c r="U96">
        <v>5</v>
      </c>
      <c r="V96">
        <v>24</v>
      </c>
      <c r="W96">
        <f t="shared" ref="W96:W99" si="0">V96*U96</f>
        <v>120</v>
      </c>
    </row>
    <row r="97" spans="4:23" ht="18" x14ac:dyDescent="0.25">
      <c r="D97" s="102"/>
      <c r="H97" s="12"/>
      <c r="I97" s="12"/>
      <c r="J97" s="25"/>
      <c r="K97" s="121"/>
      <c r="L97" s="55"/>
      <c r="Q97" t="s">
        <v>10</v>
      </c>
      <c r="R97" t="s">
        <v>131</v>
      </c>
      <c r="S97" t="s">
        <v>132</v>
      </c>
      <c r="T97" t="s">
        <v>10</v>
      </c>
      <c r="U97">
        <v>7</v>
      </c>
      <c r="V97">
        <v>24</v>
      </c>
      <c r="W97">
        <f t="shared" si="0"/>
        <v>168</v>
      </c>
    </row>
    <row r="98" spans="4:23" x14ac:dyDescent="0.2">
      <c r="Q98" s="53" t="s">
        <v>10</v>
      </c>
      <c r="R98" s="53" t="s">
        <v>103</v>
      </c>
      <c r="S98" s="53" t="s">
        <v>104</v>
      </c>
      <c r="T98" s="53" t="s">
        <v>10</v>
      </c>
      <c r="U98" s="53">
        <v>0</v>
      </c>
      <c r="V98" s="53">
        <v>24</v>
      </c>
      <c r="W98">
        <f t="shared" si="0"/>
        <v>0</v>
      </c>
    </row>
    <row r="99" spans="4:23" x14ac:dyDescent="0.2">
      <c r="Q99" s="122" t="s">
        <v>10</v>
      </c>
      <c r="R99" s="122" t="s">
        <v>174</v>
      </c>
      <c r="S99" s="53"/>
      <c r="T99" s="53"/>
      <c r="U99" s="53">
        <v>7</v>
      </c>
      <c r="V99" s="53">
        <v>24</v>
      </c>
      <c r="W99">
        <f t="shared" si="0"/>
        <v>168</v>
      </c>
    </row>
    <row r="100" spans="4:23" ht="18" x14ac:dyDescent="0.25">
      <c r="Q100" s="12"/>
      <c r="R100" s="12"/>
      <c r="S100" s="12"/>
      <c r="T100" s="12"/>
      <c r="U100" s="12"/>
      <c r="V100" s="12"/>
    </row>
    <row r="101" spans="4:23" ht="18" x14ac:dyDescent="0.25">
      <c r="I101" s="24"/>
      <c r="Q101" s="12"/>
      <c r="R101" s="12"/>
      <c r="S101" s="12"/>
      <c r="T101" s="12"/>
      <c r="U101" s="12"/>
      <c r="V101" s="12"/>
      <c r="W101" s="52">
        <f>SUM(W94:W99)</f>
        <v>504</v>
      </c>
    </row>
    <row r="104" spans="4:23" x14ac:dyDescent="0.2">
      <c r="J104" s="110"/>
    </row>
  </sheetData>
  <mergeCells count="1">
    <mergeCell ref="R93:T9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0487E-4170-468F-AF12-457686F6A587}">
  <dimension ref="A1:W106"/>
  <sheetViews>
    <sheetView rightToLeft="1" tabSelected="1" workbookViewId="0">
      <selection activeCell="G99" sqref="G99"/>
    </sheetView>
  </sheetViews>
  <sheetFormatPr defaultRowHeight="14.25" x14ac:dyDescent="0.2"/>
  <cols>
    <col min="1" max="3" width="10.5" customWidth="1"/>
    <col min="4" max="4" width="15.875" bestFit="1" customWidth="1"/>
    <col min="5" max="5" width="18.5" bestFit="1" customWidth="1"/>
    <col min="6" max="6" width="10.875" bestFit="1" customWidth="1"/>
    <col min="7" max="9" width="10.5" customWidth="1"/>
    <col min="10" max="10" width="11.5" style="24" customWidth="1"/>
    <col min="11" max="11" width="12" style="24" bestFit="1" customWidth="1"/>
    <col min="12" max="12" width="11.5" style="24" customWidth="1"/>
    <col min="13" max="13" width="9" style="72"/>
    <col min="14" max="14" width="9.875" bestFit="1" customWidth="1"/>
    <col min="18" max="18" width="10.75" bestFit="1" customWidth="1"/>
  </cols>
  <sheetData>
    <row r="1" spans="1:12" ht="21" customHeight="1" x14ac:dyDescent="0.25">
      <c r="A1" s="75" t="s">
        <v>247</v>
      </c>
      <c r="B1" s="75" t="s">
        <v>1</v>
      </c>
      <c r="C1" s="75" t="s">
        <v>246</v>
      </c>
      <c r="D1" s="75" t="s">
        <v>245</v>
      </c>
      <c r="E1" s="75" t="s">
        <v>4</v>
      </c>
      <c r="F1" s="75" t="s">
        <v>243</v>
      </c>
      <c r="G1" s="75" t="s">
        <v>244</v>
      </c>
      <c r="H1" s="75" t="s">
        <v>5</v>
      </c>
      <c r="I1" s="75" t="s">
        <v>6</v>
      </c>
      <c r="J1" s="76" t="s">
        <v>7</v>
      </c>
      <c r="K1" s="76" t="s">
        <v>251</v>
      </c>
      <c r="L1" s="76" t="s">
        <v>9</v>
      </c>
    </row>
    <row r="2" spans="1:12" ht="15.75" customHeight="1" x14ac:dyDescent="0.25">
      <c r="A2" s="79">
        <v>51</v>
      </c>
      <c r="B2" s="79">
        <v>1</v>
      </c>
      <c r="C2" s="79" t="s">
        <v>10</v>
      </c>
      <c r="D2" s="79">
        <v>2188</v>
      </c>
      <c r="E2" s="79">
        <v>5098</v>
      </c>
      <c r="F2" s="79">
        <v>1</v>
      </c>
      <c r="G2" s="79">
        <v>24</v>
      </c>
      <c r="H2" s="8" t="s">
        <v>16</v>
      </c>
      <c r="I2" s="8" t="s">
        <v>17</v>
      </c>
      <c r="J2" s="117">
        <v>216</v>
      </c>
      <c r="K2" s="78">
        <v>107</v>
      </c>
      <c r="L2" s="78">
        <f>Table14356[[#This Row],[ניכוי]]+Table14356[[#This Row],[שווי]]</f>
        <v>323</v>
      </c>
    </row>
    <row r="3" spans="1:12" ht="15.75" customHeight="1" x14ac:dyDescent="0.25">
      <c r="A3" s="79">
        <v>51</v>
      </c>
      <c r="B3" s="79">
        <v>1</v>
      </c>
      <c r="C3" s="79" t="s">
        <v>10</v>
      </c>
      <c r="D3" s="79">
        <v>1449</v>
      </c>
      <c r="E3" s="123" t="s">
        <v>230</v>
      </c>
      <c r="F3" s="79">
        <v>1</v>
      </c>
      <c r="G3" s="79">
        <v>24</v>
      </c>
      <c r="H3" s="8" t="s">
        <v>290</v>
      </c>
      <c r="I3" s="8" t="s">
        <v>291</v>
      </c>
      <c r="J3" s="118">
        <v>312</v>
      </c>
      <c r="K3" s="78">
        <v>66.839999999999975</v>
      </c>
      <c r="L3" s="78">
        <f>Table14356[[#This Row],[ניכוי]]+Table14356[[#This Row],[שווי]]</f>
        <v>378.84</v>
      </c>
    </row>
    <row r="4" spans="1:12" ht="15.75" customHeight="1" x14ac:dyDescent="0.2">
      <c r="A4" s="79">
        <v>51</v>
      </c>
      <c r="B4" s="79">
        <v>1</v>
      </c>
      <c r="C4" s="79" t="s">
        <v>10</v>
      </c>
      <c r="D4" s="79">
        <v>1368</v>
      </c>
      <c r="E4" s="79">
        <v>5062</v>
      </c>
      <c r="F4" s="79">
        <v>1</v>
      </c>
      <c r="G4" s="79">
        <v>24</v>
      </c>
      <c r="H4" s="8" t="s">
        <v>18</v>
      </c>
      <c r="I4" s="8" t="s">
        <v>19</v>
      </c>
      <c r="J4" s="78">
        <v>336</v>
      </c>
      <c r="K4" s="78">
        <v>34.050000000000011</v>
      </c>
      <c r="L4" s="78">
        <f>Table14356[[#This Row],[ניכוי]]+Table14356[[#This Row],[שווי]]</f>
        <v>370.05</v>
      </c>
    </row>
    <row r="5" spans="1:12" ht="15.75" customHeight="1" x14ac:dyDescent="0.2">
      <c r="A5" s="79">
        <v>51</v>
      </c>
      <c r="B5" s="79">
        <v>1</v>
      </c>
      <c r="C5" s="79" t="s">
        <v>10</v>
      </c>
      <c r="D5" s="79">
        <v>774</v>
      </c>
      <c r="E5" s="79">
        <v>5557</v>
      </c>
      <c r="F5" s="79">
        <v>1</v>
      </c>
      <c r="G5" s="79">
        <v>24</v>
      </c>
      <c r="H5" s="8" t="s">
        <v>20</v>
      </c>
      <c r="I5" s="8" t="s">
        <v>21</v>
      </c>
      <c r="J5" s="78">
        <v>120</v>
      </c>
      <c r="K5" s="78">
        <v>92.5</v>
      </c>
      <c r="L5" s="78">
        <f>Table14356[[#This Row],[ניכוי]]+Table14356[[#This Row],[שווי]]</f>
        <v>212.5</v>
      </c>
    </row>
    <row r="6" spans="1:12" ht="15.75" customHeight="1" x14ac:dyDescent="0.2">
      <c r="A6" s="91">
        <v>51</v>
      </c>
      <c r="B6" s="91">
        <v>1</v>
      </c>
      <c r="C6" s="91" t="s">
        <v>13</v>
      </c>
      <c r="D6" s="91">
        <v>2252</v>
      </c>
      <c r="E6" s="91">
        <v>5024</v>
      </c>
      <c r="F6" s="91"/>
      <c r="G6" s="91">
        <v>24</v>
      </c>
      <c r="H6" s="91" t="s">
        <v>252</v>
      </c>
      <c r="I6" s="91" t="s">
        <v>253</v>
      </c>
      <c r="J6" s="93">
        <v>288</v>
      </c>
      <c r="K6" s="93">
        <v>47.600000000000023</v>
      </c>
      <c r="L6" s="78">
        <f>Table14356[[#This Row],[ניכוי]]+Table14356[[#This Row],[שווי]]</f>
        <v>335.6</v>
      </c>
    </row>
    <row r="7" spans="1:12" ht="15.75" customHeight="1" x14ac:dyDescent="0.25">
      <c r="A7" s="79"/>
      <c r="B7" s="79">
        <v>1</v>
      </c>
      <c r="C7" s="79"/>
      <c r="D7" s="61"/>
      <c r="E7" s="61"/>
      <c r="F7" s="61">
        <v>1</v>
      </c>
      <c r="G7" s="61">
        <v>24</v>
      </c>
      <c r="H7" s="57" t="s">
        <v>22</v>
      </c>
      <c r="I7" s="61" t="s">
        <v>23</v>
      </c>
      <c r="J7" s="98">
        <v>2</v>
      </c>
      <c r="K7" s="98"/>
      <c r="L7" s="78">
        <f>Table14356[[#This Row],[ניכוי]]+Table14356[[#This Row],[שווי]]</f>
        <v>2</v>
      </c>
    </row>
    <row r="8" spans="1:12" ht="15.75" customHeight="1" x14ac:dyDescent="0.25">
      <c r="A8" s="79"/>
      <c r="B8" s="79">
        <v>1</v>
      </c>
      <c r="C8" s="79"/>
      <c r="D8" s="61"/>
      <c r="E8" s="61"/>
      <c r="F8" s="61"/>
      <c r="G8" s="61">
        <v>24</v>
      </c>
      <c r="H8" s="57" t="s">
        <v>22</v>
      </c>
      <c r="I8" s="61" t="s">
        <v>24</v>
      </c>
      <c r="J8" s="99">
        <v>240</v>
      </c>
      <c r="K8" s="98">
        <v>214.95</v>
      </c>
      <c r="L8" s="99">
        <f>Table14356[[#This Row],[ניכוי]]+Table14356[[#This Row],[שווי]]</f>
        <v>454.95</v>
      </c>
    </row>
    <row r="9" spans="1:12" ht="15.75" customHeight="1" x14ac:dyDescent="0.25">
      <c r="A9" s="79"/>
      <c r="B9" s="79">
        <v>1</v>
      </c>
      <c r="C9" s="79"/>
      <c r="D9" s="61"/>
      <c r="E9" s="61"/>
      <c r="F9" s="61"/>
      <c r="G9" s="61">
        <v>24</v>
      </c>
      <c r="H9" s="57" t="s">
        <v>22</v>
      </c>
      <c r="I9" s="61" t="s">
        <v>25</v>
      </c>
      <c r="J9" s="98">
        <v>240</v>
      </c>
      <c r="K9" s="98">
        <v>70.149999999999977</v>
      </c>
      <c r="L9" s="99">
        <f>Table14356[[#This Row],[ניכוי]]+Table14356[[#This Row],[שווי]]</f>
        <v>310.14999999999998</v>
      </c>
    </row>
    <row r="10" spans="1:12" ht="15.75" customHeight="1" x14ac:dyDescent="0.2">
      <c r="A10" s="79"/>
      <c r="B10" s="79">
        <v>1</v>
      </c>
      <c r="C10" s="79"/>
      <c r="D10" s="61"/>
      <c r="E10" s="61"/>
      <c r="F10" s="61"/>
      <c r="G10" s="61">
        <v>24</v>
      </c>
      <c r="H10" s="61" t="s">
        <v>265</v>
      </c>
      <c r="I10" s="61" t="s">
        <v>121</v>
      </c>
      <c r="J10" s="133">
        <v>87</v>
      </c>
      <c r="K10" s="99" t="s">
        <v>320</v>
      </c>
      <c r="L10" s="99">
        <f>Table14356[[#This Row],[ניכוי]]+Table14356[[#This Row],[שווי]]</f>
        <v>90</v>
      </c>
    </row>
    <row r="11" spans="1:12" ht="15.75" customHeight="1" x14ac:dyDescent="0.2">
      <c r="A11" s="8"/>
      <c r="B11" s="8"/>
      <c r="C11" s="8" t="s">
        <v>10</v>
      </c>
      <c r="D11" s="8">
        <v>1448</v>
      </c>
      <c r="E11" s="8">
        <v>5019</v>
      </c>
      <c r="F11" s="8">
        <v>1</v>
      </c>
      <c r="G11" s="8">
        <v>24</v>
      </c>
      <c r="H11" s="8" t="s">
        <v>271</v>
      </c>
      <c r="I11" s="8" t="s">
        <v>272</v>
      </c>
      <c r="J11" s="77">
        <f>44+48</f>
        <v>92</v>
      </c>
      <c r="K11" s="77">
        <v>5.75</v>
      </c>
      <c r="L11" s="78">
        <f>Table14356[[#This Row],[ניכוי]]+Table14356[[#This Row],[שווי]]</f>
        <v>97.75</v>
      </c>
    </row>
    <row r="12" spans="1:12" ht="15.75" customHeight="1" x14ac:dyDescent="0.25">
      <c r="A12" s="79">
        <v>51</v>
      </c>
      <c r="B12" s="79">
        <v>1</v>
      </c>
      <c r="C12" s="79" t="s">
        <v>10</v>
      </c>
      <c r="D12" s="79">
        <v>1126</v>
      </c>
      <c r="E12" s="79">
        <v>5562</v>
      </c>
      <c r="F12" s="79">
        <v>1</v>
      </c>
      <c r="G12" s="79">
        <v>24</v>
      </c>
      <c r="H12" s="8" t="s">
        <v>27</v>
      </c>
      <c r="I12" s="8" t="s">
        <v>28</v>
      </c>
      <c r="J12" s="104">
        <v>504</v>
      </c>
      <c r="K12" s="78">
        <v>22.200000000000045</v>
      </c>
      <c r="L12" s="78">
        <f>Table14356[[#This Row],[ניכוי]]+Table14356[[#This Row],[שווי]]</f>
        <v>526.20000000000005</v>
      </c>
    </row>
    <row r="13" spans="1:12" ht="15.75" customHeight="1" x14ac:dyDescent="0.25">
      <c r="A13" s="79">
        <v>51</v>
      </c>
      <c r="B13" s="79">
        <v>1</v>
      </c>
      <c r="C13" s="79" t="s">
        <v>10</v>
      </c>
      <c r="D13" s="79">
        <v>549</v>
      </c>
      <c r="E13" s="79">
        <v>5572</v>
      </c>
      <c r="F13" s="79">
        <v>1</v>
      </c>
      <c r="G13" s="79">
        <v>24</v>
      </c>
      <c r="H13" s="8" t="s">
        <v>29</v>
      </c>
      <c r="I13" s="8" t="s">
        <v>30</v>
      </c>
      <c r="J13" s="105">
        <v>508.3</v>
      </c>
      <c r="K13" s="90"/>
      <c r="L13" s="78">
        <f>Table14356[[#This Row],[ניכוי]]+Table14356[[#This Row],[שווי]]</f>
        <v>508.3</v>
      </c>
    </row>
    <row r="14" spans="1:12" ht="15.75" customHeight="1" x14ac:dyDescent="0.2">
      <c r="A14" s="79"/>
      <c r="B14" s="79"/>
      <c r="C14" s="40" t="s">
        <v>33</v>
      </c>
      <c r="D14" s="40">
        <v>1312</v>
      </c>
      <c r="E14" s="40">
        <v>5592</v>
      </c>
      <c r="F14" s="40">
        <v>2</v>
      </c>
      <c r="G14" s="40">
        <v>45</v>
      </c>
      <c r="H14" s="40" t="s">
        <v>34</v>
      </c>
      <c r="I14" s="40" t="s">
        <v>35</v>
      </c>
      <c r="J14" s="83">
        <v>804.7</v>
      </c>
      <c r="K14" s="83" t="s">
        <v>316</v>
      </c>
      <c r="L14" s="78">
        <f>Table14356[[#This Row],[ניכוי]]+Table14356[[#This Row],[שווי]]</f>
        <v>954.5</v>
      </c>
    </row>
    <row r="15" spans="1:12" ht="15.75" customHeight="1" x14ac:dyDescent="0.2">
      <c r="A15" s="91">
        <v>51</v>
      </c>
      <c r="B15" s="91">
        <v>1</v>
      </c>
      <c r="C15" s="91" t="s">
        <v>13</v>
      </c>
      <c r="D15" s="91">
        <v>2254</v>
      </c>
      <c r="E15" s="91">
        <v>5026</v>
      </c>
      <c r="F15" s="91"/>
      <c r="G15" s="91">
        <v>24</v>
      </c>
      <c r="H15" s="91" t="s">
        <v>254</v>
      </c>
      <c r="I15" s="91" t="s">
        <v>255</v>
      </c>
      <c r="J15" s="93">
        <v>21.5</v>
      </c>
      <c r="K15" s="93"/>
      <c r="L15" s="78">
        <f>Table14356[[#This Row],[ניכוי]]+Table14356[[#This Row],[שווי]]</f>
        <v>21.5</v>
      </c>
    </row>
    <row r="16" spans="1:12" ht="15.75" customHeight="1" x14ac:dyDescent="0.2">
      <c r="A16" s="8">
        <v>51</v>
      </c>
      <c r="B16" s="8">
        <v>1</v>
      </c>
      <c r="C16" s="8" t="s">
        <v>10</v>
      </c>
      <c r="D16" s="8">
        <v>1451</v>
      </c>
      <c r="E16" s="8">
        <v>5596</v>
      </c>
      <c r="F16" s="8"/>
      <c r="G16" s="8">
        <v>21</v>
      </c>
      <c r="H16" s="8" t="s">
        <v>298</v>
      </c>
      <c r="I16" s="8" t="s">
        <v>17</v>
      </c>
      <c r="J16" s="77">
        <v>24</v>
      </c>
      <c r="K16" s="77">
        <v>7</v>
      </c>
      <c r="L16" s="77">
        <f>Table14356[[#This Row],[ניכוי]]+Table14356[[#This Row],[שווי]]</f>
        <v>31</v>
      </c>
    </row>
    <row r="17" spans="1:12" ht="15.75" customHeight="1" x14ac:dyDescent="0.2">
      <c r="A17" s="79">
        <v>51</v>
      </c>
      <c r="B17" s="79">
        <v>1</v>
      </c>
      <c r="C17" s="79" t="s">
        <v>10</v>
      </c>
      <c r="D17" s="79">
        <v>1356</v>
      </c>
      <c r="E17" s="79">
        <v>5004</v>
      </c>
      <c r="F17" s="79">
        <v>1</v>
      </c>
      <c r="G17" s="79">
        <v>24</v>
      </c>
      <c r="H17" s="8" t="s">
        <v>46</v>
      </c>
      <c r="I17" s="8" t="s">
        <v>47</v>
      </c>
      <c r="J17" s="78"/>
      <c r="K17" s="78"/>
      <c r="L17" s="78">
        <f>Table14356[[#This Row],[ניכוי]]+Table14356[[#This Row],[שווי]]</f>
        <v>0</v>
      </c>
    </row>
    <row r="18" spans="1:12" ht="15.75" customHeight="1" x14ac:dyDescent="0.2">
      <c r="A18" s="79">
        <v>68</v>
      </c>
      <c r="B18" s="79">
        <v>1</v>
      </c>
      <c r="C18" s="79" t="s">
        <v>10</v>
      </c>
      <c r="D18" s="79">
        <v>1419</v>
      </c>
      <c r="E18" s="79">
        <v>5094</v>
      </c>
      <c r="F18" s="79">
        <v>1</v>
      </c>
      <c r="G18" s="79">
        <v>24</v>
      </c>
      <c r="H18" s="8" t="s">
        <v>48</v>
      </c>
      <c r="I18" s="8" t="s">
        <v>49</v>
      </c>
      <c r="J18" s="78">
        <v>216</v>
      </c>
      <c r="K18" s="78">
        <v>24.599999999999994</v>
      </c>
      <c r="L18" s="78">
        <f>Table14356[[#This Row],[ניכוי]]+Table14356[[#This Row],[שווי]]</f>
        <v>240.6</v>
      </c>
    </row>
    <row r="19" spans="1:12" ht="15.75" customHeight="1" x14ac:dyDescent="0.2">
      <c r="A19" s="79">
        <v>51</v>
      </c>
      <c r="B19" s="79">
        <v>1</v>
      </c>
      <c r="C19" s="79" t="s">
        <v>10</v>
      </c>
      <c r="D19" s="79">
        <v>1431</v>
      </c>
      <c r="E19" s="79">
        <v>5596</v>
      </c>
      <c r="F19" s="79">
        <v>1</v>
      </c>
      <c r="G19" s="79">
        <v>24</v>
      </c>
      <c r="H19" s="8" t="s">
        <v>54</v>
      </c>
      <c r="I19" s="8" t="s">
        <v>55</v>
      </c>
      <c r="J19" s="80"/>
      <c r="K19" s="78"/>
      <c r="L19" s="78">
        <f>Table14356[[#This Row],[ניכוי]]+Table14356[[#This Row],[שווי]]</f>
        <v>0</v>
      </c>
    </row>
    <row r="20" spans="1:12" ht="15" x14ac:dyDescent="0.25">
      <c r="A20" s="8"/>
      <c r="B20" s="8">
        <v>1</v>
      </c>
      <c r="C20" s="8" t="s">
        <v>10</v>
      </c>
      <c r="D20" s="8">
        <v>1436</v>
      </c>
      <c r="E20" s="8" t="s">
        <v>275</v>
      </c>
      <c r="F20" s="8"/>
      <c r="G20" s="8">
        <v>24</v>
      </c>
      <c r="H20" s="8" t="s">
        <v>56</v>
      </c>
      <c r="I20" s="8" t="s">
        <v>57</v>
      </c>
      <c r="J20" s="116">
        <v>336</v>
      </c>
      <c r="K20" s="77">
        <v>66.149999999999977</v>
      </c>
      <c r="L20" s="78">
        <f>Table14356[[#This Row],[ניכוי]]+Table14356[[#This Row],[שווי]]</f>
        <v>402.15</v>
      </c>
    </row>
    <row r="21" spans="1:12" x14ac:dyDescent="0.2">
      <c r="A21" s="8">
        <v>51</v>
      </c>
      <c r="B21" s="8"/>
      <c r="C21" s="8" t="s">
        <v>10</v>
      </c>
      <c r="D21" s="8">
        <v>1444</v>
      </c>
      <c r="E21" s="8" t="s">
        <v>273</v>
      </c>
      <c r="F21" s="8">
        <v>1</v>
      </c>
      <c r="G21" s="8">
        <v>24</v>
      </c>
      <c r="H21" s="8" t="s">
        <v>256</v>
      </c>
      <c r="I21" s="8" t="s">
        <v>274</v>
      </c>
      <c r="J21" s="118">
        <v>230.4</v>
      </c>
      <c r="K21" s="78"/>
      <c r="L21" s="78">
        <f>Table14356[[#This Row],[ניכוי]]+Table14356[[#This Row],[שווי]]</f>
        <v>230.4</v>
      </c>
    </row>
    <row r="22" spans="1:12" x14ac:dyDescent="0.2">
      <c r="A22" s="91">
        <v>51</v>
      </c>
      <c r="B22" s="91">
        <v>1</v>
      </c>
      <c r="C22" s="91" t="s">
        <v>258</v>
      </c>
      <c r="D22" s="91">
        <v>2253</v>
      </c>
      <c r="E22" s="91">
        <v>5076</v>
      </c>
      <c r="F22" s="91">
        <v>1</v>
      </c>
      <c r="G22" s="91">
        <v>24</v>
      </c>
      <c r="H22" s="91" t="s">
        <v>256</v>
      </c>
      <c r="I22" s="91" t="s">
        <v>257</v>
      </c>
      <c r="J22" s="100">
        <v>290.89999999999998</v>
      </c>
      <c r="K22" s="93"/>
      <c r="L22" s="78">
        <f>Table14356[[#This Row],[ניכוי]]+Table14356[[#This Row],[שווי]]</f>
        <v>290.89999999999998</v>
      </c>
    </row>
    <row r="23" spans="1:12" x14ac:dyDescent="0.2">
      <c r="A23" s="79">
        <v>51</v>
      </c>
      <c r="B23" s="79">
        <v>1</v>
      </c>
      <c r="C23" s="79" t="s">
        <v>10</v>
      </c>
      <c r="D23" s="79">
        <v>1371</v>
      </c>
      <c r="E23" s="79">
        <v>5135</v>
      </c>
      <c r="F23" s="79">
        <v>1</v>
      </c>
      <c r="G23" s="79">
        <v>24</v>
      </c>
      <c r="H23" s="8" t="s">
        <v>58</v>
      </c>
      <c r="I23" s="8" t="s">
        <v>59</v>
      </c>
      <c r="J23" s="78">
        <v>168</v>
      </c>
      <c r="K23" s="78">
        <v>12.900000000000006</v>
      </c>
      <c r="L23" s="78">
        <f>Table14356[[#This Row],[ניכוי]]+Table14356[[#This Row],[שווי]]</f>
        <v>180.9</v>
      </c>
    </row>
    <row r="24" spans="1:12" ht="15" x14ac:dyDescent="0.25">
      <c r="A24" s="79">
        <v>51</v>
      </c>
      <c r="B24" s="79">
        <v>1</v>
      </c>
      <c r="C24" s="79" t="s">
        <v>10</v>
      </c>
      <c r="D24" s="79">
        <v>718</v>
      </c>
      <c r="E24" s="79">
        <v>5576</v>
      </c>
      <c r="F24" s="79">
        <v>1</v>
      </c>
      <c r="G24" s="79">
        <v>24</v>
      </c>
      <c r="H24" s="8" t="s">
        <v>63</v>
      </c>
      <c r="I24" s="8" t="s">
        <v>64</v>
      </c>
      <c r="J24" s="84">
        <v>374</v>
      </c>
      <c r="K24" s="78"/>
      <c r="L24" s="78">
        <f>Table14356[[#This Row],[ניכוי]]+Table14356[[#This Row],[שווי]]</f>
        <v>374</v>
      </c>
    </row>
    <row r="25" spans="1:12" x14ac:dyDescent="0.2">
      <c r="A25" s="91">
        <v>51</v>
      </c>
      <c r="B25" s="91"/>
      <c r="C25" s="91" t="s">
        <v>305</v>
      </c>
      <c r="D25" s="91">
        <v>6001</v>
      </c>
      <c r="E25" s="91">
        <v>5050</v>
      </c>
      <c r="F25" s="91"/>
      <c r="G25" s="91">
        <v>24</v>
      </c>
      <c r="H25" s="91" t="s">
        <v>308</v>
      </c>
      <c r="I25" s="91" t="s">
        <v>299</v>
      </c>
      <c r="J25" s="100">
        <v>38.5</v>
      </c>
      <c r="K25" s="93"/>
      <c r="L25" s="93">
        <f>Table14356[[#This Row],[ניכוי]]+Table14356[[#This Row],[שווי]]</f>
        <v>38.5</v>
      </c>
    </row>
    <row r="26" spans="1:12" x14ac:dyDescent="0.2">
      <c r="A26" s="79">
        <v>51</v>
      </c>
      <c r="B26" s="79">
        <v>1</v>
      </c>
      <c r="C26" s="79" t="s">
        <v>10</v>
      </c>
      <c r="D26" s="79">
        <v>2178</v>
      </c>
      <c r="E26" s="79">
        <v>5053</v>
      </c>
      <c r="F26" s="79">
        <v>1</v>
      </c>
      <c r="G26" s="79">
        <v>24</v>
      </c>
      <c r="H26" s="8" t="s">
        <v>65</v>
      </c>
      <c r="I26" s="8" t="s">
        <v>66</v>
      </c>
      <c r="J26" s="78">
        <v>216</v>
      </c>
      <c r="K26" s="78">
        <v>139.05000000000001</v>
      </c>
      <c r="L26" s="78">
        <f>Table14356[[#This Row],[ניכוי]]+Table14356[[#This Row],[שווי]]</f>
        <v>355.05</v>
      </c>
    </row>
    <row r="27" spans="1:12" x14ac:dyDescent="0.2">
      <c r="A27" s="79">
        <v>51</v>
      </c>
      <c r="B27" s="79">
        <v>4</v>
      </c>
      <c r="C27" s="79" t="s">
        <v>10</v>
      </c>
      <c r="D27" s="79">
        <v>2231</v>
      </c>
      <c r="E27" s="81" t="s">
        <v>248</v>
      </c>
      <c r="F27" s="79">
        <v>1</v>
      </c>
      <c r="G27" s="79">
        <v>24</v>
      </c>
      <c r="H27" s="8" t="s">
        <v>67</v>
      </c>
      <c r="I27" s="8" t="s">
        <v>68</v>
      </c>
      <c r="J27" s="78">
        <v>256.35000000000002</v>
      </c>
      <c r="K27" s="78"/>
      <c r="L27" s="78">
        <f>Table14356[[#This Row],[ניכוי]]+Table14356[[#This Row],[שווי]]</f>
        <v>256.35000000000002</v>
      </c>
    </row>
    <row r="28" spans="1:12" x14ac:dyDescent="0.2">
      <c r="A28" s="79"/>
      <c r="B28" s="79"/>
      <c r="C28" s="40" t="s">
        <v>33</v>
      </c>
      <c r="D28" s="40">
        <v>1420</v>
      </c>
      <c r="E28" s="40"/>
      <c r="F28" s="40">
        <v>2</v>
      </c>
      <c r="G28" s="40">
        <v>45</v>
      </c>
      <c r="H28" s="40" t="s">
        <v>71</v>
      </c>
      <c r="I28" s="40" t="s">
        <v>72</v>
      </c>
      <c r="J28" s="115">
        <f>312+152.25</f>
        <v>464.25</v>
      </c>
      <c r="K28" s="83"/>
      <c r="L28" s="78">
        <f>Table14356[[#This Row],[ניכוי]]+Table14356[[#This Row],[שווי]]</f>
        <v>464.25</v>
      </c>
    </row>
    <row r="29" spans="1:12" x14ac:dyDescent="0.2">
      <c r="A29" s="79"/>
      <c r="B29" s="79"/>
      <c r="C29" s="40" t="s">
        <v>33</v>
      </c>
      <c r="D29" s="40">
        <v>1428</v>
      </c>
      <c r="E29" s="40"/>
      <c r="F29" s="40"/>
      <c r="G29" s="40"/>
      <c r="H29" s="40" t="s">
        <v>73</v>
      </c>
      <c r="I29" s="40" t="s">
        <v>74</v>
      </c>
      <c r="J29" s="83">
        <v>80</v>
      </c>
      <c r="K29" s="83"/>
      <c r="L29" s="78">
        <f>Table14356[[#This Row],[ניכוי]]+Table14356[[#This Row],[שווי]]</f>
        <v>80</v>
      </c>
    </row>
    <row r="30" spans="1:12" x14ac:dyDescent="0.2">
      <c r="A30" s="79">
        <v>51</v>
      </c>
      <c r="B30" s="79">
        <v>1</v>
      </c>
      <c r="C30" s="79" t="s">
        <v>10</v>
      </c>
      <c r="D30" s="79">
        <v>1360</v>
      </c>
      <c r="E30" s="79">
        <v>5533</v>
      </c>
      <c r="F30" s="79">
        <v>1</v>
      </c>
      <c r="G30" s="79">
        <v>24</v>
      </c>
      <c r="H30" s="8" t="s">
        <v>75</v>
      </c>
      <c r="I30" s="8" t="s">
        <v>76</v>
      </c>
      <c r="J30" s="78"/>
      <c r="K30" s="78"/>
      <c r="L30" s="78">
        <f>Table14356[[#This Row],[ניכוי]]+Table14356[[#This Row],[שווי]]</f>
        <v>0</v>
      </c>
    </row>
    <row r="31" spans="1:12" x14ac:dyDescent="0.2">
      <c r="A31" s="79">
        <v>51</v>
      </c>
      <c r="B31" s="79">
        <v>1</v>
      </c>
      <c r="C31" s="79" t="s">
        <v>10</v>
      </c>
      <c r="D31" s="79">
        <v>2223</v>
      </c>
      <c r="E31" s="79">
        <v>5066</v>
      </c>
      <c r="F31" s="79">
        <v>1</v>
      </c>
      <c r="G31" s="79">
        <v>24</v>
      </c>
      <c r="H31" s="8" t="s">
        <v>78</v>
      </c>
      <c r="I31" s="8" t="s">
        <v>79</v>
      </c>
      <c r="J31" s="78">
        <v>216</v>
      </c>
      <c r="K31" s="78">
        <v>19.650000000000006</v>
      </c>
      <c r="L31" s="78">
        <f>Table14356[[#This Row],[ניכוי]]+Table14356[[#This Row],[שווי]]</f>
        <v>235.65</v>
      </c>
    </row>
    <row r="32" spans="1:12" x14ac:dyDescent="0.2">
      <c r="A32" s="91">
        <v>51</v>
      </c>
      <c r="B32" s="91"/>
      <c r="C32" s="91" t="s">
        <v>13</v>
      </c>
      <c r="D32" s="91">
        <v>1182</v>
      </c>
      <c r="E32" s="91" t="s">
        <v>238</v>
      </c>
      <c r="F32" s="91">
        <v>1</v>
      </c>
      <c r="G32" s="91">
        <v>24</v>
      </c>
      <c r="H32" s="91" t="s">
        <v>78</v>
      </c>
      <c r="I32" s="91" t="s">
        <v>220</v>
      </c>
      <c r="J32" s="93">
        <v>312</v>
      </c>
      <c r="K32" s="93">
        <v>85.25</v>
      </c>
      <c r="L32" s="78">
        <f>Table14356[[#This Row],[ניכוי]]+Table14356[[#This Row],[שווי]]</f>
        <v>397.25</v>
      </c>
    </row>
    <row r="33" spans="1:13" x14ac:dyDescent="0.2">
      <c r="A33" s="8">
        <v>51</v>
      </c>
      <c r="B33" s="8"/>
      <c r="C33" s="8" t="s">
        <v>10</v>
      </c>
      <c r="D33" s="8">
        <v>2245</v>
      </c>
      <c r="E33" s="8" t="s">
        <v>239</v>
      </c>
      <c r="F33" s="8">
        <v>1</v>
      </c>
      <c r="G33" s="8">
        <v>24</v>
      </c>
      <c r="H33" s="8" t="s">
        <v>78</v>
      </c>
      <c r="I33" s="8" t="s">
        <v>188</v>
      </c>
      <c r="J33" s="77">
        <v>288</v>
      </c>
      <c r="K33" s="77">
        <v>38.5</v>
      </c>
      <c r="L33" s="77">
        <f>Table14356[[#This Row],[ניכוי]]+Table14356[[#This Row],[שווי]]</f>
        <v>326.5</v>
      </c>
    </row>
    <row r="34" spans="1:13" x14ac:dyDescent="0.2">
      <c r="A34" s="8">
        <v>51</v>
      </c>
      <c r="B34" s="8"/>
      <c r="C34" s="8" t="s">
        <v>10</v>
      </c>
      <c r="D34" s="8">
        <v>2246</v>
      </c>
      <c r="E34" s="8" t="s">
        <v>240</v>
      </c>
      <c r="F34" s="8">
        <v>1</v>
      </c>
      <c r="G34" s="8">
        <v>24</v>
      </c>
      <c r="H34" s="8" t="s">
        <v>78</v>
      </c>
      <c r="I34" s="8" t="s">
        <v>189</v>
      </c>
      <c r="J34" s="77">
        <v>264</v>
      </c>
      <c r="K34" s="77">
        <v>109</v>
      </c>
      <c r="L34" s="77">
        <f>Table14356[[#This Row],[ניכוי]]+Table14356[[#This Row],[שווי]]</f>
        <v>373</v>
      </c>
    </row>
    <row r="35" spans="1:13" x14ac:dyDescent="0.2">
      <c r="A35" s="79">
        <v>51</v>
      </c>
      <c r="B35" s="79">
        <v>1</v>
      </c>
      <c r="C35" s="79" t="s">
        <v>10</v>
      </c>
      <c r="D35" s="79">
        <v>2117</v>
      </c>
      <c r="E35" s="79">
        <v>5134</v>
      </c>
      <c r="F35" s="79">
        <v>1</v>
      </c>
      <c r="G35" s="79">
        <v>24</v>
      </c>
      <c r="H35" s="8" t="s">
        <v>78</v>
      </c>
      <c r="I35" s="8" t="s">
        <v>80</v>
      </c>
      <c r="J35" s="78"/>
      <c r="K35" s="78"/>
      <c r="L35" s="78">
        <f>Table14356[[#This Row],[ניכוי]]+Table14356[[#This Row],[שווי]]</f>
        <v>0</v>
      </c>
    </row>
    <row r="36" spans="1:13" x14ac:dyDescent="0.2">
      <c r="A36" s="79">
        <v>51</v>
      </c>
      <c r="B36" s="79">
        <v>4</v>
      </c>
      <c r="C36" s="79" t="s">
        <v>10</v>
      </c>
      <c r="D36" s="79">
        <v>2215</v>
      </c>
      <c r="E36" s="79">
        <v>5520</v>
      </c>
      <c r="F36" s="79">
        <v>1</v>
      </c>
      <c r="G36" s="79">
        <v>24</v>
      </c>
      <c r="H36" s="8" t="s">
        <v>78</v>
      </c>
      <c r="I36" s="8" t="s">
        <v>81</v>
      </c>
      <c r="J36" s="78">
        <v>444.6</v>
      </c>
      <c r="K36" s="78"/>
      <c r="L36" s="78">
        <f>Table14356[[#This Row],[ניכוי]]+Table14356[[#This Row],[שווי]]</f>
        <v>444.6</v>
      </c>
    </row>
    <row r="37" spans="1:13" x14ac:dyDescent="0.2">
      <c r="A37" s="79">
        <v>51</v>
      </c>
      <c r="B37" s="79">
        <v>1</v>
      </c>
      <c r="C37" s="79" t="s">
        <v>10</v>
      </c>
      <c r="D37" s="79">
        <v>2102</v>
      </c>
      <c r="E37" s="79">
        <v>5047</v>
      </c>
      <c r="F37" s="79">
        <v>1</v>
      </c>
      <c r="G37" s="79">
        <v>24</v>
      </c>
      <c r="H37" s="8" t="s">
        <v>78</v>
      </c>
      <c r="I37" s="8" t="s">
        <v>82</v>
      </c>
      <c r="J37" s="78">
        <v>240</v>
      </c>
      <c r="K37" s="78">
        <v>48.600000000000023</v>
      </c>
      <c r="L37" s="78">
        <f>Table14356[[#This Row],[ניכוי]]+Table14356[[#This Row],[שווי]]</f>
        <v>288.60000000000002</v>
      </c>
    </row>
    <row r="38" spans="1:13" x14ac:dyDescent="0.2">
      <c r="A38" s="79">
        <v>51</v>
      </c>
      <c r="B38" s="79">
        <v>1</v>
      </c>
      <c r="C38" s="79" t="s">
        <v>10</v>
      </c>
      <c r="D38" s="79">
        <v>2073</v>
      </c>
      <c r="E38" s="79">
        <v>5064</v>
      </c>
      <c r="F38" s="79">
        <v>1</v>
      </c>
      <c r="G38" s="79">
        <v>24</v>
      </c>
      <c r="H38" s="8" t="s">
        <v>78</v>
      </c>
      <c r="I38" s="8" t="s">
        <v>83</v>
      </c>
      <c r="J38" s="78"/>
      <c r="K38" s="78"/>
      <c r="L38" s="78">
        <f>Table14356[[#This Row],[ניכוי]]+Table14356[[#This Row],[שווי]]</f>
        <v>0</v>
      </c>
    </row>
    <row r="39" spans="1:13" x14ac:dyDescent="0.2">
      <c r="A39" s="79">
        <v>51</v>
      </c>
      <c r="B39" s="79">
        <v>1</v>
      </c>
      <c r="C39" s="79" t="s">
        <v>10</v>
      </c>
      <c r="D39" s="79">
        <v>2148</v>
      </c>
      <c r="E39" s="79">
        <v>5512</v>
      </c>
      <c r="F39" s="79">
        <v>1</v>
      </c>
      <c r="G39" s="79">
        <v>24</v>
      </c>
      <c r="H39" s="8" t="s">
        <v>78</v>
      </c>
      <c r="I39" s="8" t="s">
        <v>84</v>
      </c>
      <c r="J39" s="78">
        <v>307.5</v>
      </c>
      <c r="K39" s="78"/>
      <c r="L39" s="78">
        <f>Table14356[[#This Row],[ניכוי]]+Table14356[[#This Row],[שווי]]</f>
        <v>307.5</v>
      </c>
    </row>
    <row r="40" spans="1:13" x14ac:dyDescent="0.2">
      <c r="A40" s="91">
        <v>51</v>
      </c>
      <c r="B40" s="91"/>
      <c r="C40" s="91" t="s">
        <v>309</v>
      </c>
      <c r="D40" s="91">
        <v>7002</v>
      </c>
      <c r="E40" s="91">
        <v>5516</v>
      </c>
      <c r="F40" s="91"/>
      <c r="G40" s="91">
        <v>24</v>
      </c>
      <c r="H40" s="91" t="s">
        <v>310</v>
      </c>
      <c r="I40" s="91" t="s">
        <v>300</v>
      </c>
      <c r="J40" s="93">
        <v>24</v>
      </c>
      <c r="K40" s="93">
        <v>25</v>
      </c>
      <c r="L40" s="93">
        <f>Table14356[[#This Row],[ניכוי]]+Table14356[[#This Row],[שווי]]</f>
        <v>49</v>
      </c>
    </row>
    <row r="41" spans="1:13" x14ac:dyDescent="0.2">
      <c r="A41" s="79"/>
      <c r="B41" s="79"/>
      <c r="C41" s="40" t="s">
        <v>33</v>
      </c>
      <c r="D41" s="40">
        <v>1422</v>
      </c>
      <c r="E41" s="40">
        <v>9999</v>
      </c>
      <c r="F41" s="40">
        <v>2</v>
      </c>
      <c r="G41" s="40">
        <v>45</v>
      </c>
      <c r="H41" s="40" t="s">
        <v>92</v>
      </c>
      <c r="I41" s="40" t="s">
        <v>93</v>
      </c>
      <c r="J41" s="83">
        <v>900</v>
      </c>
      <c r="K41" s="83" t="s">
        <v>318</v>
      </c>
      <c r="L41" s="78">
        <f>Table14356[[#This Row],[ניכוי]]+Table14356[[#This Row],[שווי]]</f>
        <v>905</v>
      </c>
    </row>
    <row r="42" spans="1:13" x14ac:dyDescent="0.2">
      <c r="A42" s="79"/>
      <c r="B42" s="79"/>
      <c r="C42" s="40" t="s">
        <v>33</v>
      </c>
      <c r="D42" s="40">
        <v>723</v>
      </c>
      <c r="E42" s="40">
        <v>9999</v>
      </c>
      <c r="F42" s="40">
        <v>2</v>
      </c>
      <c r="G42" s="40">
        <v>45</v>
      </c>
      <c r="H42" s="40" t="s">
        <v>95</v>
      </c>
      <c r="I42" s="40" t="s">
        <v>41</v>
      </c>
      <c r="J42" s="83">
        <v>675</v>
      </c>
      <c r="K42" s="83" t="s">
        <v>319</v>
      </c>
      <c r="L42" s="78">
        <f>Table14356[[#This Row],[ניכוי]]+Table14356[[#This Row],[שווי]]</f>
        <v>792.5</v>
      </c>
      <c r="M42" s="74"/>
    </row>
    <row r="43" spans="1:13" x14ac:dyDescent="0.2">
      <c r="A43" s="79">
        <v>51</v>
      </c>
      <c r="B43" s="79">
        <v>1</v>
      </c>
      <c r="C43" s="79" t="s">
        <v>10</v>
      </c>
      <c r="D43" s="79">
        <v>23</v>
      </c>
      <c r="E43" s="79">
        <v>5030</v>
      </c>
      <c r="F43" s="79">
        <v>1</v>
      </c>
      <c r="G43" s="79">
        <v>24</v>
      </c>
      <c r="H43" s="8" t="s">
        <v>97</v>
      </c>
      <c r="I43" s="8" t="s">
        <v>98</v>
      </c>
      <c r="J43" s="78">
        <v>528</v>
      </c>
      <c r="K43" s="78">
        <v>29.75</v>
      </c>
      <c r="L43" s="78">
        <f>Table14356[[#This Row],[ניכוי]]+Table14356[[#This Row],[שווי]]</f>
        <v>557.75</v>
      </c>
    </row>
    <row r="44" spans="1:13" ht="15" x14ac:dyDescent="0.25">
      <c r="A44" s="8"/>
      <c r="B44" s="8"/>
      <c r="C44" s="8" t="s">
        <v>10</v>
      </c>
      <c r="D44" s="8">
        <v>1445</v>
      </c>
      <c r="E44" s="119" t="s">
        <v>278</v>
      </c>
      <c r="F44" s="8"/>
      <c r="G44" s="8">
        <v>24</v>
      </c>
      <c r="H44" s="8" t="s">
        <v>276</v>
      </c>
      <c r="I44" s="8" t="s">
        <v>277</v>
      </c>
      <c r="J44" s="77">
        <v>240</v>
      </c>
      <c r="K44" s="77">
        <v>9.5</v>
      </c>
      <c r="L44" s="78">
        <f>Table14356[[#This Row],[ניכוי]]+Table14356[[#This Row],[שווי]]</f>
        <v>249.5</v>
      </c>
    </row>
    <row r="45" spans="1:13" x14ac:dyDescent="0.2">
      <c r="A45" s="79">
        <v>51</v>
      </c>
      <c r="B45" s="79">
        <v>1</v>
      </c>
      <c r="C45" s="79" t="s">
        <v>10</v>
      </c>
      <c r="D45" s="79">
        <v>1429</v>
      </c>
      <c r="E45" s="79">
        <v>5054</v>
      </c>
      <c r="F45" s="79">
        <v>1</v>
      </c>
      <c r="G45" s="79">
        <v>24</v>
      </c>
      <c r="H45" s="8" t="s">
        <v>99</v>
      </c>
      <c r="I45" s="8" t="s">
        <v>100</v>
      </c>
      <c r="J45" s="78"/>
      <c r="K45" s="78"/>
      <c r="L45" s="78">
        <f>Table14356[[#This Row],[ניכוי]]+Table14356[[#This Row],[שווי]]</f>
        <v>0</v>
      </c>
    </row>
    <row r="46" spans="1:13" x14ac:dyDescent="0.2">
      <c r="A46" s="79">
        <v>51</v>
      </c>
      <c r="B46" s="79"/>
      <c r="C46" s="79" t="s">
        <v>10</v>
      </c>
      <c r="D46" s="79">
        <v>1306</v>
      </c>
      <c r="E46" s="79">
        <v>5046</v>
      </c>
      <c r="F46" s="79">
        <v>1</v>
      </c>
      <c r="G46" s="79">
        <v>24</v>
      </c>
      <c r="H46" s="8" t="s">
        <v>178</v>
      </c>
      <c r="I46" s="8" t="s">
        <v>51</v>
      </c>
      <c r="J46" s="78">
        <v>216</v>
      </c>
      <c r="K46" s="78">
        <v>80.25</v>
      </c>
      <c r="L46" s="78">
        <f>Table14356[[#This Row],[ניכוי]]+Table14356[[#This Row],[שווי]]</f>
        <v>296.25</v>
      </c>
    </row>
    <row r="47" spans="1:13" x14ac:dyDescent="0.2">
      <c r="A47" s="79">
        <v>50</v>
      </c>
      <c r="B47" s="79">
        <v>5</v>
      </c>
      <c r="C47" s="40" t="s">
        <v>33</v>
      </c>
      <c r="D47" s="40">
        <v>1407</v>
      </c>
      <c r="E47" s="40">
        <v>5547</v>
      </c>
      <c r="F47" s="40">
        <v>2</v>
      </c>
      <c r="G47" s="40">
        <v>45</v>
      </c>
      <c r="H47" s="40" t="s">
        <v>103</v>
      </c>
      <c r="I47" s="40" t="s">
        <v>104</v>
      </c>
      <c r="J47" s="83">
        <f>570+72</f>
        <v>642</v>
      </c>
      <c r="K47" s="83">
        <f>72+19.75</f>
        <v>91.75</v>
      </c>
      <c r="L47" s="78">
        <f>Table14356[[#This Row],[ניכוי]]+Table14356[[#This Row],[שווי]]</f>
        <v>733.75</v>
      </c>
    </row>
    <row r="48" spans="1:13" x14ac:dyDescent="0.2">
      <c r="A48" s="79">
        <v>51</v>
      </c>
      <c r="B48" s="79">
        <v>1</v>
      </c>
      <c r="C48" s="79" t="s">
        <v>10</v>
      </c>
      <c r="D48" s="79">
        <v>1432</v>
      </c>
      <c r="E48" s="79">
        <v>5595</v>
      </c>
      <c r="F48" s="79">
        <v>1</v>
      </c>
      <c r="G48" s="79">
        <v>24</v>
      </c>
      <c r="H48" s="8" t="s">
        <v>105</v>
      </c>
      <c r="I48" s="8" t="s">
        <v>106</v>
      </c>
      <c r="J48" s="78">
        <v>408</v>
      </c>
      <c r="K48" s="78">
        <v>264.75</v>
      </c>
      <c r="L48" s="78">
        <f>Table14356[[#This Row],[ניכוי]]+Table14356[[#This Row],[שווי]]</f>
        <v>672.75</v>
      </c>
    </row>
    <row r="49" spans="1:14" x14ac:dyDescent="0.2">
      <c r="A49" s="79">
        <v>51</v>
      </c>
      <c r="B49" s="79"/>
      <c r="C49" s="79" t="s">
        <v>10</v>
      </c>
      <c r="D49" s="79">
        <v>1450</v>
      </c>
      <c r="E49" s="79">
        <v>5021</v>
      </c>
      <c r="F49" s="79">
        <v>1</v>
      </c>
      <c r="G49" s="79">
        <v>24</v>
      </c>
      <c r="H49" s="8" t="s">
        <v>301</v>
      </c>
      <c r="I49" s="8" t="s">
        <v>302</v>
      </c>
      <c r="J49" s="78">
        <v>96</v>
      </c>
      <c r="K49" s="78">
        <v>25.900000000000006</v>
      </c>
      <c r="L49" s="78">
        <f>Table14356[[#This Row],[ניכוי]]+Table14356[[#This Row],[שווי]]</f>
        <v>121.9</v>
      </c>
    </row>
    <row r="50" spans="1:14" ht="15" x14ac:dyDescent="0.25">
      <c r="A50" s="79">
        <v>50</v>
      </c>
      <c r="B50" s="79">
        <v>5</v>
      </c>
      <c r="C50" s="40" t="s">
        <v>33</v>
      </c>
      <c r="D50" s="40">
        <v>1295</v>
      </c>
      <c r="E50" s="40">
        <v>5017</v>
      </c>
      <c r="F50" s="40">
        <v>2</v>
      </c>
      <c r="G50" s="40">
        <v>45</v>
      </c>
      <c r="H50" s="40" t="s">
        <v>107</v>
      </c>
      <c r="I50" s="40" t="s">
        <v>108</v>
      </c>
      <c r="J50" s="106">
        <f>90+192</f>
        <v>282</v>
      </c>
      <c r="K50" s="83">
        <f>14+58.15</f>
        <v>72.150000000000006</v>
      </c>
      <c r="L50" s="78">
        <f>Table14356[[#This Row],[ניכוי]]+Table14356[[#This Row],[שווי]]</f>
        <v>354.15</v>
      </c>
    </row>
    <row r="51" spans="1:14" ht="15" x14ac:dyDescent="0.25">
      <c r="A51" s="79">
        <v>51</v>
      </c>
      <c r="B51" s="79">
        <v>1</v>
      </c>
      <c r="C51" s="79" t="s">
        <v>10</v>
      </c>
      <c r="D51" s="79">
        <v>1433</v>
      </c>
      <c r="E51" s="79">
        <v>5593</v>
      </c>
      <c r="F51" s="79">
        <v>1</v>
      </c>
      <c r="G51" s="79">
        <v>24</v>
      </c>
      <c r="H51" s="8" t="s">
        <v>109</v>
      </c>
      <c r="I51" s="8" t="s">
        <v>110</v>
      </c>
      <c r="J51" s="86"/>
      <c r="K51" s="78"/>
      <c r="L51" s="78">
        <f>Table14356[[#This Row],[ניכוי]]+Table14356[[#This Row],[שווי]]</f>
        <v>0</v>
      </c>
    </row>
    <row r="52" spans="1:14" x14ac:dyDescent="0.2">
      <c r="A52" s="79">
        <v>51</v>
      </c>
      <c r="B52" s="79">
        <v>1</v>
      </c>
      <c r="C52" s="79" t="s">
        <v>10</v>
      </c>
      <c r="D52" s="79">
        <v>564</v>
      </c>
      <c r="E52" s="79">
        <v>5515</v>
      </c>
      <c r="F52" s="79">
        <v>1</v>
      </c>
      <c r="G52" s="79">
        <v>24</v>
      </c>
      <c r="H52" s="8" t="s">
        <v>109</v>
      </c>
      <c r="I52" s="8" t="s">
        <v>43</v>
      </c>
      <c r="J52" s="78">
        <v>504</v>
      </c>
      <c r="K52" s="78">
        <v>37.5</v>
      </c>
      <c r="L52" s="78">
        <f>Table14356[[#This Row],[ניכוי]]+Table14356[[#This Row],[שווי]]</f>
        <v>541.5</v>
      </c>
    </row>
    <row r="53" spans="1:14" x14ac:dyDescent="0.2">
      <c r="A53" s="79">
        <v>51</v>
      </c>
      <c r="B53" s="79">
        <v>1</v>
      </c>
      <c r="C53" s="79" t="s">
        <v>10</v>
      </c>
      <c r="D53" s="79">
        <v>1403</v>
      </c>
      <c r="E53" s="79">
        <v>5058</v>
      </c>
      <c r="F53" s="79">
        <v>1</v>
      </c>
      <c r="G53" s="79">
        <v>24</v>
      </c>
      <c r="H53" s="8" t="s">
        <v>111</v>
      </c>
      <c r="I53" s="8" t="s">
        <v>112</v>
      </c>
      <c r="J53" s="78">
        <v>410</v>
      </c>
      <c r="K53" s="78"/>
      <c r="L53" s="78">
        <f>Table14356[[#This Row],[ניכוי]]+Table14356[[#This Row],[שווי]]</f>
        <v>410</v>
      </c>
    </row>
    <row r="54" spans="1:14" x14ac:dyDescent="0.2">
      <c r="A54" s="8">
        <v>50</v>
      </c>
      <c r="B54" s="8">
        <v>1</v>
      </c>
      <c r="C54" s="8" t="s">
        <v>10</v>
      </c>
      <c r="D54" s="8">
        <v>1236</v>
      </c>
      <c r="E54" s="8">
        <v>5041</v>
      </c>
      <c r="F54" s="8">
        <v>1</v>
      </c>
      <c r="G54" s="8">
        <v>24</v>
      </c>
      <c r="H54" s="8" t="s">
        <v>113</v>
      </c>
      <c r="I54" s="8" t="s">
        <v>114</v>
      </c>
      <c r="J54" s="77">
        <v>432</v>
      </c>
      <c r="K54" s="77">
        <v>87.200000000000045</v>
      </c>
      <c r="L54" s="78">
        <f>Table14356[[#This Row],[ניכוי]]+Table14356[[#This Row],[שווי]]</f>
        <v>519.20000000000005</v>
      </c>
    </row>
    <row r="55" spans="1:14" x14ac:dyDescent="0.2">
      <c r="A55" s="79">
        <v>51</v>
      </c>
      <c r="B55" s="79">
        <v>1</v>
      </c>
      <c r="C55" s="79" t="s">
        <v>10</v>
      </c>
      <c r="D55" s="79">
        <v>1047</v>
      </c>
      <c r="E55" s="79">
        <v>5507</v>
      </c>
      <c r="F55" s="79">
        <v>1</v>
      </c>
      <c r="G55" s="79">
        <v>24</v>
      </c>
      <c r="H55" s="8" t="s">
        <v>115</v>
      </c>
      <c r="I55" s="8" t="s">
        <v>116</v>
      </c>
      <c r="J55" s="78">
        <v>379.6</v>
      </c>
      <c r="K55" s="78"/>
      <c r="L55" s="78">
        <f>Table14356[[#This Row],[ניכוי]]+Table14356[[#This Row],[שווי]]</f>
        <v>379.6</v>
      </c>
      <c r="M55" s="74"/>
    </row>
    <row r="56" spans="1:14" x14ac:dyDescent="0.2">
      <c r="A56" s="91">
        <v>51</v>
      </c>
      <c r="B56" s="95"/>
      <c r="C56" s="95" t="s">
        <v>156</v>
      </c>
      <c r="D56" s="95">
        <v>5013</v>
      </c>
      <c r="E56" s="96" t="s">
        <v>221</v>
      </c>
      <c r="F56" s="95">
        <v>1</v>
      </c>
      <c r="G56" s="95">
        <v>24</v>
      </c>
      <c r="H56" s="95" t="s">
        <v>180</v>
      </c>
      <c r="I56" s="95" t="s">
        <v>179</v>
      </c>
      <c r="J56" s="97">
        <v>288</v>
      </c>
      <c r="K56" s="97">
        <v>37.350000000000023</v>
      </c>
      <c r="L56" s="78">
        <f>Table14356[[#This Row],[ניכוי]]+Table14356[[#This Row],[שווי]]</f>
        <v>325.35000000000002</v>
      </c>
    </row>
    <row r="57" spans="1:14" ht="15" x14ac:dyDescent="0.25">
      <c r="A57" s="79">
        <v>50</v>
      </c>
      <c r="B57" s="79">
        <v>1</v>
      </c>
      <c r="C57" s="79" t="s">
        <v>10</v>
      </c>
      <c r="D57" s="79">
        <v>431</v>
      </c>
      <c r="E57" s="79">
        <v>5538</v>
      </c>
      <c r="F57" s="79">
        <v>1</v>
      </c>
      <c r="G57" s="79">
        <v>24</v>
      </c>
      <c r="H57" s="8" t="s">
        <v>119</v>
      </c>
      <c r="I57" s="8" t="s">
        <v>120</v>
      </c>
      <c r="J57" s="107">
        <v>482.95</v>
      </c>
      <c r="K57" s="78"/>
      <c r="L57" s="78">
        <f>Table14356[[#This Row],[ניכוי]]+Table14356[[#This Row],[שווי]]</f>
        <v>482.95</v>
      </c>
    </row>
    <row r="58" spans="1:14" x14ac:dyDescent="0.2">
      <c r="A58" s="79">
        <v>51</v>
      </c>
      <c r="B58" s="79">
        <v>1</v>
      </c>
      <c r="C58" s="79" t="s">
        <v>10</v>
      </c>
      <c r="D58" s="79">
        <v>686</v>
      </c>
      <c r="E58" s="79">
        <v>5086</v>
      </c>
      <c r="F58" s="79">
        <v>1</v>
      </c>
      <c r="G58" s="79">
        <v>24</v>
      </c>
      <c r="H58" s="8" t="s">
        <v>122</v>
      </c>
      <c r="I58" s="8" t="s">
        <v>123</v>
      </c>
      <c r="J58" s="78">
        <v>24</v>
      </c>
      <c r="K58" s="78">
        <v>17.25</v>
      </c>
      <c r="L58" s="78">
        <f>Table14356[[#This Row],[ניכוי]]+Table14356[[#This Row],[שווי]]</f>
        <v>41.25</v>
      </c>
    </row>
    <row r="59" spans="1:14" x14ac:dyDescent="0.2">
      <c r="A59" s="79"/>
      <c r="B59" s="79"/>
      <c r="C59" s="79" t="s">
        <v>10</v>
      </c>
      <c r="D59" s="79">
        <v>2211</v>
      </c>
      <c r="E59" s="79">
        <v>5002</v>
      </c>
      <c r="F59" s="79">
        <v>1</v>
      </c>
      <c r="G59" s="79">
        <v>24</v>
      </c>
      <c r="H59" s="8" t="s">
        <v>124</v>
      </c>
      <c r="I59" s="8" t="s">
        <v>125</v>
      </c>
      <c r="J59" s="78">
        <v>240</v>
      </c>
      <c r="K59" s="78">
        <v>45.050000000000011</v>
      </c>
      <c r="L59" s="78">
        <f>Table14356[[#This Row],[ניכוי]]+Table14356[[#This Row],[שווי]]</f>
        <v>285.05</v>
      </c>
    </row>
    <row r="60" spans="1:14" x14ac:dyDescent="0.2">
      <c r="A60" s="91">
        <v>51</v>
      </c>
      <c r="B60" s="79"/>
      <c r="C60" s="91" t="s">
        <v>13</v>
      </c>
      <c r="D60" s="91">
        <v>2250</v>
      </c>
      <c r="E60" s="91" t="s">
        <v>223</v>
      </c>
      <c r="F60" s="91">
        <v>1</v>
      </c>
      <c r="G60" s="91">
        <v>24</v>
      </c>
      <c r="H60" s="91" t="s">
        <v>124</v>
      </c>
      <c r="I60" s="91" t="s">
        <v>197</v>
      </c>
      <c r="J60" s="93">
        <v>240</v>
      </c>
      <c r="K60" s="93">
        <v>95.449999999999989</v>
      </c>
      <c r="L60" s="78">
        <f>Table14356[[#This Row],[ניכוי]]+Table14356[[#This Row],[שווי]]</f>
        <v>335.45</v>
      </c>
    </row>
    <row r="61" spans="1:14" x14ac:dyDescent="0.2">
      <c r="A61" s="79"/>
      <c r="B61" s="79"/>
      <c r="C61" s="40" t="s">
        <v>33</v>
      </c>
      <c r="D61" s="40">
        <v>992</v>
      </c>
      <c r="E61" s="40">
        <v>5120</v>
      </c>
      <c r="F61" s="40">
        <v>2</v>
      </c>
      <c r="G61" s="40">
        <v>45</v>
      </c>
      <c r="H61" s="40" t="s">
        <v>126</v>
      </c>
      <c r="I61" s="40" t="s">
        <v>127</v>
      </c>
      <c r="J61" s="83">
        <f>846.68+120</f>
        <v>966.68</v>
      </c>
      <c r="K61" s="83">
        <f>64.88+20.1</f>
        <v>84.97999999999999</v>
      </c>
      <c r="L61" s="78">
        <f>Table14356[[#This Row],[ניכוי]]+Table14356[[#This Row],[שווי]]</f>
        <v>1051.6599999999999</v>
      </c>
    </row>
    <row r="62" spans="1:14" x14ac:dyDescent="0.2">
      <c r="A62" s="8">
        <v>68</v>
      </c>
      <c r="B62" s="8"/>
      <c r="C62" s="8" t="s">
        <v>10</v>
      </c>
      <c r="D62" s="8">
        <v>1447</v>
      </c>
      <c r="E62" s="8" t="s">
        <v>281</v>
      </c>
      <c r="F62" s="8">
        <v>1</v>
      </c>
      <c r="G62" s="8">
        <v>24</v>
      </c>
      <c r="H62" s="8" t="s">
        <v>279</v>
      </c>
      <c r="I62" s="8" t="s">
        <v>280</v>
      </c>
      <c r="J62" s="77">
        <v>437.9</v>
      </c>
      <c r="K62" s="77"/>
      <c r="L62" s="78">
        <f>Table14356[[#This Row],[ניכוי]]+Table14356[[#This Row],[שווי]]</f>
        <v>437.9</v>
      </c>
    </row>
    <row r="63" spans="1:14" x14ac:dyDescent="0.2">
      <c r="A63" s="8">
        <v>68</v>
      </c>
      <c r="B63" s="8"/>
      <c r="C63" s="8" t="s">
        <v>10</v>
      </c>
      <c r="D63" s="8">
        <v>1442</v>
      </c>
      <c r="E63" s="8">
        <v>5122</v>
      </c>
      <c r="F63" s="8"/>
      <c r="G63" s="8">
        <v>24</v>
      </c>
      <c r="H63" s="8" t="s">
        <v>259</v>
      </c>
      <c r="I63" s="8" t="s">
        <v>260</v>
      </c>
      <c r="J63" s="77">
        <v>534.04999999999995</v>
      </c>
      <c r="K63" s="77"/>
      <c r="L63" s="78">
        <f>Table14356[[#This Row],[ניכוי]]+Table14356[[#This Row],[שווי]]</f>
        <v>534.04999999999995</v>
      </c>
      <c r="N63" s="134"/>
    </row>
    <row r="64" spans="1:14" x14ac:dyDescent="0.2">
      <c r="A64" s="91">
        <v>51</v>
      </c>
      <c r="B64" s="91"/>
      <c r="C64" s="91" t="s">
        <v>156</v>
      </c>
      <c r="D64" s="91">
        <v>3025</v>
      </c>
      <c r="E64" s="91">
        <v>5022</v>
      </c>
      <c r="F64" s="91">
        <v>1</v>
      </c>
      <c r="G64" s="91">
        <v>24</v>
      </c>
      <c r="H64" s="91" t="s">
        <v>311</v>
      </c>
      <c r="I64" s="91" t="s">
        <v>303</v>
      </c>
      <c r="J64" s="93">
        <v>72</v>
      </c>
      <c r="K64" s="93">
        <v>5.9000000000000057</v>
      </c>
      <c r="L64" s="93">
        <f>Table14356[[#This Row],[ניכוי]]+Table14356[[#This Row],[שווי]]</f>
        <v>77.900000000000006</v>
      </c>
    </row>
    <row r="65" spans="1:12" x14ac:dyDescent="0.2">
      <c r="A65" s="91">
        <v>52</v>
      </c>
      <c r="B65" s="91"/>
      <c r="C65" s="91" t="s">
        <v>309</v>
      </c>
      <c r="D65" s="91">
        <v>7000</v>
      </c>
      <c r="E65" s="91">
        <v>5597</v>
      </c>
      <c r="F65" s="91"/>
      <c r="G65" s="91">
        <v>24</v>
      </c>
      <c r="H65" s="91" t="s">
        <v>312</v>
      </c>
      <c r="I65" s="91" t="s">
        <v>313</v>
      </c>
      <c r="J65" s="93">
        <v>48</v>
      </c>
      <c r="K65" s="93">
        <v>17</v>
      </c>
      <c r="L65" s="93">
        <f>Table14356[[#This Row],[ניכוי]]+Table14356[[#This Row],[שווי]]</f>
        <v>65</v>
      </c>
    </row>
    <row r="66" spans="1:12" x14ac:dyDescent="0.2">
      <c r="A66" s="8">
        <v>51</v>
      </c>
      <c r="B66" s="8"/>
      <c r="C66" s="8" t="s">
        <v>10</v>
      </c>
      <c r="D66" s="8">
        <v>1443</v>
      </c>
      <c r="E66" s="8" t="s">
        <v>284</v>
      </c>
      <c r="F66" s="8"/>
      <c r="G66" s="8">
        <v>24</v>
      </c>
      <c r="H66" s="8" t="s">
        <v>282</v>
      </c>
      <c r="I66" s="8" t="s">
        <v>283</v>
      </c>
      <c r="J66" s="77">
        <v>108.8</v>
      </c>
      <c r="K66" s="77"/>
      <c r="L66" s="78">
        <f>Table14356[[#This Row],[ניכוי]]+Table14356[[#This Row],[שווי]]</f>
        <v>108.8</v>
      </c>
    </row>
    <row r="67" spans="1:12" x14ac:dyDescent="0.2">
      <c r="A67" s="79">
        <v>50</v>
      </c>
      <c r="B67" s="79">
        <v>1</v>
      </c>
      <c r="C67" s="79" t="s">
        <v>10</v>
      </c>
      <c r="D67" s="79">
        <v>1414</v>
      </c>
      <c r="E67" s="79">
        <v>5118</v>
      </c>
      <c r="F67" s="79">
        <v>1</v>
      </c>
      <c r="G67" s="79">
        <v>24</v>
      </c>
      <c r="H67" s="8" t="s">
        <v>131</v>
      </c>
      <c r="I67" s="8" t="s">
        <v>132</v>
      </c>
      <c r="J67" s="78">
        <v>309.45</v>
      </c>
      <c r="K67" s="78"/>
      <c r="L67" s="78">
        <f>Table14356[[#This Row],[ניכוי]]+Table14356[[#This Row],[שווי]]</f>
        <v>309.45</v>
      </c>
    </row>
    <row r="68" spans="1:12" x14ac:dyDescent="0.2">
      <c r="A68" s="79"/>
      <c r="B68" s="79"/>
      <c r="C68" s="79" t="s">
        <v>10</v>
      </c>
      <c r="D68" s="79">
        <v>1435</v>
      </c>
      <c r="E68" s="79">
        <v>5001</v>
      </c>
      <c r="F68" s="79"/>
      <c r="G68" s="79">
        <v>24</v>
      </c>
      <c r="H68" s="8" t="s">
        <v>181</v>
      </c>
      <c r="I68" s="8" t="s">
        <v>79</v>
      </c>
      <c r="J68" s="78">
        <v>288</v>
      </c>
      <c r="K68" s="78">
        <v>6.5500000000000114</v>
      </c>
      <c r="L68" s="78">
        <f>Table14356[[#This Row],[ניכוי]]+Table14356[[#This Row],[שווי]]</f>
        <v>294.55</v>
      </c>
    </row>
    <row r="69" spans="1:12" x14ac:dyDescent="0.2">
      <c r="A69" s="91">
        <v>51</v>
      </c>
      <c r="B69" s="91"/>
      <c r="C69" s="91" t="s">
        <v>309</v>
      </c>
      <c r="D69" s="91">
        <v>7001</v>
      </c>
      <c r="E69" s="91">
        <v>5594</v>
      </c>
      <c r="F69" s="91"/>
      <c r="G69" s="91">
        <v>24</v>
      </c>
      <c r="H69" s="91" t="s">
        <v>304</v>
      </c>
      <c r="I69" s="91" t="s">
        <v>220</v>
      </c>
      <c r="J69" s="93">
        <v>24</v>
      </c>
      <c r="K69" s="93">
        <v>8</v>
      </c>
      <c r="L69" s="93">
        <f>Table14356[[#This Row],[ניכוי]]+Table14356[[#This Row],[שווי]]</f>
        <v>32</v>
      </c>
    </row>
    <row r="70" spans="1:12" x14ac:dyDescent="0.2">
      <c r="A70" s="79">
        <v>51</v>
      </c>
      <c r="B70" s="79">
        <v>4</v>
      </c>
      <c r="C70" s="79" t="s">
        <v>10</v>
      </c>
      <c r="D70" s="79">
        <v>2228</v>
      </c>
      <c r="E70" s="79">
        <v>5061</v>
      </c>
      <c r="F70" s="79">
        <v>1</v>
      </c>
      <c r="G70" s="79">
        <v>24</v>
      </c>
      <c r="H70" s="8" t="s">
        <v>133</v>
      </c>
      <c r="I70" s="8" t="s">
        <v>134</v>
      </c>
      <c r="J70" s="78">
        <v>312</v>
      </c>
      <c r="K70" s="78">
        <v>256.54999999999995</v>
      </c>
      <c r="L70" s="78">
        <f>Table14356[[#This Row],[ניכוי]]+Table14356[[#This Row],[שווי]]</f>
        <v>568.54999999999995</v>
      </c>
    </row>
    <row r="71" spans="1:12" x14ac:dyDescent="0.2">
      <c r="A71" s="79"/>
      <c r="B71" s="91"/>
      <c r="C71" s="91" t="s">
        <v>177</v>
      </c>
      <c r="D71" s="91">
        <v>94</v>
      </c>
      <c r="E71" s="91"/>
      <c r="F71" s="91"/>
      <c r="G71" s="91">
        <v>24</v>
      </c>
      <c r="H71" s="91" t="s">
        <v>198</v>
      </c>
      <c r="I71" s="91" t="s">
        <v>199</v>
      </c>
      <c r="J71" s="93"/>
      <c r="K71" s="93"/>
      <c r="L71" s="78">
        <f>Table14356[[#This Row],[ניכוי]]+Table14356[[#This Row],[שווי]]</f>
        <v>0</v>
      </c>
    </row>
    <row r="72" spans="1:12" ht="15" x14ac:dyDescent="0.25">
      <c r="A72" s="79">
        <v>51</v>
      </c>
      <c r="B72" s="91"/>
      <c r="C72" s="8" t="s">
        <v>10</v>
      </c>
      <c r="D72" s="8">
        <v>2238</v>
      </c>
      <c r="E72" s="8" t="s">
        <v>226</v>
      </c>
      <c r="F72" s="8"/>
      <c r="G72" s="8">
        <v>24</v>
      </c>
      <c r="H72" s="8" t="s">
        <v>200</v>
      </c>
      <c r="I72" s="8" t="s">
        <v>138</v>
      </c>
      <c r="J72" s="107">
        <v>144</v>
      </c>
      <c r="K72" s="77">
        <v>72</v>
      </c>
      <c r="L72" s="78">
        <f>Table14356[[#This Row],[ניכוי]]+Table14356[[#This Row],[שווי]]</f>
        <v>216</v>
      </c>
    </row>
    <row r="73" spans="1:12" x14ac:dyDescent="0.2">
      <c r="A73" s="91">
        <v>51</v>
      </c>
      <c r="B73" s="91"/>
      <c r="C73" s="91" t="s">
        <v>305</v>
      </c>
      <c r="D73" s="91">
        <v>6000</v>
      </c>
      <c r="E73" s="91">
        <v>5069</v>
      </c>
      <c r="F73" s="91"/>
      <c r="G73" s="91">
        <v>24</v>
      </c>
      <c r="H73" s="91" t="s">
        <v>314</v>
      </c>
      <c r="I73" s="91" t="s">
        <v>306</v>
      </c>
      <c r="J73" s="100">
        <v>48</v>
      </c>
      <c r="K73" s="93">
        <v>2.8999999999999986</v>
      </c>
      <c r="L73" s="93">
        <f>Table14356[[#This Row],[ניכוי]]+Table14356[[#This Row],[שווי]]</f>
        <v>50.9</v>
      </c>
    </row>
    <row r="74" spans="1:12" x14ac:dyDescent="0.2">
      <c r="A74" s="79">
        <v>64</v>
      </c>
      <c r="B74" s="79">
        <v>1</v>
      </c>
      <c r="C74" s="79" t="s">
        <v>10</v>
      </c>
      <c r="D74" s="79">
        <v>1093</v>
      </c>
      <c r="E74" s="79">
        <v>5117</v>
      </c>
      <c r="F74" s="79">
        <v>1</v>
      </c>
      <c r="G74" s="79">
        <v>24</v>
      </c>
      <c r="H74" s="8" t="s">
        <v>139</v>
      </c>
      <c r="I74" s="8" t="s">
        <v>140</v>
      </c>
      <c r="J74" s="78">
        <v>209.5</v>
      </c>
      <c r="K74" s="78"/>
      <c r="L74" s="78">
        <f>Table14356[[#This Row],[ניכוי]]+Table14356[[#This Row],[שווי]]</f>
        <v>209.5</v>
      </c>
    </row>
    <row r="75" spans="1:12" x14ac:dyDescent="0.2">
      <c r="A75" s="79"/>
      <c r="B75" s="79"/>
      <c r="C75" s="79" t="s">
        <v>10</v>
      </c>
      <c r="D75" s="79">
        <v>1439</v>
      </c>
      <c r="E75" s="79">
        <v>5110</v>
      </c>
      <c r="F75" s="79"/>
      <c r="G75" s="79"/>
      <c r="H75" s="8" t="s">
        <v>182</v>
      </c>
      <c r="I75" s="8" t="s">
        <v>183</v>
      </c>
      <c r="J75" s="78">
        <v>432</v>
      </c>
      <c r="K75" s="78">
        <v>92.700000000000045</v>
      </c>
      <c r="L75" s="78">
        <f>Table14356[[#This Row],[ניכוי]]+Table14356[[#This Row],[שווי]]</f>
        <v>524.70000000000005</v>
      </c>
    </row>
    <row r="76" spans="1:12" x14ac:dyDescent="0.2">
      <c r="A76" s="79">
        <v>51</v>
      </c>
      <c r="B76" s="79">
        <v>1</v>
      </c>
      <c r="C76" s="79" t="s">
        <v>10</v>
      </c>
      <c r="D76" s="79">
        <v>1395</v>
      </c>
      <c r="E76" s="79">
        <v>5067</v>
      </c>
      <c r="F76" s="79">
        <v>1</v>
      </c>
      <c r="G76" s="79">
        <v>24</v>
      </c>
      <c r="H76" s="8" t="s">
        <v>147</v>
      </c>
      <c r="I76" s="8" t="s">
        <v>148</v>
      </c>
      <c r="J76" s="78">
        <v>624</v>
      </c>
      <c r="K76" s="78">
        <v>79.600000000000023</v>
      </c>
      <c r="L76" s="78">
        <f>Table14356[[#This Row],[ניכוי]]+Table14356[[#This Row],[שווי]]</f>
        <v>703.6</v>
      </c>
    </row>
    <row r="77" spans="1:12" x14ac:dyDescent="0.2">
      <c r="A77" s="79">
        <v>51</v>
      </c>
      <c r="B77" s="79">
        <v>1</v>
      </c>
      <c r="C77" s="79" t="s">
        <v>10</v>
      </c>
      <c r="D77" s="79">
        <v>426</v>
      </c>
      <c r="E77" s="79">
        <v>5044</v>
      </c>
      <c r="F77" s="79">
        <v>1</v>
      </c>
      <c r="G77" s="79">
        <v>24</v>
      </c>
      <c r="H77" s="8" t="s">
        <v>149</v>
      </c>
      <c r="I77" s="8" t="s">
        <v>146</v>
      </c>
      <c r="J77" s="78">
        <v>120</v>
      </c>
      <c r="K77" s="78">
        <v>43.150000000000006</v>
      </c>
      <c r="L77" s="78">
        <f>Table14356[[#This Row],[ניכוי]]+Table14356[[#This Row],[שווי]]</f>
        <v>163.15</v>
      </c>
    </row>
    <row r="78" spans="1:12" x14ac:dyDescent="0.2">
      <c r="A78" s="91">
        <v>51</v>
      </c>
      <c r="B78" s="91"/>
      <c r="C78" s="91" t="s">
        <v>156</v>
      </c>
      <c r="D78" s="91">
        <v>5026</v>
      </c>
      <c r="E78" s="91">
        <v>5055</v>
      </c>
      <c r="F78" s="91"/>
      <c r="G78" s="91">
        <v>24</v>
      </c>
      <c r="H78" s="91" t="s">
        <v>149</v>
      </c>
      <c r="I78" s="91" t="s">
        <v>307</v>
      </c>
      <c r="J78" s="93">
        <v>120</v>
      </c>
      <c r="K78" s="93">
        <v>29.400000000000006</v>
      </c>
      <c r="L78" s="93">
        <f>Table14356[[#This Row],[ניכוי]]+Table14356[[#This Row],[שווי]]</f>
        <v>149.4</v>
      </c>
    </row>
    <row r="79" spans="1:12" x14ac:dyDescent="0.2">
      <c r="A79" s="79">
        <v>64</v>
      </c>
      <c r="B79" s="79">
        <v>1</v>
      </c>
      <c r="C79" s="40" t="s">
        <v>10</v>
      </c>
      <c r="D79" s="40">
        <v>1390</v>
      </c>
      <c r="E79" s="40">
        <v>5542</v>
      </c>
      <c r="F79" s="40">
        <v>1</v>
      </c>
      <c r="G79" s="40">
        <v>24</v>
      </c>
      <c r="H79" s="40" t="s">
        <v>152</v>
      </c>
      <c r="I79" s="40" t="s">
        <v>153</v>
      </c>
      <c r="J79" s="132">
        <v>43</v>
      </c>
      <c r="K79" s="83" t="s">
        <v>315</v>
      </c>
      <c r="L79" s="120">
        <f>Table14356[[#This Row],[ניכוי]]+Table14356[[#This Row],[שווי]]</f>
        <v>43</v>
      </c>
    </row>
    <row r="80" spans="1:12" x14ac:dyDescent="0.2">
      <c r="A80" s="79"/>
      <c r="B80" s="79"/>
      <c r="C80" s="79" t="s">
        <v>10</v>
      </c>
      <c r="D80" s="79">
        <v>1024</v>
      </c>
      <c r="E80" s="79" t="s">
        <v>232</v>
      </c>
      <c r="F80" s="79"/>
      <c r="G80" s="79">
        <v>24</v>
      </c>
      <c r="H80" s="8" t="s">
        <v>209</v>
      </c>
      <c r="I80" s="8" t="s">
        <v>206</v>
      </c>
      <c r="J80" s="78">
        <v>72</v>
      </c>
      <c r="K80" s="78">
        <v>5.4500000000000028</v>
      </c>
      <c r="L80" s="78">
        <f>Table14356[[#This Row],[ניכוי]]+Table14356[[#This Row],[שווי]]</f>
        <v>77.45</v>
      </c>
    </row>
    <row r="81" spans="1:23" x14ac:dyDescent="0.2">
      <c r="A81" s="91">
        <v>51</v>
      </c>
      <c r="B81" s="79">
        <v>1</v>
      </c>
      <c r="C81" s="95" t="s">
        <v>13</v>
      </c>
      <c r="D81" s="95">
        <v>2251</v>
      </c>
      <c r="E81" s="96">
        <v>5098</v>
      </c>
      <c r="F81" s="95">
        <v>1</v>
      </c>
      <c r="G81" s="95">
        <v>24</v>
      </c>
      <c r="H81" s="95" t="s">
        <v>216</v>
      </c>
      <c r="I81" s="95" t="s">
        <v>215</v>
      </c>
      <c r="J81" s="97">
        <v>288</v>
      </c>
      <c r="K81" s="97">
        <v>76.399999999999977</v>
      </c>
      <c r="L81" s="78">
        <f>Table14356[[#This Row],[ניכוי]]+Table14356[[#This Row],[שווי]]</f>
        <v>364.4</v>
      </c>
    </row>
    <row r="82" spans="1:23" x14ac:dyDescent="0.2">
      <c r="A82" s="8">
        <v>51</v>
      </c>
      <c r="B82" s="8"/>
      <c r="C82" s="8" t="s">
        <v>10</v>
      </c>
      <c r="D82" s="8">
        <v>1446</v>
      </c>
      <c r="E82" s="8">
        <v>5582</v>
      </c>
      <c r="F82" s="8">
        <v>1</v>
      </c>
      <c r="G82" s="8">
        <v>24</v>
      </c>
      <c r="H82" s="8" t="s">
        <v>285</v>
      </c>
      <c r="I82" s="8" t="s">
        <v>286</v>
      </c>
      <c r="J82" s="77">
        <v>288</v>
      </c>
      <c r="K82" s="77">
        <v>23.300000000000011</v>
      </c>
      <c r="L82" s="78">
        <f>Table14356[[#This Row],[ניכוי]]+Table14356[[#This Row],[שווי]]</f>
        <v>311.3</v>
      </c>
    </row>
    <row r="83" spans="1:23" x14ac:dyDescent="0.2">
      <c r="A83" s="8">
        <v>58</v>
      </c>
      <c r="B83" s="8"/>
      <c r="C83" s="8" t="s">
        <v>10</v>
      </c>
      <c r="D83" s="8">
        <v>1440</v>
      </c>
      <c r="E83" s="8">
        <v>5035</v>
      </c>
      <c r="F83" s="8"/>
      <c r="G83" s="8"/>
      <c r="H83" s="8" t="s">
        <v>263</v>
      </c>
      <c r="I83" s="8" t="s">
        <v>112</v>
      </c>
      <c r="J83" s="77">
        <v>356.35</v>
      </c>
      <c r="K83" s="77"/>
      <c r="L83" s="78">
        <f>Table14356[[#This Row],[ניכוי]]+Table14356[[#This Row],[שווי]]</f>
        <v>356.35</v>
      </c>
    </row>
    <row r="84" spans="1:23" ht="15" x14ac:dyDescent="0.25">
      <c r="A84" s="79"/>
      <c r="B84" s="79"/>
      <c r="C84" s="40" t="s">
        <v>33</v>
      </c>
      <c r="D84" s="40">
        <v>1426</v>
      </c>
      <c r="E84" s="40">
        <v>5073</v>
      </c>
      <c r="F84" s="40">
        <v>2</v>
      </c>
      <c r="G84" s="40">
        <v>45</v>
      </c>
      <c r="H84" s="40" t="s">
        <v>161</v>
      </c>
      <c r="I84" s="40" t="s">
        <v>162</v>
      </c>
      <c r="J84" s="83">
        <v>385.5</v>
      </c>
      <c r="K84" s="83" t="s">
        <v>317</v>
      </c>
      <c r="L84" s="78">
        <f>Table14356[[#This Row],[ניכוי]]+Table14356[[#This Row],[שווי]]</f>
        <v>451.5</v>
      </c>
      <c r="O84" s="131"/>
    </row>
    <row r="85" spans="1:23" x14ac:dyDescent="0.2">
      <c r="A85" s="79">
        <v>51</v>
      </c>
      <c r="B85" s="79">
        <v>1</v>
      </c>
      <c r="C85" s="79" t="s">
        <v>10</v>
      </c>
      <c r="D85" s="79">
        <v>714</v>
      </c>
      <c r="E85" s="79">
        <v>5006</v>
      </c>
      <c r="F85" s="79">
        <v>1</v>
      </c>
      <c r="G85" s="79">
        <v>24</v>
      </c>
      <c r="H85" s="8" t="s">
        <v>163</v>
      </c>
      <c r="I85" s="8" t="s">
        <v>164</v>
      </c>
      <c r="J85" s="78">
        <v>408</v>
      </c>
      <c r="K85" s="78">
        <v>113.25</v>
      </c>
      <c r="L85" s="78">
        <f>Table14356[[#This Row],[ניכוי]]+Table14356[[#This Row],[שווי]]</f>
        <v>521.25</v>
      </c>
    </row>
    <row r="86" spans="1:23" x14ac:dyDescent="0.2">
      <c r="A86" s="79">
        <v>51</v>
      </c>
      <c r="B86" s="79">
        <v>1</v>
      </c>
      <c r="C86" s="79" t="s">
        <v>10</v>
      </c>
      <c r="D86" s="79">
        <v>1410</v>
      </c>
      <c r="E86" s="79">
        <v>5539</v>
      </c>
      <c r="F86" s="79">
        <v>1</v>
      </c>
      <c r="G86" s="79">
        <v>24</v>
      </c>
      <c r="H86" s="8" t="s">
        <v>165</v>
      </c>
      <c r="I86" s="8" t="s">
        <v>74</v>
      </c>
      <c r="J86" s="78">
        <v>485.5</v>
      </c>
      <c r="K86" s="78"/>
      <c r="L86" s="78">
        <f>Table14356[[#This Row],[ניכוי]]+Table14356[[#This Row],[שווי]]</f>
        <v>485.5</v>
      </c>
      <c r="N86" s="102"/>
    </row>
    <row r="87" spans="1:23" x14ac:dyDescent="0.2">
      <c r="A87" s="124">
        <v>51</v>
      </c>
      <c r="B87" s="125"/>
      <c r="C87" s="125" t="s">
        <v>13</v>
      </c>
      <c r="D87" s="125">
        <v>2255</v>
      </c>
      <c r="E87" s="125"/>
      <c r="F87" s="125"/>
      <c r="G87" s="125">
        <v>24</v>
      </c>
      <c r="H87" s="125" t="s">
        <v>264</v>
      </c>
      <c r="I87" s="125" t="s">
        <v>266</v>
      </c>
      <c r="J87" s="126">
        <v>240</v>
      </c>
      <c r="K87" s="126">
        <v>17.800000000000011</v>
      </c>
      <c r="L87" s="127">
        <f>Table14356[[#This Row],[ניכוי]]+Table14356[[#This Row],[שווי]]</f>
        <v>257.8</v>
      </c>
      <c r="N87" s="102"/>
    </row>
    <row r="88" spans="1:23" ht="15" x14ac:dyDescent="0.25">
      <c r="A88" s="128">
        <v>51</v>
      </c>
      <c r="B88" s="88">
        <v>1</v>
      </c>
      <c r="C88" s="88" t="s">
        <v>10</v>
      </c>
      <c r="D88" s="88">
        <v>799</v>
      </c>
      <c r="E88" s="88">
        <v>5003</v>
      </c>
      <c r="F88" s="88">
        <v>1</v>
      </c>
      <c r="G88" s="88">
        <v>24</v>
      </c>
      <c r="H88" s="89" t="s">
        <v>166</v>
      </c>
      <c r="I88" s="89" t="s">
        <v>167</v>
      </c>
      <c r="J88" s="130">
        <v>432</v>
      </c>
      <c r="K88" s="90">
        <v>109.39999999999998</v>
      </c>
      <c r="L88" s="129">
        <f>Table14356[[#This Row],[ניכוי]]+Table14356[[#This Row],[שווי]]</f>
        <v>541.4</v>
      </c>
      <c r="P88" s="21"/>
    </row>
    <row r="89" spans="1:23" ht="15" thickBot="1" x14ac:dyDescent="0.25">
      <c r="L89" s="21"/>
    </row>
    <row r="90" spans="1:23" ht="18.75" thickTop="1" x14ac:dyDescent="0.25">
      <c r="L90" s="112">
        <f>SUM(L2:L89)</f>
        <v>26862.500000000004</v>
      </c>
      <c r="M90" s="12"/>
      <c r="N90" s="12"/>
    </row>
    <row r="91" spans="1:23" ht="18" x14ac:dyDescent="0.25">
      <c r="H91" s="11" t="s">
        <v>172</v>
      </c>
      <c r="I91" s="12"/>
      <c r="J91" s="25"/>
      <c r="K91" s="25"/>
      <c r="L91" s="25"/>
      <c r="M91" s="12"/>
      <c r="N91" s="12"/>
    </row>
    <row r="92" spans="1:23" ht="18" x14ac:dyDescent="0.25">
      <c r="E92" s="73"/>
      <c r="H92" s="12" t="s">
        <v>173</v>
      </c>
      <c r="I92" s="12"/>
      <c r="J92" s="135"/>
      <c r="K92" s="135">
        <v>21532.440000000002</v>
      </c>
      <c r="L92" s="73"/>
      <c r="M92" s="12" t="s">
        <v>219</v>
      </c>
      <c r="N92" s="12"/>
    </row>
    <row r="93" spans="1:23" ht="18" x14ac:dyDescent="0.25">
      <c r="H93" s="12" t="s">
        <v>212</v>
      </c>
      <c r="I93" s="12"/>
      <c r="J93" s="136"/>
      <c r="K93" s="136">
        <v>5330.06</v>
      </c>
      <c r="L93" s="62"/>
      <c r="M93" s="12"/>
      <c r="N93" s="12"/>
    </row>
    <row r="94" spans="1:23" ht="18" x14ac:dyDescent="0.25">
      <c r="H94" s="12" t="s">
        <v>175</v>
      </c>
      <c r="I94" s="12"/>
      <c r="J94" s="25"/>
      <c r="K94" s="52">
        <v>336</v>
      </c>
      <c r="L94" s="62"/>
      <c r="M94" s="44"/>
      <c r="N94" s="12"/>
      <c r="R94" s="137" t="s">
        <v>270</v>
      </c>
      <c r="S94" s="137"/>
      <c r="T94" s="137"/>
    </row>
    <row r="95" spans="1:23" ht="18" x14ac:dyDescent="0.25">
      <c r="H95" s="44" t="s">
        <v>176</v>
      </c>
      <c r="I95" s="44"/>
      <c r="J95" s="55"/>
      <c r="K95" s="55"/>
      <c r="L95" s="63"/>
      <c r="M95" s="12"/>
      <c r="N95" s="12"/>
    </row>
    <row r="96" spans="1:23" ht="18" x14ac:dyDescent="0.25">
      <c r="H96" s="12"/>
      <c r="I96" s="12"/>
      <c r="J96" s="25"/>
      <c r="K96" s="25"/>
      <c r="L96" s="62"/>
      <c r="M96" s="44"/>
      <c r="N96" s="44"/>
      <c r="Q96" t="s">
        <v>10</v>
      </c>
      <c r="R96" t="s">
        <v>271</v>
      </c>
      <c r="S96" t="s">
        <v>297</v>
      </c>
      <c r="T96" t="s">
        <v>10</v>
      </c>
      <c r="V96">
        <v>24</v>
      </c>
      <c r="W96">
        <f>V96*U96</f>
        <v>0</v>
      </c>
    </row>
    <row r="97" spans="4:23" ht="18" x14ac:dyDescent="0.25">
      <c r="D97" s="102"/>
      <c r="F97" s="102"/>
      <c r="H97" s="12"/>
      <c r="I97" s="12"/>
      <c r="J97" s="25" t="s">
        <v>9</v>
      </c>
      <c r="K97" s="121">
        <f>K92+K93+K94</f>
        <v>27198.500000000004</v>
      </c>
      <c r="L97" s="55"/>
      <c r="Q97" t="s">
        <v>10</v>
      </c>
      <c r="R97" t="s">
        <v>18</v>
      </c>
      <c r="S97" t="s">
        <v>19</v>
      </c>
      <c r="T97" t="s">
        <v>10</v>
      </c>
      <c r="U97">
        <v>3</v>
      </c>
      <c r="V97">
        <v>24</v>
      </c>
      <c r="W97">
        <f t="shared" ref="W97:W101" si="0">V97*U97</f>
        <v>72</v>
      </c>
    </row>
    <row r="98" spans="4:23" ht="18" x14ac:dyDescent="0.25">
      <c r="D98" s="102"/>
      <c r="H98" s="12"/>
      <c r="I98" s="12"/>
      <c r="J98" s="25"/>
      <c r="K98" s="121"/>
      <c r="L98" s="55"/>
      <c r="Q98" t="s">
        <v>10</v>
      </c>
      <c r="R98" t="s">
        <v>131</v>
      </c>
      <c r="S98" t="s">
        <v>132</v>
      </c>
      <c r="T98" t="s">
        <v>10</v>
      </c>
      <c r="U98">
        <v>8</v>
      </c>
      <c r="V98">
        <v>24</v>
      </c>
      <c r="W98">
        <f t="shared" si="0"/>
        <v>192</v>
      </c>
    </row>
    <row r="99" spans="4:23" ht="18" x14ac:dyDescent="0.25">
      <c r="D99" s="102"/>
      <c r="H99" s="12"/>
      <c r="I99" s="12"/>
      <c r="J99" s="25"/>
      <c r="K99" s="121"/>
      <c r="L99" s="55"/>
      <c r="Q99" t="s">
        <v>10</v>
      </c>
      <c r="R99" t="s">
        <v>321</v>
      </c>
      <c r="S99" t="s">
        <v>322</v>
      </c>
      <c r="T99" t="s">
        <v>10</v>
      </c>
      <c r="U99">
        <v>3</v>
      </c>
      <c r="V99">
        <v>24</v>
      </c>
      <c r="W99">
        <f t="shared" si="0"/>
        <v>72</v>
      </c>
    </row>
    <row r="100" spans="4:23" x14ac:dyDescent="0.2">
      <c r="Q100" s="53" t="s">
        <v>10</v>
      </c>
      <c r="R100" s="53" t="s">
        <v>103</v>
      </c>
      <c r="S100" s="53" t="s">
        <v>104</v>
      </c>
      <c r="T100" s="53" t="s">
        <v>10</v>
      </c>
      <c r="U100" s="53"/>
      <c r="V100" s="53">
        <v>24</v>
      </c>
      <c r="W100">
        <f t="shared" si="0"/>
        <v>0</v>
      </c>
    </row>
    <row r="101" spans="4:23" x14ac:dyDescent="0.2">
      <c r="Q101" s="122" t="s">
        <v>10</v>
      </c>
      <c r="R101" s="122" t="s">
        <v>174</v>
      </c>
      <c r="S101" s="53"/>
      <c r="T101" s="53"/>
      <c r="U101" s="53"/>
      <c r="V101" s="53">
        <v>24</v>
      </c>
      <c r="W101">
        <f t="shared" si="0"/>
        <v>0</v>
      </c>
    </row>
    <row r="102" spans="4:23" ht="18" x14ac:dyDescent="0.25">
      <c r="Q102" s="12"/>
      <c r="R102" s="12"/>
      <c r="S102" s="12"/>
      <c r="T102" s="12"/>
      <c r="U102" s="12"/>
      <c r="V102" s="12"/>
    </row>
    <row r="103" spans="4:23" ht="18" x14ac:dyDescent="0.25">
      <c r="I103" s="24"/>
      <c r="Q103" s="12"/>
      <c r="R103" s="12"/>
      <c r="S103" s="12"/>
      <c r="T103" s="12"/>
      <c r="U103" s="12"/>
      <c r="V103" s="12"/>
      <c r="W103" s="52">
        <f>SUM(W95:W101)</f>
        <v>336</v>
      </c>
    </row>
    <row r="106" spans="4:23" x14ac:dyDescent="0.2">
      <c r="J106" s="110"/>
    </row>
  </sheetData>
  <mergeCells count="1">
    <mergeCell ref="R94:T94"/>
  </mergeCells>
  <phoneticPr fontId="3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1.2020</vt:lpstr>
      <vt:lpstr>גיליון1</vt:lpstr>
      <vt:lpstr>2.2020</vt:lpstr>
      <vt:lpstr>3.2020</vt:lpstr>
      <vt:lpstr>4.20</vt:lpstr>
      <vt:lpstr>5.20</vt:lpstr>
      <vt:lpstr>6.20</vt:lpstr>
      <vt:lpstr>7.20</vt:lpstr>
      <vt:lpstr>8.20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Ilana Cohen</dc:creator>
  <cp:lastModifiedBy>Danielle Kalinin</cp:lastModifiedBy>
  <dcterms:created xsi:type="dcterms:W3CDTF">2020-02-04T11:16:54Z</dcterms:created>
  <dcterms:modified xsi:type="dcterms:W3CDTF">2020-09-16T08:30:35Z</dcterms:modified>
</cp:coreProperties>
</file>