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01221120_student_its_ac_id/Documents/CFO Learning/"/>
    </mc:Choice>
  </mc:AlternateContent>
  <xr:revisionPtr revIDLastSave="73" documentId="13_ncr:1_{360DDF95-50E4-4520-8FE8-0F2C9A2BA0D6}" xr6:coauthVersionLast="47" xr6:coauthVersionMax="47" xr10:uidLastSave="{ACE369D3-4012-46AD-9715-162C59898FAC}"/>
  <bookViews>
    <workbookView xWindow="-98" yWindow="-98" windowWidth="19396" windowHeight="11475" tabRatio="718" firstSheet="1" activeTab="1" xr2:uid="{536944AD-11D6-43F3-8F10-E92465C9AF30}"/>
  </bookViews>
  <sheets>
    <sheet name="CashFlow Forecast (permonth)" sheetId="8" state="hidden" r:id="rId1"/>
    <sheet name="Split place (2)" sheetId="11" r:id="rId2"/>
    <sheet name="Cash Flow " sheetId="4" r:id="rId3"/>
    <sheet name="Split place" sheetId="9" r:id="rId4"/>
    <sheet name="UTANG PIUTANG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1" l="1"/>
  <c r="B11" i="10"/>
  <c r="C11" i="10" s="1"/>
  <c r="A11" i="10"/>
  <c r="V3" i="11"/>
  <c r="T3" i="11"/>
  <c r="R3" i="11"/>
  <c r="P3" i="11"/>
  <c r="N3" i="11"/>
  <c r="L3" i="11"/>
  <c r="J3" i="11"/>
  <c r="H3" i="11"/>
  <c r="F3" i="11"/>
  <c r="B3" i="11"/>
  <c r="X2" i="11"/>
  <c r="P3" i="9"/>
  <c r="X2" i="9"/>
  <c r="T3" i="9"/>
  <c r="V3" i="9"/>
  <c r="N3" i="9"/>
  <c r="R3" i="9"/>
  <c r="B3" i="9"/>
  <c r="L3" i="9"/>
  <c r="J3" i="9"/>
  <c r="H3" i="9"/>
  <c r="F3" i="9"/>
  <c r="D3" i="9"/>
  <c r="D39" i="4"/>
  <c r="D26" i="4"/>
  <c r="D14" i="4"/>
  <c r="E8" i="8"/>
  <c r="F8" i="8"/>
  <c r="G8" i="8"/>
  <c r="D29" i="8"/>
  <c r="E37" i="8" s="1"/>
  <c r="H8" i="8"/>
  <c r="I8" i="8"/>
  <c r="J8" i="8"/>
  <c r="K8" i="8"/>
  <c r="L8" i="8"/>
  <c r="D11" i="8"/>
  <c r="D20" i="8"/>
  <c r="E20" i="8" s="1"/>
  <c r="F20" i="8" s="1"/>
  <c r="G20" i="8" s="1"/>
  <c r="H20" i="8" s="1"/>
  <c r="I20" i="8" s="1"/>
  <c r="J20" i="8" s="1"/>
  <c r="K20" i="8" s="1"/>
  <c r="L20" i="8" s="1"/>
  <c r="D19" i="8"/>
  <c r="F37" i="8"/>
  <c r="G37" i="8"/>
  <c r="D31" i="8"/>
  <c r="D30" i="8"/>
  <c r="H37" i="8"/>
  <c r="L37" i="8"/>
  <c r="I37" i="8"/>
  <c r="E17" i="8"/>
  <c r="F17" i="8"/>
  <c r="G17" i="8"/>
  <c r="H17" i="8"/>
  <c r="I17" i="8"/>
  <c r="J17" i="8"/>
  <c r="K17" i="8"/>
  <c r="L17" i="8"/>
  <c r="E18" i="8"/>
  <c r="F18" i="8"/>
  <c r="G18" i="8"/>
  <c r="H18" i="8"/>
  <c r="I18" i="8"/>
  <c r="J18" i="8"/>
  <c r="K18" i="8"/>
  <c r="L18" i="8"/>
  <c r="D18" i="8"/>
  <c r="D17" i="8"/>
  <c r="L16" i="8"/>
  <c r="K16" i="8"/>
  <c r="J16" i="8"/>
  <c r="I16" i="8"/>
  <c r="H16" i="8"/>
  <c r="G16" i="8"/>
  <c r="F16" i="8"/>
  <c r="E16" i="8"/>
  <c r="L14" i="8"/>
  <c r="K14" i="8"/>
  <c r="J14" i="8"/>
  <c r="I14" i="8"/>
  <c r="H14" i="8"/>
  <c r="G14" i="8"/>
  <c r="F14" i="8"/>
  <c r="E14" i="8"/>
  <c r="L13" i="8"/>
  <c r="K13" i="8"/>
  <c r="J13" i="8"/>
  <c r="I13" i="8"/>
  <c r="H13" i="8"/>
  <c r="G13" i="8"/>
  <c r="F13" i="8"/>
  <c r="E13" i="8"/>
  <c r="D14" i="8"/>
  <c r="D13" i="8"/>
  <c r="D16" i="8"/>
  <c r="E19" i="8"/>
  <c r="F19" i="8"/>
  <c r="G19" i="8"/>
  <c r="H19" i="8"/>
  <c r="I19" i="8"/>
  <c r="J19" i="8"/>
  <c r="K19" i="8"/>
  <c r="L19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K37" i="8"/>
  <c r="J3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AA11" i="8"/>
  <c r="Z11" i="8"/>
  <c r="Z45" i="8" s="1"/>
  <c r="Y11" i="8"/>
  <c r="X11" i="8"/>
  <c r="W11" i="8"/>
  <c r="V11" i="8"/>
  <c r="V45" i="8" s="1"/>
  <c r="U11" i="8"/>
  <c r="T11" i="8"/>
  <c r="S11" i="8"/>
  <c r="R11" i="8"/>
  <c r="R45" i="8" s="1"/>
  <c r="Q11" i="8"/>
  <c r="P11" i="8"/>
  <c r="O11" i="8"/>
  <c r="N11" i="8"/>
  <c r="N45" i="8" s="1"/>
  <c r="M11" i="8"/>
  <c r="E14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D33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C6" i="10" l="1"/>
  <c r="C7" i="10"/>
  <c r="C8" i="10"/>
  <c r="C9" i="10"/>
  <c r="C10" i="10"/>
  <c r="X3" i="11"/>
  <c r="Y3" i="11" s="1"/>
  <c r="X3" i="9"/>
  <c r="Y3" i="9" s="1"/>
  <c r="D41" i="4"/>
  <c r="D43" i="4" s="1"/>
  <c r="E6" i="4" s="1"/>
  <c r="R41" i="4"/>
  <c r="D37" i="8"/>
  <c r="D45" i="8" s="1"/>
  <c r="E27" i="8"/>
  <c r="E11" i="8"/>
  <c r="F11" i="8"/>
  <c r="F27" i="8"/>
  <c r="O45" i="8"/>
  <c r="S45" i="8"/>
  <c r="W45" i="8"/>
  <c r="AA45" i="8"/>
  <c r="X45" i="8"/>
  <c r="P45" i="8"/>
  <c r="T45" i="8"/>
  <c r="M45" i="8"/>
  <c r="Q45" i="8"/>
  <c r="U45" i="8"/>
  <c r="Y45" i="8"/>
  <c r="W41" i="4"/>
  <c r="X41" i="4"/>
  <c r="F14" i="4"/>
  <c r="AA41" i="4"/>
  <c r="S41" i="4"/>
  <c r="U41" i="4"/>
  <c r="V41" i="4"/>
  <c r="G14" i="4"/>
  <c r="G26" i="4"/>
  <c r="F26" i="4"/>
  <c r="E26" i="4"/>
  <c r="E41" i="4" s="1"/>
  <c r="Y41" i="4"/>
  <c r="T41" i="4"/>
  <c r="Q41" i="4"/>
  <c r="Z41" i="4"/>
  <c r="P41" i="4"/>
  <c r="H41" i="4"/>
  <c r="E45" i="8" l="1"/>
  <c r="F45" i="8"/>
  <c r="G11" i="8"/>
  <c r="G27" i="8"/>
  <c r="F41" i="4"/>
  <c r="G41" i="4"/>
  <c r="E43" i="4"/>
  <c r="G45" i="8" l="1"/>
  <c r="H11" i="8"/>
  <c r="H27" i="8"/>
  <c r="F6" i="4"/>
  <c r="F43" i="4" s="1"/>
  <c r="G6" i="4" s="1"/>
  <c r="G43" i="4" s="1"/>
  <c r="I41" i="4"/>
  <c r="J41" i="4"/>
  <c r="H45" i="8" l="1"/>
  <c r="I11" i="8"/>
  <c r="I27" i="8"/>
  <c r="H6" i="4"/>
  <c r="H43" i="4" s="1"/>
  <c r="I6" i="4" s="1"/>
  <c r="I43" i="4" s="1"/>
  <c r="J6" i="4" s="1"/>
  <c r="J43" i="4" s="1"/>
  <c r="K6" i="4" s="1"/>
  <c r="J11" i="8" l="1"/>
  <c r="I45" i="8"/>
  <c r="J27" i="8"/>
  <c r="K41" i="4"/>
  <c r="K43" i="4" s="1"/>
  <c r="L6" i="4" s="1"/>
  <c r="J45" i="8" l="1"/>
  <c r="K11" i="8"/>
  <c r="L11" i="8"/>
  <c r="K27" i="8"/>
  <c r="L27" i="8"/>
  <c r="L41" i="4"/>
  <c r="L43" i="4" s="1"/>
  <c r="M6" i="4" s="1"/>
  <c r="K45" i="8" l="1"/>
  <c r="L45" i="8"/>
  <c r="M41" i="4"/>
  <c r="M43" i="4" s="1"/>
  <c r="N6" i="4" s="1"/>
  <c r="N41" i="4" l="1"/>
  <c r="N43" i="4" s="1"/>
  <c r="O6" i="4" s="1"/>
  <c r="O41" i="4" l="1"/>
  <c r="O43" i="4" s="1"/>
  <c r="P6" i="4" l="1"/>
  <c r="P43" i="4" s="1"/>
  <c r="Q6" i="4" l="1"/>
  <c r="Q43" i="4" s="1"/>
  <c r="R6" i="4" l="1"/>
  <c r="R43" i="4" s="1"/>
  <c r="S6" i="4" l="1"/>
  <c r="S43" i="4" s="1"/>
  <c r="T6" i="4" l="1"/>
  <c r="T43" i="4" s="1"/>
  <c r="U6" i="4" l="1"/>
  <c r="U43" i="4" s="1"/>
  <c r="V6" i="4" l="1"/>
  <c r="V43" i="4" s="1"/>
  <c r="W6" i="4" l="1"/>
  <c r="W43" i="4" s="1"/>
  <c r="X6" i="4" l="1"/>
  <c r="X43" i="4" s="1"/>
  <c r="Y6" i="4" l="1"/>
  <c r="Y43" i="4" s="1"/>
  <c r="Z6" i="4" l="1"/>
  <c r="Z43" i="4" s="1"/>
  <c r="AA6" i="4" l="1"/>
  <c r="AA43" i="4" s="1"/>
  <c r="D27" i="8"/>
  <c r="D47" i="8" l="1"/>
  <c r="E5" i="8" s="1"/>
  <c r="E47" i="8"/>
  <c r="F5" i="8" s="1"/>
  <c r="F47" i="8" s="1"/>
  <c r="G5" i="8" s="1"/>
  <c r="G47" i="8" s="1"/>
  <c r="H5" i="8" s="1"/>
  <c r="H47" i="8" s="1"/>
  <c r="I5" i="8" s="1"/>
  <c r="I47" i="8" s="1"/>
  <c r="J5" i="8" s="1"/>
  <c r="J47" i="8" s="1"/>
  <c r="K5" i="8" s="1"/>
  <c r="K47" i="8" s="1"/>
  <c r="L5" i="8" s="1"/>
  <c r="L47" i="8" s="1"/>
  <c r="M5" i="8" s="1"/>
  <c r="M47" i="8" s="1"/>
  <c r="N5" i="8" s="1"/>
  <c r="N47" i="8" s="1"/>
  <c r="O5" i="8" s="1"/>
  <c r="O47" i="8" s="1"/>
  <c r="P5" i="8" s="1"/>
  <c r="P47" i="8" s="1"/>
  <c r="Q5" i="8" s="1"/>
  <c r="Q47" i="8" s="1"/>
  <c r="R5" i="8" s="1"/>
  <c r="R47" i="8" s="1"/>
  <c r="S5" i="8" s="1"/>
  <c r="S47" i="8" s="1"/>
  <c r="T5" i="8" s="1"/>
  <c r="T47" i="8" s="1"/>
  <c r="U5" i="8" s="1"/>
  <c r="U47" i="8" s="1"/>
  <c r="V5" i="8" s="1"/>
  <c r="V47" i="8" s="1"/>
  <c r="W5" i="8" s="1"/>
  <c r="W47" i="8" s="1"/>
  <c r="X5" i="8" s="1"/>
  <c r="X47" i="8" s="1"/>
  <c r="Y5" i="8" s="1"/>
  <c r="Y47" i="8" s="1"/>
  <c r="Z5" i="8" s="1"/>
  <c r="Z47" i="8" s="1"/>
  <c r="AA5" i="8" s="1"/>
  <c r="AA4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4B7036D6-9C5C-4833-AA7B-DD2B56C025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 to set the initial cash amount manually (Check ending bank statement or financial statements). </t>
        </r>
      </text>
    </comment>
    <comment ref="A6" authorId="0" shapeId="0" xr:uid="{C3892A38-04DD-49F9-B383-91516550C38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when you receive cash, not when you invoice a client. </t>
        </r>
      </text>
    </comment>
    <comment ref="A12" authorId="0" shapeId="0" xr:uid="{DF078C4E-1BAA-48EC-BEE9-0D8CE590A6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Cash expenses
</t>
        </r>
      </text>
    </comment>
    <comment ref="C47" authorId="0" shapeId="0" xr:uid="{D0DD9B20-7CEE-4B2A-96E0-C8189D5E196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number should closely match your ending bank statement or financial statement cash balance. Compare this to financial statements to guage your cash forecasting accuracy.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6" authorId="0" shapeId="0" xr:uid="{4D62B4FB-69D4-43A8-816D-8EA557A4FD7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 to set the initial cash amount manually (Check ending bank statement or financial statements). </t>
        </r>
      </text>
    </comment>
    <comment ref="A7" authorId="0" shapeId="0" xr:uid="{526CCF6D-38EB-42FE-8B71-0E1F5A5C499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when you receive cash, not when you invoice a client. </t>
        </r>
      </text>
    </comment>
    <comment ref="A15" authorId="0" shapeId="0" xr:uid="{AF96ED4C-2FBD-49D5-B34A-C95B29C03CD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Cash expenses
</t>
        </r>
      </text>
    </comment>
    <comment ref="C43" authorId="0" shapeId="0" xr:uid="{652292B5-EB5B-484F-9C9F-5C5E1F1B022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number should closely match your ending bank statement or financial statement cash balance. Compare this to financial statements to guage your cash forecasting accuracy. </t>
        </r>
      </text>
    </comment>
  </commentList>
</comments>
</file>

<file path=xl/sharedStrings.xml><?xml version="1.0" encoding="utf-8"?>
<sst xmlns="http://schemas.openxmlformats.org/spreadsheetml/2006/main" count="296" uniqueCount="160">
  <si>
    <t xml:space="preserve">Period (Month): </t>
  </si>
  <si>
    <t>Cash at the Beginning of the period</t>
  </si>
  <si>
    <t>Income Sources (CASH IN)</t>
  </si>
  <si>
    <t>NOTE</t>
  </si>
  <si>
    <t>Pendanaan</t>
  </si>
  <si>
    <t>maksimal BELMAWA</t>
  </si>
  <si>
    <t>Penjualan KIT eksperimen</t>
  </si>
  <si>
    <t>Total Income:</t>
  </si>
  <si>
    <t>Expenses (CASH OUT)</t>
  </si>
  <si>
    <t>10 Paket</t>
  </si>
  <si>
    <t>15 Paket</t>
  </si>
  <si>
    <t>20 Paket</t>
  </si>
  <si>
    <t>Penyediaan Kit eksperimen</t>
  </si>
  <si>
    <t>Cetak modul eksperimen (art paper)</t>
  </si>
  <si>
    <t>Biaya periklanan (online)</t>
  </si>
  <si>
    <t>Biaya packing</t>
  </si>
  <si>
    <t>Platform fee shopee</t>
  </si>
  <si>
    <t>Platform fee tokopedia</t>
  </si>
  <si>
    <t>Biaya cetak brosur</t>
  </si>
  <si>
    <t>Biaya Internet</t>
  </si>
  <si>
    <t>Host Website</t>
  </si>
  <si>
    <t>Total Operating Expenses:</t>
  </si>
  <si>
    <t>Other Changes in Cash (CASH OUT)</t>
  </si>
  <si>
    <t>1 Sekolah (@10 Paket)</t>
  </si>
  <si>
    <t>4 Sekolah (@10 Paket)</t>
  </si>
  <si>
    <t>5 Sekolah (@10 Paket)</t>
  </si>
  <si>
    <t>6 Sekolah (@10 Paket)</t>
  </si>
  <si>
    <t>7 Sekolah (@10 Paket)</t>
  </si>
  <si>
    <t>8 Sekolah (@10 Paket)</t>
  </si>
  <si>
    <t>9 Sekolah (@10 Paket)</t>
  </si>
  <si>
    <t>Cetak modul eksperimen</t>
  </si>
  <si>
    <t>Adminstrasi</t>
  </si>
  <si>
    <t>Honorarium mentor</t>
  </si>
  <si>
    <t>Other changes in cash out:</t>
  </si>
  <si>
    <t>Other Changes in Cash (CASH IN)</t>
  </si>
  <si>
    <t xml:space="preserve">Program komersial </t>
  </si>
  <si>
    <t>mulai dari sini</t>
  </si>
  <si>
    <t>Cash received from investment</t>
  </si>
  <si>
    <t>Other #1</t>
  </si>
  <si>
    <t>Other #2</t>
  </si>
  <si>
    <t>Other changes in cash in:</t>
  </si>
  <si>
    <t>Total Changes in cash</t>
  </si>
  <si>
    <t>Cash at the end of the period:</t>
  </si>
  <si>
    <t>Don't Let cash go below:</t>
  </si>
  <si>
    <t>Minggu 1</t>
  </si>
  <si>
    <t>Minggu 2</t>
  </si>
  <si>
    <t>Minggu 3</t>
  </si>
  <si>
    <t>Minggu 4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</si>
  <si>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</si>
  <si>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</si>
  <si>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</si>
  <si>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</si>
  <si>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</si>
  <si>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</si>
  <si>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</si>
  <si>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</si>
  <si>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</si>
  <si>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Bulanan</t>
  </si>
  <si>
    <t>Listrik</t>
  </si>
  <si>
    <t>WIFI</t>
  </si>
  <si>
    <t>PDAM</t>
  </si>
  <si>
    <t>Admin PDAM</t>
  </si>
  <si>
    <t>Admin Listrik</t>
  </si>
  <si>
    <t>Admin WIFI</t>
  </si>
  <si>
    <t>Tambahan dari mbahbuk</t>
  </si>
  <si>
    <t>BSI</t>
  </si>
  <si>
    <t>Permata</t>
  </si>
  <si>
    <t>Gopay</t>
  </si>
  <si>
    <t>Flip</t>
  </si>
  <si>
    <t>Shopeepay</t>
  </si>
  <si>
    <t>Seabank</t>
  </si>
  <si>
    <t>Cash</t>
  </si>
  <si>
    <t>Dana</t>
  </si>
  <si>
    <t>Spotify</t>
  </si>
  <si>
    <t>Bunga dari seabank</t>
  </si>
  <si>
    <t>Jenis tempat</t>
  </si>
  <si>
    <t>Belanja Shopee</t>
  </si>
  <si>
    <t>Saldo 18 april</t>
  </si>
  <si>
    <t>Saldo in progres</t>
  </si>
  <si>
    <t>IN</t>
  </si>
  <si>
    <t>OUT</t>
  </si>
  <si>
    <t>TOTAL</t>
  </si>
  <si>
    <t>PDAM mbah buk</t>
  </si>
  <si>
    <t>Lebaran</t>
  </si>
  <si>
    <t>PERUBAHAN</t>
  </si>
  <si>
    <t>U/P</t>
  </si>
  <si>
    <t>Sumber</t>
  </si>
  <si>
    <t>Jumlah</t>
  </si>
  <si>
    <t>L/B</t>
  </si>
  <si>
    <t>Rena</t>
  </si>
  <si>
    <t>Keterangan</t>
  </si>
  <si>
    <t>kembalian sewa pick up</t>
  </si>
  <si>
    <t>P</t>
  </si>
  <si>
    <t>B</t>
  </si>
  <si>
    <t>Reza</t>
  </si>
  <si>
    <t>U</t>
  </si>
  <si>
    <t>urunan kawi</t>
  </si>
  <si>
    <t>Pindah dana</t>
  </si>
  <si>
    <t>Indodax</t>
  </si>
  <si>
    <t>Bitcoin</t>
  </si>
  <si>
    <t>Tanggal Transaksi:</t>
  </si>
  <si>
    <t>14/3/2023</t>
  </si>
  <si>
    <t>30/4/2023</t>
  </si>
  <si>
    <t>OVO</t>
  </si>
  <si>
    <t>Saldo 2 mei</t>
  </si>
  <si>
    <t>BPJS mbahbuk</t>
  </si>
  <si>
    <t>kas ke alva</t>
  </si>
  <si>
    <t>emas</t>
  </si>
  <si>
    <t>makan</t>
  </si>
  <si>
    <t>bulanan</t>
  </si>
  <si>
    <t>listrik</t>
  </si>
  <si>
    <t>firstmedia</t>
  </si>
  <si>
    <t>pdam</t>
  </si>
  <si>
    <t>listrik mbahbuk</t>
  </si>
  <si>
    <t>bunga seabank</t>
  </si>
  <si>
    <t>sayyid</t>
  </si>
  <si>
    <t>tahu tek</t>
  </si>
  <si>
    <t>a</t>
  </si>
  <si>
    <t>b</t>
  </si>
  <si>
    <t>c</t>
  </si>
  <si>
    <t>d</t>
  </si>
  <si>
    <t>out</t>
  </si>
  <si>
    <t>e</t>
  </si>
  <si>
    <t>fraction</t>
  </si>
  <si>
    <t>(piutang) pulsa ommamat</t>
  </si>
  <si>
    <t>print</t>
  </si>
  <si>
    <t>spotify</t>
  </si>
  <si>
    <t>infaq</t>
  </si>
  <si>
    <t>(lunas) pulsa ommamat</t>
  </si>
  <si>
    <t>dapet saja</t>
  </si>
  <si>
    <t>pulsa mbahbuk</t>
  </si>
  <si>
    <t>minum</t>
  </si>
  <si>
    <t>beli dan staking dot</t>
  </si>
  <si>
    <t>LED</t>
  </si>
  <si>
    <t>Komunitas</t>
  </si>
  <si>
    <t>(piutang) listrik</t>
  </si>
  <si>
    <t>parkir</t>
  </si>
  <si>
    <t>paketan abin</t>
  </si>
  <si>
    <t>potong</t>
  </si>
  <si>
    <t>setor bsi</t>
  </si>
  <si>
    <t>(piutang) PDAM</t>
  </si>
  <si>
    <t>(piutang) TF dwi</t>
  </si>
  <si>
    <t>mbahbuk</t>
  </si>
  <si>
    <t>(piutang) pdam mbahbuk</t>
  </si>
  <si>
    <t>(lunas) pdam mbahbuk</t>
  </si>
  <si>
    <t>check out sp</t>
  </si>
  <si>
    <t>(piutang) susu mbahbuk</t>
  </si>
  <si>
    <t>dari budhe</t>
  </si>
  <si>
    <t>kuota mbahbuk</t>
  </si>
  <si>
    <t>beli kuota</t>
  </si>
  <si>
    <t>komunitas</t>
  </si>
  <si>
    <t>(lunas) susu mbabuk</t>
  </si>
  <si>
    <t>burger moster</t>
  </si>
  <si>
    <t>pe3</t>
  </si>
  <si>
    <t>flip</t>
  </si>
  <si>
    <t>z</t>
  </si>
  <si>
    <t>(utang) pickup</t>
  </si>
  <si>
    <t>(lunas) ibu</t>
  </si>
  <si>
    <t>PLN</t>
  </si>
  <si>
    <t>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</si>
</sst>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_-&quot;Rp&quot;* #,##0_-;\-&quot;Rp&quot;* #,##0_-;_-&quot;Rp&quot;* &quot;-&quot;_-;_-@_-"/>
    <numFmt numFmtId="165" formatCode="_-[$Rp-421]* #,##0.00_-;\-[$Rp-421]* #,##0.00_-;_-[$Rp-421]* &quot;-&quot;??_-;_-@_-"/>
    <numFmt numFmtId="166" formatCode="[$-F800]dddd\,\ mmmm\ dd\,\ yyyy"/>
    <numFmt numFmtId="167" formatCode="dd/mm/yyyy;@"/>
    <numFmt numFmtId="168" formatCode="[$-421]d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C499A"/>
        <bgColor indexed="64"/>
      </patternFill>
    </fill>
    <fill>
      <patternFill patternType="solid">
        <fgColor rgb="FFD8DF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7" borderId="9" applyNumberFormat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55">
    <xf numFmtId="0" fontId="0" fillId="0" borderId="0" xfId="0"/>
    <xf numFmtId="0" fontId="4" fillId="0" borderId="0" xfId="0" applyFont="1"/>
    <xf numFmtId="17" fontId="4" fillId="0" borderId="2" xfId="0" applyNumberFormat="1" applyFont="1" applyBorder="1" applyAlignment="1">
      <alignment horizontal="center"/>
    </xf>
    <xf numFmtId="0" fontId="6" fillId="0" borderId="0" xfId="0" applyFont="1"/>
    <xf numFmtId="43" fontId="4" fillId="0" borderId="0" xfId="1" applyFont="1"/>
    <xf numFmtId="0" fontId="5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 applyAlignment="1">
      <alignment horizontal="right"/>
    </xf>
    <xf numFmtId="165" fontId="4" fillId="0" borderId="0" xfId="1" applyNumberFormat="1" applyFont="1"/>
    <xf numFmtId="165" fontId="4" fillId="0" borderId="0" xfId="0" applyNumberFormat="1" applyFont="1"/>
    <xf numFmtId="165" fontId="4" fillId="0" borderId="4" xfId="1" applyNumberFormat="1" applyFont="1" applyBorder="1"/>
    <xf numFmtId="165" fontId="5" fillId="0" borderId="0" xfId="1" applyNumberFormat="1" applyFont="1" applyFill="1" applyBorder="1" applyAlignment="1">
      <alignment horizontal="center"/>
    </xf>
    <xf numFmtId="165" fontId="7" fillId="3" borderId="0" xfId="1" applyNumberFormat="1" applyFont="1" applyFill="1" applyBorder="1" applyAlignment="1">
      <alignment horizontal="center"/>
    </xf>
    <xf numFmtId="165" fontId="5" fillId="3" borderId="0" xfId="1" applyNumberFormat="1" applyFont="1" applyFill="1"/>
    <xf numFmtId="165" fontId="4" fillId="3" borderId="5" xfId="1" applyNumberFormat="1" applyFont="1" applyFill="1" applyBorder="1"/>
    <xf numFmtId="165" fontId="0" fillId="0" borderId="0" xfId="0" applyNumberFormat="1"/>
    <xf numFmtId="0" fontId="5" fillId="0" borderId="0" xfId="0" applyFont="1"/>
    <xf numFmtId="0" fontId="4" fillId="0" borderId="0" xfId="0" applyFont="1" applyAlignment="1">
      <alignment wrapText="1"/>
    </xf>
    <xf numFmtId="1" fontId="4" fillId="0" borderId="0" xfId="1" applyNumberFormat="1" applyFont="1"/>
    <xf numFmtId="164" fontId="4" fillId="0" borderId="0" xfId="0" applyNumberFormat="1" applyFont="1" applyAlignment="1">
      <alignment wrapText="1"/>
    </xf>
    <xf numFmtId="9" fontId="4" fillId="0" borderId="0" xfId="0" applyNumberFormat="1" applyFont="1" applyAlignment="1">
      <alignment wrapText="1"/>
    </xf>
    <xf numFmtId="165" fontId="4" fillId="0" borderId="0" xfId="0" applyNumberFormat="1" applyFont="1" applyAlignment="1">
      <alignment wrapText="1"/>
    </xf>
    <xf numFmtId="0" fontId="4" fillId="6" borderId="0" xfId="0" applyFont="1" applyFill="1" applyAlignment="1">
      <alignment wrapText="1"/>
    </xf>
    <xf numFmtId="44" fontId="0" fillId="0" borderId="0" xfId="0" applyNumberFormat="1"/>
    <xf numFmtId="44" fontId="0" fillId="0" borderId="10" xfId="0" applyNumberFormat="1" applyBorder="1"/>
    <xf numFmtId="44" fontId="0" fillId="0" borderId="11" xfId="0" applyNumberFormat="1" applyBorder="1"/>
    <xf numFmtId="44" fontId="1" fillId="10" borderId="16" xfId="7" applyNumberFormat="1" applyBorder="1"/>
    <xf numFmtId="44" fontId="1" fillId="9" borderId="17" xfId="6" applyNumberFormat="1" applyBorder="1"/>
    <xf numFmtId="0" fontId="0" fillId="0" borderId="18" xfId="0" applyBorder="1"/>
    <xf numFmtId="166" fontId="1" fillId="8" borderId="7" xfId="5" applyNumberFormat="1" applyBorder="1" applyAlignment="1">
      <alignment horizontal="center"/>
    </xf>
    <xf numFmtId="166" fontId="1" fillId="8" borderId="8" xfId="5" applyNumberFormat="1" applyBorder="1"/>
    <xf numFmtId="166" fontId="12" fillId="7" borderId="16" xfId="4" applyNumberFormat="1" applyBorder="1"/>
    <xf numFmtId="166" fontId="0" fillId="0" borderId="0" xfId="0" applyNumberFormat="1"/>
    <xf numFmtId="167" fontId="0" fillId="0" borderId="0" xfId="0" applyNumberFormat="1"/>
    <xf numFmtId="168" fontId="1" fillId="8" borderId="7" xfId="5" applyNumberFormat="1" applyBorder="1" applyAlignment="1">
      <alignment horizontal="center"/>
    </xf>
    <xf numFmtId="168" fontId="1" fillId="8" borderId="8" xfId="5" applyNumberFormat="1" applyBorder="1"/>
    <xf numFmtId="168" fontId="12" fillId="7" borderId="16" xfId="4" applyNumberFormat="1" applyBorder="1"/>
    <xf numFmtId="168" fontId="0" fillId="0" borderId="0" xfId="0" applyNumberFormat="1"/>
    <xf numFmtId="168" fontId="0" fillId="11" borderId="0" xfId="0" applyNumberFormat="1" applyFill="1"/>
    <xf numFmtId="44" fontId="0" fillId="11" borderId="10" xfId="0" applyNumberFormat="1" applyFill="1" applyBorder="1"/>
    <xf numFmtId="44" fontId="0" fillId="11" borderId="11" xfId="0" applyNumberFormat="1" applyFill="1" applyBorder="1"/>
    <xf numFmtId="44" fontId="0" fillId="11" borderId="0" xfId="0" applyNumberFormat="1" applyFill="1"/>
    <xf numFmtId="0" fontId="0" fillId="11" borderId="0" xfId="0" applyFill="1"/>
    <xf numFmtId="0" fontId="13" fillId="0" borderId="0" xfId="0" applyFont="1"/>
    <xf numFmtId="44" fontId="13" fillId="0" borderId="0" xfId="0" applyNumberFormat="1" applyFont="1"/>
    <xf numFmtId="0" fontId="4" fillId="0" borderId="0" xfId="0" applyFont="1" applyAlignment="1">
      <alignment horizontal="right"/>
    </xf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0" fillId="0" borderId="12" xfId="2" applyBorder="1" applyAlignment="1">
      <alignment horizontal="center"/>
    </xf>
    <xf numFmtId="0" fontId="10" fillId="0" borderId="13" xfId="2" applyBorder="1" applyAlignment="1">
      <alignment horizontal="center"/>
    </xf>
    <xf numFmtId="44" fontId="11" fillId="0" borderId="14" xfId="3" applyNumberFormat="1" applyBorder="1" applyAlignment="1">
      <alignment horizontal="center"/>
    </xf>
    <xf numFmtId="44" fontId="11" fillId="0" borderId="15" xfId="3" applyNumberFormat="1" applyBorder="1" applyAlignment="1">
      <alignment horizontal="center"/>
    </xf>
  </cellXfs>
  <cellStyles count="8">
    <cellStyle name="20% - Accent1" xfId="5" builtinId="30"/>
    <cellStyle name="60% - Accent2" xfId="6" builtinId="36"/>
    <cellStyle name="60% - Accent6" xfId="7" builtinId="52"/>
    <cellStyle name="Comma" xfId="1" builtinId="3"/>
    <cellStyle name="Heading 1" xfId="2" builtinId="16"/>
    <cellStyle name="Heading 3" xfId="3" builtinId="18"/>
    <cellStyle name="Input" xfId="4" builtinId="20"/>
    <cellStyle name="Normal" xfId="0" builtinId="0"/>
  </cellStyles>
  <dxfs count="6">
    <dxf>
      <font>
        <color theme="9"/>
      </font>
    </dxf>
    <dxf>
      <font>
        <color rgb="FFFF0000"/>
      </font>
    </dxf>
    <dxf>
      <font>
        <color theme="0"/>
      </font>
      <fill>
        <patternFill>
          <fgColor auto="1"/>
          <bgColor rgb="FFFF0000"/>
        </patternFill>
      </fill>
    </dxf>
    <dxf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theme="0"/>
        </patternFill>
      </fill>
    </dxf>
    <dxf>
      <font>
        <b/>
        <i val="0"/>
        <color rgb="FFFF000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2C499A"/>
      <color rgb="FFD8DFE1"/>
      <color rgb="FF8AC0C1"/>
      <color rgb="FF61BBEA"/>
      <color rgb="FF479CD6"/>
      <color rgb="FF28B788"/>
      <color rgb="FF0052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FEDC-74EE-47CA-B807-D1F3BE93A27C}">
  <dimension ref="A1:AA176"/>
  <sheetViews>
    <sheetView zoomScale="105" zoomScaleNormal="105" workbookViewId="0">
      <pane xSplit="3" ySplit="5" topLeftCell="D6" activePane="bottomRight" state="frozen"/>
      <selection pane="topRight" activeCell="D1" sqref="D1"/>
      <selection pane="bottomLeft" activeCell="A12" sqref="A12"/>
      <selection pane="bottomRight" activeCell="E45" sqref="E45"/>
    </sheetView>
  </sheetViews>
  <sheetFormatPr defaultColWidth="9" defaultRowHeight="12.75" x14ac:dyDescent="0.35"/>
  <cols>
    <col min="1" max="1" width="9" style="1"/>
    <col min="2" max="2" width="23.59765625" style="1" customWidth="1"/>
    <col min="3" max="3" width="13.73046875" style="1" customWidth="1"/>
    <col min="4" max="4" width="20.73046875" style="1" bestFit="1" customWidth="1"/>
    <col min="5" max="7" width="19.59765625" style="1" bestFit="1" customWidth="1"/>
    <col min="8" max="8" width="20.73046875" style="1" bestFit="1" customWidth="1"/>
    <col min="9" max="12" width="19.59765625" style="1" bestFit="1" customWidth="1"/>
    <col min="13" max="13" width="15" style="1" bestFit="1" customWidth="1"/>
    <col min="14" max="27" width="16.59765625" style="1" customWidth="1"/>
    <col min="28" max="16384" width="9" style="1"/>
  </cols>
  <sheetData>
    <row r="1" spans="1:27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3.15" x14ac:dyDescent="0.4">
      <c r="D3" s="46">
        <v>2024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9">
        <v>2025</v>
      </c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13.15" x14ac:dyDescent="0.4">
      <c r="C4" s="5" t="s">
        <v>0</v>
      </c>
      <c r="D4" s="2">
        <v>45292</v>
      </c>
      <c r="E4" s="2">
        <v>45323</v>
      </c>
      <c r="F4" s="2">
        <v>45352</v>
      </c>
      <c r="G4" s="2">
        <v>45383</v>
      </c>
      <c r="H4" s="2">
        <v>45413</v>
      </c>
      <c r="I4" s="2">
        <v>45444</v>
      </c>
      <c r="J4" s="2">
        <v>45474</v>
      </c>
      <c r="K4" s="2">
        <v>45505</v>
      </c>
      <c r="L4" s="2">
        <v>45536</v>
      </c>
      <c r="M4" s="2">
        <v>45566</v>
      </c>
      <c r="N4" s="2">
        <v>45597</v>
      </c>
      <c r="O4" s="2">
        <v>45627</v>
      </c>
      <c r="P4" s="2">
        <v>45658</v>
      </c>
      <c r="Q4" s="2">
        <v>45689</v>
      </c>
      <c r="R4" s="2">
        <v>45717</v>
      </c>
      <c r="S4" s="2">
        <v>45748</v>
      </c>
      <c r="T4" s="2">
        <v>45778</v>
      </c>
      <c r="U4" s="2">
        <v>45809</v>
      </c>
      <c r="V4" s="2">
        <v>45839</v>
      </c>
      <c r="W4" s="2">
        <v>45870</v>
      </c>
      <c r="X4" s="2">
        <v>45901</v>
      </c>
      <c r="Y4" s="2">
        <v>45931</v>
      </c>
      <c r="Z4" s="2">
        <v>45962</v>
      </c>
      <c r="AA4" s="2">
        <v>45992</v>
      </c>
    </row>
    <row r="5" spans="1:27" s="9" customFormat="1" ht="13.15" x14ac:dyDescent="0.4">
      <c r="A5" s="45" t="s">
        <v>1</v>
      </c>
      <c r="B5" s="45"/>
      <c r="C5" s="45"/>
      <c r="D5" s="11">
        <v>0</v>
      </c>
      <c r="E5" s="12">
        <f>D47</f>
        <v>603800</v>
      </c>
      <c r="F5" s="12">
        <f t="shared" ref="F5:AA5" si="0">E47</f>
        <v>807600</v>
      </c>
      <c r="G5" s="12">
        <f t="shared" si="0"/>
        <v>2511400</v>
      </c>
      <c r="H5" s="12">
        <f t="shared" si="0"/>
        <v>4454600</v>
      </c>
      <c r="I5" s="12">
        <f t="shared" si="0"/>
        <v>7897800</v>
      </c>
      <c r="J5" s="12">
        <f t="shared" si="0"/>
        <v>12841000</v>
      </c>
      <c r="K5" s="12">
        <f t="shared" si="0"/>
        <v>18023600</v>
      </c>
      <c r="L5" s="12">
        <f t="shared" si="0"/>
        <v>24706200</v>
      </c>
      <c r="M5" s="12">
        <f t="shared" si="0"/>
        <v>32888800</v>
      </c>
      <c r="N5" s="12">
        <f t="shared" si="0"/>
        <v>32888800</v>
      </c>
      <c r="O5" s="12">
        <f t="shared" si="0"/>
        <v>32888800</v>
      </c>
      <c r="P5" s="12">
        <f t="shared" si="0"/>
        <v>32888800</v>
      </c>
      <c r="Q5" s="12">
        <f t="shared" si="0"/>
        <v>32888800</v>
      </c>
      <c r="R5" s="12">
        <f t="shared" si="0"/>
        <v>32888800</v>
      </c>
      <c r="S5" s="12">
        <f t="shared" si="0"/>
        <v>32888800</v>
      </c>
      <c r="T5" s="12">
        <f t="shared" si="0"/>
        <v>32888800</v>
      </c>
      <c r="U5" s="12">
        <f t="shared" si="0"/>
        <v>32888800</v>
      </c>
      <c r="V5" s="12">
        <f t="shared" si="0"/>
        <v>32888800</v>
      </c>
      <c r="W5" s="12">
        <f t="shared" si="0"/>
        <v>32888800</v>
      </c>
      <c r="X5" s="12">
        <f t="shared" si="0"/>
        <v>32888800</v>
      </c>
      <c r="Y5" s="12">
        <f t="shared" si="0"/>
        <v>32888800</v>
      </c>
      <c r="Z5" s="12">
        <f t="shared" si="0"/>
        <v>32888800</v>
      </c>
      <c r="AA5" s="12">
        <f t="shared" si="0"/>
        <v>32888800</v>
      </c>
    </row>
    <row r="6" spans="1:27" s="9" customFormat="1" ht="13.15" x14ac:dyDescent="0.4">
      <c r="A6" s="3" t="s">
        <v>2</v>
      </c>
      <c r="B6" s="3"/>
      <c r="C6" s="16" t="s">
        <v>3</v>
      </c>
      <c r="D6" s="18">
        <v>10</v>
      </c>
      <c r="E6" s="18">
        <v>15</v>
      </c>
      <c r="F6" s="18">
        <v>20</v>
      </c>
      <c r="G6" s="18">
        <v>25</v>
      </c>
      <c r="H6" s="18">
        <v>30</v>
      </c>
      <c r="I6" s="18">
        <v>35</v>
      </c>
      <c r="J6" s="18">
        <v>40</v>
      </c>
      <c r="K6" s="18">
        <v>45</v>
      </c>
      <c r="L6" s="18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9" customFormat="1" ht="25.5" x14ac:dyDescent="0.35">
      <c r="A7" s="1">
        <v>1</v>
      </c>
      <c r="B7" s="17" t="s">
        <v>4</v>
      </c>
      <c r="C7" s="17" t="s">
        <v>5</v>
      </c>
      <c r="D7" s="8">
        <v>10000000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9" customFormat="1" x14ac:dyDescent="0.35">
      <c r="A8" s="1">
        <v>2</v>
      </c>
      <c r="B8" s="17" t="s">
        <v>6</v>
      </c>
      <c r="C8" s="19">
        <v>300000</v>
      </c>
      <c r="D8" s="8"/>
      <c r="E8" s="8">
        <f>$C8*D6</f>
        <v>3000000</v>
      </c>
      <c r="F8" s="8">
        <f>$C8*E6</f>
        <v>4500000</v>
      </c>
      <c r="G8" s="8">
        <f t="shared" ref="G8:L8" si="1">$C8*F6</f>
        <v>6000000</v>
      </c>
      <c r="H8" s="8">
        <f t="shared" si="1"/>
        <v>7500000</v>
      </c>
      <c r="I8" s="8">
        <f t="shared" si="1"/>
        <v>9000000</v>
      </c>
      <c r="J8" s="8">
        <f t="shared" si="1"/>
        <v>10500000</v>
      </c>
      <c r="K8" s="8">
        <f t="shared" si="1"/>
        <v>12000000</v>
      </c>
      <c r="L8" s="8">
        <f t="shared" si="1"/>
        <v>13500000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s="9" customFormat="1" x14ac:dyDescent="0.35">
      <c r="A9" s="1">
        <v>3</v>
      </c>
      <c r="B9" s="17"/>
      <c r="C9" s="1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s="9" customFormat="1" x14ac:dyDescent="0.35">
      <c r="A10" s="1">
        <v>4</v>
      </c>
      <c r="B10" s="17"/>
      <c r="C10" s="1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9" customFormat="1" ht="13.15" x14ac:dyDescent="0.4">
      <c r="A11" s="45" t="s">
        <v>7</v>
      </c>
      <c r="B11" s="45"/>
      <c r="C11" s="45"/>
      <c r="D11" s="13">
        <f>SUM(D7:D10)</f>
        <v>10000000</v>
      </c>
      <c r="E11" s="13">
        <f t="shared" ref="E11:AA11" si="2">SUM(E7:E10)</f>
        <v>3000000</v>
      </c>
      <c r="F11" s="13">
        <f t="shared" si="2"/>
        <v>4500000</v>
      </c>
      <c r="G11" s="13">
        <f t="shared" si="2"/>
        <v>6000000</v>
      </c>
      <c r="H11" s="13">
        <f t="shared" si="2"/>
        <v>7500000</v>
      </c>
      <c r="I11" s="13">
        <f t="shared" si="2"/>
        <v>9000000</v>
      </c>
      <c r="J11" s="13">
        <f t="shared" si="2"/>
        <v>10500000</v>
      </c>
      <c r="K11" s="13">
        <f t="shared" si="2"/>
        <v>12000000</v>
      </c>
      <c r="L11" s="13">
        <f t="shared" si="2"/>
        <v>13500000</v>
      </c>
      <c r="M11" s="13">
        <f t="shared" si="2"/>
        <v>0</v>
      </c>
      <c r="N11" s="13">
        <f t="shared" si="2"/>
        <v>0</v>
      </c>
      <c r="O11" s="13">
        <f t="shared" si="2"/>
        <v>0</v>
      </c>
      <c r="P11" s="13">
        <f t="shared" si="2"/>
        <v>0</v>
      </c>
      <c r="Q11" s="13">
        <f t="shared" si="2"/>
        <v>0</v>
      </c>
      <c r="R11" s="13">
        <f t="shared" si="2"/>
        <v>0</v>
      </c>
      <c r="S11" s="13">
        <f t="shared" si="2"/>
        <v>0</v>
      </c>
      <c r="T11" s="13">
        <f t="shared" si="2"/>
        <v>0</v>
      </c>
      <c r="U11" s="13">
        <f t="shared" si="2"/>
        <v>0</v>
      </c>
      <c r="V11" s="13">
        <f t="shared" si="2"/>
        <v>0</v>
      </c>
      <c r="W11" s="13">
        <f t="shared" si="2"/>
        <v>0</v>
      </c>
      <c r="X11" s="13">
        <f t="shared" si="2"/>
        <v>0</v>
      </c>
      <c r="Y11" s="13">
        <f t="shared" si="2"/>
        <v>0</v>
      </c>
      <c r="Z11" s="13">
        <f t="shared" si="2"/>
        <v>0</v>
      </c>
      <c r="AA11" s="13">
        <f t="shared" si="2"/>
        <v>0</v>
      </c>
    </row>
    <row r="12" spans="1:27" s="9" customFormat="1" ht="13.5" customHeight="1" x14ac:dyDescent="0.4">
      <c r="A12" s="3" t="s">
        <v>8</v>
      </c>
      <c r="B12" s="1"/>
      <c r="C12" s="16" t="s">
        <v>3</v>
      </c>
      <c r="D12" s="18" t="s">
        <v>9</v>
      </c>
      <c r="E12" s="18" t="s">
        <v>9</v>
      </c>
      <c r="F12" s="18" t="s">
        <v>9</v>
      </c>
      <c r="G12" s="18" t="s">
        <v>10</v>
      </c>
      <c r="H12" s="18" t="s">
        <v>10</v>
      </c>
      <c r="I12" s="18" t="s">
        <v>10</v>
      </c>
      <c r="J12" s="18" t="s">
        <v>11</v>
      </c>
      <c r="K12" s="18" t="s">
        <v>11</v>
      </c>
      <c r="L12" s="18" t="s">
        <v>11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9" customFormat="1" ht="24.75" customHeight="1" x14ac:dyDescent="0.45">
      <c r="A13" s="1">
        <v>1</v>
      </c>
      <c r="B13" s="17" t="s">
        <v>12</v>
      </c>
      <c r="C13" s="21">
        <v>228000</v>
      </c>
      <c r="D13" s="15">
        <f>$C13*(VALUE(LEFT(D12,LEN(D12)-LEN(" Paket"))))</f>
        <v>2280000</v>
      </c>
      <c r="E13" s="15">
        <f t="shared" ref="E13:L13" si="3">$C13*(VALUE(LEFT(E12,LEN(E12)-LEN(" Paket"))))</f>
        <v>2280000</v>
      </c>
      <c r="F13" s="15">
        <f t="shared" si="3"/>
        <v>2280000</v>
      </c>
      <c r="G13" s="15">
        <f t="shared" si="3"/>
        <v>3420000</v>
      </c>
      <c r="H13" s="15">
        <f t="shared" si="3"/>
        <v>3420000</v>
      </c>
      <c r="I13" s="15">
        <f t="shared" si="3"/>
        <v>3420000</v>
      </c>
      <c r="J13" s="15">
        <f t="shared" si="3"/>
        <v>4560000</v>
      </c>
      <c r="K13" s="15">
        <f t="shared" si="3"/>
        <v>4560000</v>
      </c>
      <c r="L13" s="15">
        <f t="shared" si="3"/>
        <v>4560000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s="9" customFormat="1" ht="26.25" x14ac:dyDescent="0.45">
      <c r="A14" s="1">
        <v>2</v>
      </c>
      <c r="B14" s="17" t="s">
        <v>13</v>
      </c>
      <c r="C14" s="21">
        <v>5000</v>
      </c>
      <c r="D14" s="15">
        <f>$C14*(VALUE(LEFT(D12,LEN(D12)-LEN(" Paket"))))</f>
        <v>50000</v>
      </c>
      <c r="E14" s="15">
        <f t="shared" ref="E14:L14" si="4">$C14*(VALUE(LEFT(E12,LEN(E12)-LEN(" Paket"))))</f>
        <v>50000</v>
      </c>
      <c r="F14" s="15">
        <f t="shared" si="4"/>
        <v>50000</v>
      </c>
      <c r="G14" s="15">
        <f t="shared" si="4"/>
        <v>75000</v>
      </c>
      <c r="H14" s="15">
        <f t="shared" si="4"/>
        <v>75000</v>
      </c>
      <c r="I14" s="15">
        <f t="shared" si="4"/>
        <v>75000</v>
      </c>
      <c r="J14" s="15">
        <f t="shared" si="4"/>
        <v>100000</v>
      </c>
      <c r="K14" s="15">
        <f t="shared" si="4"/>
        <v>100000</v>
      </c>
      <c r="L14" s="15">
        <f t="shared" si="4"/>
        <v>100000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s="9" customFormat="1" x14ac:dyDescent="0.35">
      <c r="A15" s="1">
        <v>3</v>
      </c>
      <c r="B15" s="17" t="s">
        <v>14</v>
      </c>
      <c r="C15" s="21">
        <v>50000</v>
      </c>
      <c r="D15" s="8">
        <v>50000</v>
      </c>
      <c r="E15" s="8">
        <v>50000</v>
      </c>
      <c r="F15" s="8">
        <v>50000</v>
      </c>
      <c r="G15" s="8">
        <v>50000</v>
      </c>
      <c r="H15" s="8">
        <v>50000</v>
      </c>
      <c r="I15" s="8">
        <v>50000</v>
      </c>
      <c r="J15" s="8">
        <v>50000</v>
      </c>
      <c r="K15" s="8">
        <v>50000</v>
      </c>
      <c r="L15" s="8">
        <v>50000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s="9" customFormat="1" ht="14.25" x14ac:dyDescent="0.45">
      <c r="A16" s="1">
        <v>4</v>
      </c>
      <c r="B16" s="17" t="s">
        <v>15</v>
      </c>
      <c r="C16" s="21">
        <v>10000</v>
      </c>
      <c r="D16" s="15">
        <f>$C16*(VALUE(LEFT(D12,LEN(D12)-LEN(" Paket"))))</f>
        <v>100000</v>
      </c>
      <c r="E16" s="15">
        <f t="shared" ref="E16:L16" si="5">$C16*(VALUE(LEFT(E12,LEN(E12)-LEN(" Paket"))))</f>
        <v>100000</v>
      </c>
      <c r="F16" s="15">
        <f t="shared" si="5"/>
        <v>100000</v>
      </c>
      <c r="G16" s="15">
        <f t="shared" si="5"/>
        <v>150000</v>
      </c>
      <c r="H16" s="15">
        <f t="shared" si="5"/>
        <v>150000</v>
      </c>
      <c r="I16" s="15">
        <f t="shared" si="5"/>
        <v>150000</v>
      </c>
      <c r="J16" s="15">
        <f t="shared" si="5"/>
        <v>200000</v>
      </c>
      <c r="K16" s="15">
        <f t="shared" si="5"/>
        <v>200000</v>
      </c>
      <c r="L16" s="15">
        <f t="shared" si="5"/>
        <v>200000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s="9" customFormat="1" x14ac:dyDescent="0.35">
      <c r="A17" s="1">
        <v>5</v>
      </c>
      <c r="B17" s="17" t="s">
        <v>16</v>
      </c>
      <c r="C17" s="20">
        <v>0.03</v>
      </c>
      <c r="D17" s="8">
        <f>$C13*$C17*(VALUE(LEFT(D12,LEN(D12)-LEN(" Paket"))))</f>
        <v>68400</v>
      </c>
      <c r="E17" s="8">
        <f t="shared" ref="E17:L17" si="6">$C13*$C17*(VALUE(LEFT(E12,LEN(E12)-LEN(" Paket"))))</f>
        <v>68400</v>
      </c>
      <c r="F17" s="8">
        <f t="shared" si="6"/>
        <v>68400</v>
      </c>
      <c r="G17" s="8">
        <f t="shared" si="6"/>
        <v>102600</v>
      </c>
      <c r="H17" s="8">
        <f t="shared" si="6"/>
        <v>102600</v>
      </c>
      <c r="I17" s="8">
        <f t="shared" si="6"/>
        <v>102600</v>
      </c>
      <c r="J17" s="8">
        <f t="shared" si="6"/>
        <v>136800</v>
      </c>
      <c r="K17" s="8">
        <f t="shared" si="6"/>
        <v>136800</v>
      </c>
      <c r="L17" s="8">
        <f t="shared" si="6"/>
        <v>136800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s="9" customFormat="1" x14ac:dyDescent="0.35">
      <c r="A18" s="1">
        <v>6</v>
      </c>
      <c r="B18" s="17" t="s">
        <v>17</v>
      </c>
      <c r="C18" s="20">
        <v>0.01</v>
      </c>
      <c r="D18" s="8">
        <f>$C13*$C18*(VALUE(LEFT(D12,LEN(D12)-LEN(" Paket"))))</f>
        <v>22800</v>
      </c>
      <c r="E18" s="8">
        <f t="shared" ref="E18:L18" si="7">$C13*$C18*(VALUE(LEFT(E12,LEN(E12)-LEN(" Paket"))))</f>
        <v>22800</v>
      </c>
      <c r="F18" s="8">
        <f t="shared" si="7"/>
        <v>22800</v>
      </c>
      <c r="G18" s="8">
        <f t="shared" si="7"/>
        <v>34200</v>
      </c>
      <c r="H18" s="8">
        <f t="shared" si="7"/>
        <v>34200</v>
      </c>
      <c r="I18" s="8">
        <f t="shared" si="7"/>
        <v>34200</v>
      </c>
      <c r="J18" s="8">
        <f t="shared" si="7"/>
        <v>45600</v>
      </c>
      <c r="K18" s="8">
        <f t="shared" si="7"/>
        <v>45600</v>
      </c>
      <c r="L18" s="8">
        <f t="shared" si="7"/>
        <v>45600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s="9" customFormat="1" x14ac:dyDescent="0.35">
      <c r="A19" s="1">
        <v>7</v>
      </c>
      <c r="B19" s="17" t="s">
        <v>18</v>
      </c>
      <c r="C19" s="21">
        <v>2500</v>
      </c>
      <c r="D19" s="8">
        <f>$C19*50</f>
        <v>125000</v>
      </c>
      <c r="E19" s="8">
        <f t="shared" ref="E19:L19" si="8">$C19*50</f>
        <v>125000</v>
      </c>
      <c r="F19" s="8">
        <f t="shared" si="8"/>
        <v>125000</v>
      </c>
      <c r="G19" s="8">
        <f t="shared" si="8"/>
        <v>125000</v>
      </c>
      <c r="H19" s="8">
        <f t="shared" si="8"/>
        <v>125000</v>
      </c>
      <c r="I19" s="8">
        <f t="shared" si="8"/>
        <v>125000</v>
      </c>
      <c r="J19" s="8">
        <f t="shared" si="8"/>
        <v>125000</v>
      </c>
      <c r="K19" s="8">
        <f t="shared" si="8"/>
        <v>125000</v>
      </c>
      <c r="L19" s="8">
        <f t="shared" si="8"/>
        <v>125000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s="9" customFormat="1" x14ac:dyDescent="0.35">
      <c r="A20" s="1">
        <v>8</v>
      </c>
      <c r="B20" s="17" t="s">
        <v>19</v>
      </c>
      <c r="C20" s="21">
        <v>100000</v>
      </c>
      <c r="D20" s="8">
        <f>C20</f>
        <v>100000</v>
      </c>
      <c r="E20" s="8">
        <f>D20</f>
        <v>100000</v>
      </c>
      <c r="F20" s="8">
        <f t="shared" ref="F20:L20" si="9">E20</f>
        <v>100000</v>
      </c>
      <c r="G20" s="8">
        <f t="shared" si="9"/>
        <v>100000</v>
      </c>
      <c r="H20" s="8">
        <f t="shared" si="9"/>
        <v>100000</v>
      </c>
      <c r="I20" s="8">
        <f t="shared" si="9"/>
        <v>100000</v>
      </c>
      <c r="J20" s="8">
        <f t="shared" si="9"/>
        <v>100000</v>
      </c>
      <c r="K20" s="8">
        <f t="shared" si="9"/>
        <v>100000</v>
      </c>
      <c r="L20" s="8">
        <f t="shared" si="9"/>
        <v>100000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s="9" customFormat="1" x14ac:dyDescent="0.35">
      <c r="A21" s="1">
        <v>9</v>
      </c>
      <c r="B21" s="17"/>
      <c r="C21" s="1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9" customFormat="1" x14ac:dyDescent="0.35">
      <c r="A22" s="1">
        <v>10</v>
      </c>
      <c r="B22" s="17"/>
      <c r="C22" s="1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s="9" customFormat="1" x14ac:dyDescent="0.35">
      <c r="A23" s="1">
        <v>11</v>
      </c>
      <c r="B23" s="17"/>
      <c r="C23" s="1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s="9" customFormat="1" x14ac:dyDescent="0.35">
      <c r="A24" s="1">
        <v>12</v>
      </c>
      <c r="B24" s="17"/>
      <c r="C24" s="1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s="9" customFormat="1" x14ac:dyDescent="0.35">
      <c r="A25" s="1">
        <v>13</v>
      </c>
      <c r="B25" s="17" t="s">
        <v>20</v>
      </c>
      <c r="C25" s="1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9" customFormat="1" x14ac:dyDescent="0.35">
      <c r="A26" s="1"/>
      <c r="C26" s="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s="9" customFormat="1" ht="13.15" x14ac:dyDescent="0.4">
      <c r="A27" s="45" t="s">
        <v>21</v>
      </c>
      <c r="B27" s="45"/>
      <c r="C27" s="45"/>
      <c r="D27" s="13">
        <f>SUM(D13:D26)</f>
        <v>2796200</v>
      </c>
      <c r="E27" s="13">
        <f t="shared" ref="E27:AA27" si="10">SUM(E13:E26)</f>
        <v>2796200</v>
      </c>
      <c r="F27" s="13">
        <f t="shared" si="10"/>
        <v>2796200</v>
      </c>
      <c r="G27" s="13">
        <f t="shared" si="10"/>
        <v>4056800</v>
      </c>
      <c r="H27" s="13">
        <f t="shared" si="10"/>
        <v>4056800</v>
      </c>
      <c r="I27" s="13">
        <f t="shared" si="10"/>
        <v>4056800</v>
      </c>
      <c r="J27" s="13">
        <f t="shared" si="10"/>
        <v>5317400</v>
      </c>
      <c r="K27" s="13">
        <f t="shared" si="10"/>
        <v>5317400</v>
      </c>
      <c r="L27" s="13">
        <f t="shared" si="10"/>
        <v>5317400</v>
      </c>
      <c r="M27" s="13">
        <f t="shared" si="10"/>
        <v>0</v>
      </c>
      <c r="N27" s="13">
        <f t="shared" si="10"/>
        <v>0</v>
      </c>
      <c r="O27" s="13">
        <f t="shared" si="10"/>
        <v>0</v>
      </c>
      <c r="P27" s="13">
        <f t="shared" si="10"/>
        <v>0</v>
      </c>
      <c r="Q27" s="13">
        <f t="shared" si="10"/>
        <v>0</v>
      </c>
      <c r="R27" s="13">
        <f t="shared" si="10"/>
        <v>0</v>
      </c>
      <c r="S27" s="13">
        <f t="shared" si="10"/>
        <v>0</v>
      </c>
      <c r="T27" s="13">
        <f t="shared" si="10"/>
        <v>0</v>
      </c>
      <c r="U27" s="13">
        <f t="shared" si="10"/>
        <v>0</v>
      </c>
      <c r="V27" s="13">
        <f t="shared" si="10"/>
        <v>0</v>
      </c>
      <c r="W27" s="13">
        <f t="shared" si="10"/>
        <v>0</v>
      </c>
      <c r="X27" s="13">
        <f t="shared" si="10"/>
        <v>0</v>
      </c>
      <c r="Y27" s="13">
        <f t="shared" si="10"/>
        <v>0</v>
      </c>
      <c r="Z27" s="13">
        <f t="shared" si="10"/>
        <v>0</v>
      </c>
      <c r="AA27" s="13">
        <f t="shared" si="10"/>
        <v>0</v>
      </c>
    </row>
    <row r="28" spans="1:27" s="9" customFormat="1" ht="13.15" x14ac:dyDescent="0.4">
      <c r="A28" s="3" t="s">
        <v>22</v>
      </c>
      <c r="B28" s="3"/>
      <c r="C28" s="16" t="s">
        <v>3</v>
      </c>
      <c r="D28" s="18" t="s">
        <v>23</v>
      </c>
      <c r="E28" s="18" t="s">
        <v>23</v>
      </c>
      <c r="F28" s="18" t="s">
        <v>23</v>
      </c>
      <c r="G28" s="18" t="s">
        <v>24</v>
      </c>
      <c r="H28" s="18" t="s">
        <v>25</v>
      </c>
      <c r="I28" s="18" t="s">
        <v>26</v>
      </c>
      <c r="J28" s="18" t="s">
        <v>27</v>
      </c>
      <c r="K28" s="18" t="s">
        <v>28</v>
      </c>
      <c r="L28" s="18" t="s">
        <v>29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s="9" customFormat="1" ht="14.25" x14ac:dyDescent="0.45">
      <c r="A29" s="1">
        <v>1</v>
      </c>
      <c r="B29" s="17" t="s">
        <v>12</v>
      </c>
      <c r="C29" s="21">
        <v>653000</v>
      </c>
      <c r="D29" s="15">
        <f>$C29*(VALUE(LEFT(D28,LEN(D28)-LEN(" Sekolah (10 Paket)"))))*10</f>
        <v>6530000</v>
      </c>
      <c r="F29" s="15"/>
      <c r="G29" s="15"/>
      <c r="H29" s="15"/>
      <c r="I29" s="15"/>
      <c r="J29" s="15"/>
      <c r="K29" s="15"/>
      <c r="L29" s="15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s="9" customFormat="1" ht="14.25" x14ac:dyDescent="0.45">
      <c r="A30" s="1">
        <v>2</v>
      </c>
      <c r="B30" s="17" t="s">
        <v>30</v>
      </c>
      <c r="C30" s="21">
        <v>5000</v>
      </c>
      <c r="D30" s="15">
        <f>$C30*(VALUE(LEFT(D28,LEN(D28)-LEN(" Sekolah (10 Paket)"))))*10</f>
        <v>50000</v>
      </c>
      <c r="F30" s="15"/>
      <c r="G30" s="15"/>
      <c r="H30" s="15"/>
      <c r="I30" s="15"/>
      <c r="J30" s="15"/>
      <c r="K30" s="15"/>
      <c r="L30" s="15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s="9" customFormat="1" x14ac:dyDescent="0.35">
      <c r="A31" s="1">
        <v>3</v>
      </c>
      <c r="B31" s="17" t="s">
        <v>31</v>
      </c>
      <c r="C31" s="21">
        <v>20000</v>
      </c>
      <c r="D31" s="21">
        <f>C31*VALUE(LEFT(D28,LEN(D28)-LEN(" Sekolah (10 Paket)")))</f>
        <v>20000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s="9" customFormat="1" x14ac:dyDescent="0.35">
      <c r="A32" s="1">
        <v>4</v>
      </c>
      <c r="B32" s="22" t="s">
        <v>32</v>
      </c>
      <c r="C32" s="21">
        <v>100000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s="9" customFormat="1" x14ac:dyDescent="0.35">
      <c r="A33" s="1"/>
      <c r="B33" s="17"/>
      <c r="C33" s="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s="9" customFormat="1" x14ac:dyDescent="0.35">
      <c r="A34" s="1"/>
      <c r="B34" s="17"/>
      <c r="C34" s="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s="9" customFormat="1" x14ac:dyDescent="0.35">
      <c r="C35" s="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s="9" customFormat="1" x14ac:dyDescent="0.35">
      <c r="C36" s="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s="9" customFormat="1" ht="13.15" x14ac:dyDescent="0.4">
      <c r="A37" s="45" t="s">
        <v>33</v>
      </c>
      <c r="B37" s="45"/>
      <c r="C37" s="45"/>
      <c r="D37" s="13">
        <f>SUM(D29:D36)</f>
        <v>6600000</v>
      </c>
      <c r="E37" s="13">
        <f t="shared" ref="E37:AA37" si="11">SUM(E29:E36)</f>
        <v>0</v>
      </c>
      <c r="F37" s="13">
        <f t="shared" si="11"/>
        <v>0</v>
      </c>
      <c r="G37" s="13">
        <f t="shared" si="11"/>
        <v>0</v>
      </c>
      <c r="H37" s="13">
        <f t="shared" si="11"/>
        <v>0</v>
      </c>
      <c r="I37" s="13">
        <f t="shared" si="11"/>
        <v>0</v>
      </c>
      <c r="J37" s="13">
        <f t="shared" si="11"/>
        <v>0</v>
      </c>
      <c r="K37" s="13">
        <f t="shared" si="11"/>
        <v>0</v>
      </c>
      <c r="L37" s="13">
        <f t="shared" si="11"/>
        <v>0</v>
      </c>
      <c r="M37" s="13">
        <f t="shared" si="11"/>
        <v>0</v>
      </c>
      <c r="N37" s="13">
        <f t="shared" si="11"/>
        <v>0</v>
      </c>
      <c r="O37" s="13">
        <f t="shared" si="11"/>
        <v>0</v>
      </c>
      <c r="P37" s="13">
        <f t="shared" si="11"/>
        <v>0</v>
      </c>
      <c r="Q37" s="13">
        <f t="shared" si="11"/>
        <v>0</v>
      </c>
      <c r="R37" s="13">
        <f t="shared" si="11"/>
        <v>0</v>
      </c>
      <c r="S37" s="13">
        <f t="shared" si="11"/>
        <v>0</v>
      </c>
      <c r="T37" s="13">
        <f t="shared" si="11"/>
        <v>0</v>
      </c>
      <c r="U37" s="13">
        <f t="shared" si="11"/>
        <v>0</v>
      </c>
      <c r="V37" s="13">
        <f t="shared" si="11"/>
        <v>0</v>
      </c>
      <c r="W37" s="13">
        <f t="shared" si="11"/>
        <v>0</v>
      </c>
      <c r="X37" s="13">
        <f t="shared" si="11"/>
        <v>0</v>
      </c>
      <c r="Y37" s="13">
        <f t="shared" si="11"/>
        <v>0</v>
      </c>
      <c r="Z37" s="13">
        <f t="shared" si="11"/>
        <v>0</v>
      </c>
      <c r="AA37" s="13">
        <f t="shared" si="11"/>
        <v>0</v>
      </c>
    </row>
    <row r="38" spans="1:27" s="9" customFormat="1" ht="13.15" x14ac:dyDescent="0.4">
      <c r="A38" s="3" t="s">
        <v>34</v>
      </c>
      <c r="B38" s="1"/>
      <c r="C38" s="16" t="s">
        <v>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s="9" customFormat="1" x14ac:dyDescent="0.35">
      <c r="A39" s="1">
        <v>1</v>
      </c>
      <c r="B39" s="17" t="s">
        <v>35</v>
      </c>
      <c r="C39" s="19">
        <v>300000</v>
      </c>
      <c r="D39" s="8"/>
      <c r="E39" s="8"/>
      <c r="F39" s="8"/>
      <c r="G39" s="8" t="s">
        <v>36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s="9" customFormat="1" ht="25.5" x14ac:dyDescent="0.35">
      <c r="A40" s="1">
        <v>2</v>
      </c>
      <c r="B40" s="17" t="s">
        <v>37</v>
      </c>
      <c r="C40" s="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s="9" customFormat="1" x14ac:dyDescent="0.35">
      <c r="A41" s="1">
        <v>3</v>
      </c>
      <c r="B41" s="17" t="s">
        <v>38</v>
      </c>
      <c r="C41" s="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s="9" customFormat="1" x14ac:dyDescent="0.35">
      <c r="A42" s="1">
        <v>4</v>
      </c>
      <c r="B42" s="17" t="s">
        <v>39</v>
      </c>
      <c r="C42" s="1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s="9" customFormat="1" ht="13.15" x14ac:dyDescent="0.4">
      <c r="A43" s="45" t="s">
        <v>40</v>
      </c>
      <c r="B43" s="45"/>
      <c r="C43" s="45"/>
      <c r="D43" s="13">
        <f>SUM(D39:D42)</f>
        <v>0</v>
      </c>
      <c r="E43" s="13">
        <f t="shared" ref="E43:AA43" si="12">SUM(E39:E42)</f>
        <v>0</v>
      </c>
      <c r="F43" s="13">
        <f t="shared" si="12"/>
        <v>0</v>
      </c>
      <c r="G43" s="13">
        <f t="shared" si="12"/>
        <v>0</v>
      </c>
      <c r="H43" s="13">
        <f t="shared" si="12"/>
        <v>0</v>
      </c>
      <c r="I43" s="13">
        <f t="shared" si="12"/>
        <v>0</v>
      </c>
      <c r="J43" s="13">
        <f t="shared" si="12"/>
        <v>0</v>
      </c>
      <c r="K43" s="13">
        <f t="shared" si="12"/>
        <v>0</v>
      </c>
      <c r="L43" s="13">
        <f t="shared" si="12"/>
        <v>0</v>
      </c>
      <c r="M43" s="13">
        <f t="shared" si="12"/>
        <v>0</v>
      </c>
      <c r="N43" s="13">
        <f t="shared" si="12"/>
        <v>0</v>
      </c>
      <c r="O43" s="13">
        <f t="shared" si="12"/>
        <v>0</v>
      </c>
      <c r="P43" s="13">
        <f t="shared" si="12"/>
        <v>0</v>
      </c>
      <c r="Q43" s="13">
        <f t="shared" si="12"/>
        <v>0</v>
      </c>
      <c r="R43" s="13">
        <f t="shared" si="12"/>
        <v>0</v>
      </c>
      <c r="S43" s="13">
        <f t="shared" si="12"/>
        <v>0</v>
      </c>
      <c r="T43" s="13">
        <f t="shared" si="12"/>
        <v>0</v>
      </c>
      <c r="U43" s="13">
        <f t="shared" si="12"/>
        <v>0</v>
      </c>
      <c r="V43" s="13">
        <f t="shared" si="12"/>
        <v>0</v>
      </c>
      <c r="W43" s="13">
        <f t="shared" si="12"/>
        <v>0</v>
      </c>
      <c r="X43" s="13">
        <f t="shared" si="12"/>
        <v>0</v>
      </c>
      <c r="Y43" s="13">
        <f t="shared" si="12"/>
        <v>0</v>
      </c>
      <c r="Z43" s="13">
        <f t="shared" si="12"/>
        <v>0</v>
      </c>
      <c r="AA43" s="13">
        <f t="shared" si="12"/>
        <v>0</v>
      </c>
    </row>
    <row r="44" spans="1:27" s="9" customFormat="1" x14ac:dyDescent="0.35">
      <c r="A44" s="1"/>
      <c r="B44" s="1"/>
      <c r="C44" s="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s="9" customFormat="1" ht="13.15" x14ac:dyDescent="0.4">
      <c r="A45" s="1"/>
      <c r="B45" s="1"/>
      <c r="C45" s="1" t="s">
        <v>41</v>
      </c>
      <c r="D45" s="13">
        <f>D11-D27-D37+D43</f>
        <v>603800</v>
      </c>
      <c r="E45" s="13">
        <f t="shared" ref="E45:AA45" si="13">E11-E27-E37+E43</f>
        <v>203800</v>
      </c>
      <c r="F45" s="13">
        <f t="shared" si="13"/>
        <v>1703800</v>
      </c>
      <c r="G45" s="13">
        <f t="shared" si="13"/>
        <v>1943200</v>
      </c>
      <c r="H45" s="13">
        <f t="shared" si="13"/>
        <v>3443200</v>
      </c>
      <c r="I45" s="13">
        <f t="shared" si="13"/>
        <v>4943200</v>
      </c>
      <c r="J45" s="13">
        <f t="shared" si="13"/>
        <v>5182600</v>
      </c>
      <c r="K45" s="13">
        <f t="shared" si="13"/>
        <v>6682600</v>
      </c>
      <c r="L45" s="13">
        <f t="shared" si="13"/>
        <v>8182600</v>
      </c>
      <c r="M45" s="13">
        <f t="shared" si="13"/>
        <v>0</v>
      </c>
      <c r="N45" s="13">
        <f t="shared" si="13"/>
        <v>0</v>
      </c>
      <c r="O45" s="13">
        <f t="shared" si="13"/>
        <v>0</v>
      </c>
      <c r="P45" s="13">
        <f t="shared" si="13"/>
        <v>0</v>
      </c>
      <c r="Q45" s="13">
        <f t="shared" si="13"/>
        <v>0</v>
      </c>
      <c r="R45" s="13">
        <f t="shared" si="13"/>
        <v>0</v>
      </c>
      <c r="S45" s="13">
        <f t="shared" si="13"/>
        <v>0</v>
      </c>
      <c r="T45" s="13">
        <f t="shared" si="13"/>
        <v>0</v>
      </c>
      <c r="U45" s="13">
        <f t="shared" si="13"/>
        <v>0</v>
      </c>
      <c r="V45" s="13">
        <f t="shared" si="13"/>
        <v>0</v>
      </c>
      <c r="W45" s="13">
        <f t="shared" si="13"/>
        <v>0</v>
      </c>
      <c r="X45" s="13">
        <f t="shared" si="13"/>
        <v>0</v>
      </c>
      <c r="Y45" s="13">
        <f t="shared" si="13"/>
        <v>0</v>
      </c>
      <c r="Z45" s="13">
        <f t="shared" si="13"/>
        <v>0</v>
      </c>
      <c r="AA45" s="13">
        <f t="shared" si="13"/>
        <v>0</v>
      </c>
    </row>
    <row r="46" spans="1:27" s="9" customFormat="1" x14ac:dyDescent="0.35">
      <c r="A46" s="1"/>
      <c r="B46" s="1"/>
      <c r="C46" s="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s="9" customFormat="1" ht="13.15" thickBot="1" x14ac:dyDescent="0.4">
      <c r="A47" s="1"/>
      <c r="B47" s="1"/>
      <c r="C47" s="7" t="s">
        <v>42</v>
      </c>
      <c r="D47" s="14">
        <f t="shared" ref="D47:AA47" si="14">D5+D45</f>
        <v>603800</v>
      </c>
      <c r="E47" s="14">
        <f t="shared" si="14"/>
        <v>807600</v>
      </c>
      <c r="F47" s="14">
        <f t="shared" si="14"/>
        <v>2511400</v>
      </c>
      <c r="G47" s="14">
        <f t="shared" si="14"/>
        <v>4454600</v>
      </c>
      <c r="H47" s="14">
        <f t="shared" si="14"/>
        <v>7897800</v>
      </c>
      <c r="I47" s="14">
        <f t="shared" si="14"/>
        <v>12841000</v>
      </c>
      <c r="J47" s="14">
        <f t="shared" si="14"/>
        <v>18023600</v>
      </c>
      <c r="K47" s="14">
        <f t="shared" si="14"/>
        <v>24706200</v>
      </c>
      <c r="L47" s="14">
        <f t="shared" si="14"/>
        <v>32888800</v>
      </c>
      <c r="M47" s="14">
        <f t="shared" si="14"/>
        <v>32888800</v>
      </c>
      <c r="N47" s="14">
        <f t="shared" si="14"/>
        <v>32888800</v>
      </c>
      <c r="O47" s="14">
        <f t="shared" si="14"/>
        <v>32888800</v>
      </c>
      <c r="P47" s="14">
        <f t="shared" si="14"/>
        <v>32888800</v>
      </c>
      <c r="Q47" s="14">
        <f t="shared" si="14"/>
        <v>32888800</v>
      </c>
      <c r="R47" s="14">
        <f t="shared" si="14"/>
        <v>32888800</v>
      </c>
      <c r="S47" s="14">
        <f t="shared" si="14"/>
        <v>32888800</v>
      </c>
      <c r="T47" s="14">
        <f t="shared" si="14"/>
        <v>32888800</v>
      </c>
      <c r="U47" s="14">
        <f t="shared" si="14"/>
        <v>32888800</v>
      </c>
      <c r="V47" s="14">
        <f t="shared" si="14"/>
        <v>32888800</v>
      </c>
      <c r="W47" s="14">
        <f t="shared" si="14"/>
        <v>32888800</v>
      </c>
      <c r="X47" s="14">
        <f t="shared" si="14"/>
        <v>32888800</v>
      </c>
      <c r="Y47" s="14">
        <f t="shared" si="14"/>
        <v>32888800</v>
      </c>
      <c r="Z47" s="14">
        <f t="shared" si="14"/>
        <v>32888800</v>
      </c>
      <c r="AA47" s="14">
        <f t="shared" si="14"/>
        <v>32888800</v>
      </c>
    </row>
    <row r="48" spans="1:27" s="9" customFormat="1" ht="13.15" thickTop="1" x14ac:dyDescent="0.35">
      <c r="A48" s="1"/>
      <c r="B48" s="1"/>
      <c r="C48" s="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s="9" customFormat="1" ht="13.15" x14ac:dyDescent="0.4">
      <c r="A49" s="1"/>
      <c r="B49" s="1"/>
      <c r="C49" s="7" t="s">
        <v>43</v>
      </c>
      <c r="D49" s="11">
        <v>5000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3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3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3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3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3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3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3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3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3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3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3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3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4:21" x14ac:dyDescent="0.3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4:2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4:21" x14ac:dyDescent="0.3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4:21" x14ac:dyDescent="0.3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4:21" x14ac:dyDescent="0.3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4:21" x14ac:dyDescent="0.3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4:21" x14ac:dyDescent="0.3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4:21" x14ac:dyDescent="0.3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4:21" x14ac:dyDescent="0.3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4:21" x14ac:dyDescent="0.3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4:21" x14ac:dyDescent="0.3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4:21" x14ac:dyDescent="0.3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4:2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4:21" x14ac:dyDescent="0.3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4:21" x14ac:dyDescent="0.3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4:21" x14ac:dyDescent="0.3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4:21" x14ac:dyDescent="0.3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4:21" x14ac:dyDescent="0.3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4:21" x14ac:dyDescent="0.3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4:21" x14ac:dyDescent="0.3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4:21" x14ac:dyDescent="0.3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4:21" x14ac:dyDescent="0.3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4:21" x14ac:dyDescent="0.3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4:21" x14ac:dyDescent="0.3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4:21" x14ac:dyDescent="0.3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4:21" x14ac:dyDescent="0.3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4:21" x14ac:dyDescent="0.3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4:21" x14ac:dyDescent="0.3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4:21" x14ac:dyDescent="0.3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4:21" x14ac:dyDescent="0.3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4:21" x14ac:dyDescent="0.3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4:21" x14ac:dyDescent="0.3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4:21" x14ac:dyDescent="0.3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4:21" x14ac:dyDescent="0.3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4:21" x14ac:dyDescent="0.3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4:21" x14ac:dyDescent="0.3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4:21" x14ac:dyDescent="0.3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4:21" x14ac:dyDescent="0.3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4:21" x14ac:dyDescent="0.3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4:21" x14ac:dyDescent="0.3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4:21" x14ac:dyDescent="0.3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4:21" x14ac:dyDescent="0.3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4:21" x14ac:dyDescent="0.3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4:21" x14ac:dyDescent="0.3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4:21" x14ac:dyDescent="0.3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4:21" x14ac:dyDescent="0.3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4:21" x14ac:dyDescent="0.3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4:21" x14ac:dyDescent="0.3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4:20" x14ac:dyDescent="0.3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4:20" x14ac:dyDescent="0.3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4:20" x14ac:dyDescent="0.3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4:20" x14ac:dyDescent="0.3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4:20" x14ac:dyDescent="0.3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4:20" x14ac:dyDescent="0.3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4:20" x14ac:dyDescent="0.3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4:20" x14ac:dyDescent="0.3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4:20" x14ac:dyDescent="0.3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4:20" x14ac:dyDescent="0.3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4:20" x14ac:dyDescent="0.3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4:20" x14ac:dyDescent="0.3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4:20" x14ac:dyDescent="0.3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4:20" x14ac:dyDescent="0.3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4:20" x14ac:dyDescent="0.3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4:20" x14ac:dyDescent="0.3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4:20" x14ac:dyDescent="0.3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4:20" x14ac:dyDescent="0.3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4:20" x14ac:dyDescent="0.3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4:20" x14ac:dyDescent="0.3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4:20" x14ac:dyDescent="0.3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4:20" x14ac:dyDescent="0.3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4:20" x14ac:dyDescent="0.3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4:20" x14ac:dyDescent="0.3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4:20" x14ac:dyDescent="0.3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4:20" x14ac:dyDescent="0.3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4:20" x14ac:dyDescent="0.3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4:20" x14ac:dyDescent="0.35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4:20" x14ac:dyDescent="0.35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4:20" x14ac:dyDescent="0.35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4:20" x14ac:dyDescent="0.3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4:20" x14ac:dyDescent="0.3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4:20" x14ac:dyDescent="0.3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4:20" x14ac:dyDescent="0.35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4:20" x14ac:dyDescent="0.35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4:20" x14ac:dyDescent="0.35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4:20" x14ac:dyDescent="0.3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4:20" x14ac:dyDescent="0.35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4:20" x14ac:dyDescent="0.35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4:20" x14ac:dyDescent="0.3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4:20" x14ac:dyDescent="0.35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4:20" x14ac:dyDescent="0.3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4:20" x14ac:dyDescent="0.3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4:20" x14ac:dyDescent="0.3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4:20" x14ac:dyDescent="0.3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4:20" x14ac:dyDescent="0.3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4:20" x14ac:dyDescent="0.3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4:20" x14ac:dyDescent="0.3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4:20" x14ac:dyDescent="0.3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4:20" x14ac:dyDescent="0.3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4:20" x14ac:dyDescent="0.3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4:20" x14ac:dyDescent="0.3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4:20" x14ac:dyDescent="0.3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4:20" x14ac:dyDescent="0.3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4:20" x14ac:dyDescent="0.3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4:20" x14ac:dyDescent="0.3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4:20" x14ac:dyDescent="0.3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4:20" x14ac:dyDescent="0.3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4:20" x14ac:dyDescent="0.3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4:20" x14ac:dyDescent="0.3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4:20" x14ac:dyDescent="0.35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4:20" x14ac:dyDescent="0.35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4:20" x14ac:dyDescent="0.35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4:20" x14ac:dyDescent="0.35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</sheetData>
  <mergeCells count="7">
    <mergeCell ref="A43:C43"/>
    <mergeCell ref="D3:O3"/>
    <mergeCell ref="P3:AA3"/>
    <mergeCell ref="A5:C5"/>
    <mergeCell ref="A11:C11"/>
    <mergeCell ref="A27:C27"/>
    <mergeCell ref="A37:C37"/>
  </mergeCells>
  <phoneticPr fontId="9" type="noConversion"/>
  <conditionalFormatting sqref="D47:AA47">
    <cfRule type="cellIs" dxfId="5" priority="1" operator="lessThan">
      <formula>$D$49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89DF-789E-4D80-B2D5-991471790988}">
  <dimension ref="A1:Y93"/>
  <sheetViews>
    <sheetView tabSelected="1" zoomScale="102" zoomScaleNormal="130" workbookViewId="0">
      <pane xSplit="1" ySplit="4" topLeftCell="B68" activePane="bottomRight" state="frozen"/>
      <selection pane="topRight" activeCell="B1" sqref="B1"/>
      <selection pane="bottomLeft" activeCell="A6" sqref="A6"/>
      <selection pane="bottomRight" activeCell="I80" sqref="I80"/>
    </sheetView>
  </sheetViews>
  <sheetFormatPr defaultRowHeight="14.25" x14ac:dyDescent="0.45"/>
  <cols>
    <col min="1" max="1" width="15.46484375" style="37" bestFit="1" customWidth="1"/>
    <col min="2" max="2" width="13.06640625" style="24" bestFit="1" customWidth="1"/>
    <col min="3" max="3" width="13" style="25" bestFit="1" customWidth="1"/>
    <col min="4" max="4" width="14.46484375" style="24" bestFit="1" customWidth="1"/>
    <col min="5" max="5" width="14.53125" style="25" bestFit="1" customWidth="1"/>
    <col min="6" max="6" width="13" style="24" bestFit="1" customWidth="1"/>
    <col min="7" max="7" width="14.46484375" style="25" bestFit="1" customWidth="1"/>
    <col min="8" max="8" width="13" style="24" bestFit="1" customWidth="1"/>
    <col min="9" max="9" width="13" style="25" bestFit="1" customWidth="1"/>
    <col min="10" max="10" width="11.9296875" style="24" bestFit="1" customWidth="1"/>
    <col min="11" max="11" width="11.9296875" style="25" bestFit="1" customWidth="1"/>
    <col min="12" max="12" width="11.06640625" style="24" customWidth="1"/>
    <col min="13" max="13" width="11.9296875" style="25" bestFit="1" customWidth="1"/>
    <col min="14" max="14" width="11.06640625" style="24" customWidth="1"/>
    <col min="15" max="15" width="10.46484375" style="25" customWidth="1"/>
    <col min="16" max="17" width="10.46484375" style="23" customWidth="1"/>
    <col min="18" max="18" width="11.06640625" style="24" customWidth="1"/>
    <col min="19" max="19" width="11.9296875" style="25" bestFit="1" customWidth="1"/>
    <col min="20" max="20" width="14.46484375" style="24" bestFit="1" customWidth="1"/>
    <col min="21" max="21" width="13" style="25" bestFit="1" customWidth="1"/>
    <col min="22" max="22" width="13" style="24" bestFit="1" customWidth="1"/>
    <col min="23" max="23" width="10.46484375" style="25" customWidth="1"/>
    <col min="24" max="24" width="15.06640625" bestFit="1" customWidth="1"/>
    <col min="25" max="25" width="13.59765625" bestFit="1" customWidth="1"/>
  </cols>
  <sheetData>
    <row r="1" spans="1:25" ht="19.899999999999999" thickBot="1" x14ac:dyDescent="0.65">
      <c r="A1" s="34" t="s">
        <v>75</v>
      </c>
      <c r="B1" s="51" t="s">
        <v>71</v>
      </c>
      <c r="C1" s="52"/>
      <c r="D1" s="51" t="s">
        <v>70</v>
      </c>
      <c r="E1" s="52"/>
      <c r="F1" s="51" t="s">
        <v>65</v>
      </c>
      <c r="G1" s="52"/>
      <c r="H1" s="51" t="s">
        <v>68</v>
      </c>
      <c r="I1" s="52"/>
      <c r="J1" s="51" t="s">
        <v>67</v>
      </c>
      <c r="K1" s="52"/>
      <c r="L1" s="51" t="s">
        <v>69</v>
      </c>
      <c r="M1" s="52"/>
      <c r="N1" s="51" t="s">
        <v>66</v>
      </c>
      <c r="O1" s="52"/>
      <c r="P1" s="51" t="s">
        <v>103</v>
      </c>
      <c r="Q1" s="52"/>
      <c r="R1" s="51" t="s">
        <v>72</v>
      </c>
      <c r="S1" s="52"/>
      <c r="T1" s="51" t="s">
        <v>98</v>
      </c>
      <c r="U1" s="52"/>
      <c r="V1" s="51" t="s">
        <v>99</v>
      </c>
      <c r="W1" s="52"/>
      <c r="X1" t="s">
        <v>81</v>
      </c>
      <c r="Y1" t="s">
        <v>84</v>
      </c>
    </row>
    <row r="2" spans="1:25" s="23" customFormat="1" ht="15" thickTop="1" thickBot="1" x14ac:dyDescent="0.5">
      <c r="A2" s="35" t="s">
        <v>104</v>
      </c>
      <c r="B2" s="53">
        <v>381000</v>
      </c>
      <c r="C2" s="54"/>
      <c r="D2" s="53">
        <v>302178</v>
      </c>
      <c r="E2" s="54"/>
      <c r="F2" s="53">
        <v>33302</v>
      </c>
      <c r="G2" s="54"/>
      <c r="H2" s="53">
        <v>6971</v>
      </c>
      <c r="I2" s="54"/>
      <c r="J2" s="53">
        <v>4439</v>
      </c>
      <c r="K2" s="54"/>
      <c r="L2" s="53">
        <v>0</v>
      </c>
      <c r="M2" s="54"/>
      <c r="N2" s="53">
        <v>14007</v>
      </c>
      <c r="O2" s="54"/>
      <c r="P2" s="53">
        <v>0</v>
      </c>
      <c r="Q2" s="54"/>
      <c r="R2" s="53">
        <v>54060</v>
      </c>
      <c r="S2" s="54"/>
      <c r="T2" s="53">
        <v>250378</v>
      </c>
      <c r="U2" s="54"/>
      <c r="V2" s="53">
        <v>0</v>
      </c>
      <c r="W2" s="54"/>
      <c r="X2" s="23">
        <f>SUM(B2:W2)</f>
        <v>1046335</v>
      </c>
    </row>
    <row r="3" spans="1:25" s="23" customFormat="1" ht="14.65" thickBot="1" x14ac:dyDescent="0.5">
      <c r="A3" s="35" t="s">
        <v>78</v>
      </c>
      <c r="B3" s="53">
        <f>B2+SUM(B6:B95)-SUM(C5:C95)</f>
        <v>391000</v>
      </c>
      <c r="C3" s="54"/>
      <c r="D3" s="53">
        <f>D2+SUM(D5:D146)-SUM(E5:E146)</f>
        <v>272935</v>
      </c>
      <c r="E3" s="54"/>
      <c r="F3" s="53">
        <f>F2+SUM(F5:F95)-SUM(G5:G95)</f>
        <v>1701</v>
      </c>
      <c r="G3" s="54"/>
      <c r="H3" s="53">
        <f>H2+SUM(H5:H95)-SUM(I5:I95)</f>
        <v>593540</v>
      </c>
      <c r="I3" s="54"/>
      <c r="J3" s="53">
        <f>J2+SUM(J5:J95)-SUM(K5:K95)</f>
        <v>-61</v>
      </c>
      <c r="K3" s="54"/>
      <c r="L3" s="53">
        <f>L2+SUM(L5:L95)-SUM(M5:M95)</f>
        <v>0</v>
      </c>
      <c r="M3" s="54"/>
      <c r="N3" s="53">
        <f>N2+SUM(N5:N95)-SUM(O5:O95)</f>
        <v>14007</v>
      </c>
      <c r="O3" s="54"/>
      <c r="P3" s="53">
        <f>P2+SUM(P5:P95)-SUM(Q5:Q95)</f>
        <v>0</v>
      </c>
      <c r="Q3" s="54"/>
      <c r="R3" s="53">
        <f>R2+SUM(R5:R95)-SUM(S5:S95)</f>
        <v>24060</v>
      </c>
      <c r="S3" s="54"/>
      <c r="T3" s="53">
        <f>T2+SUM(T5:T95)-SUM(U5:U95)</f>
        <v>255</v>
      </c>
      <c r="U3" s="54"/>
      <c r="V3" s="53">
        <f>V2+SUM(V5:V95)-SUM(W5:W95)</f>
        <v>0</v>
      </c>
      <c r="W3" s="54"/>
      <c r="X3" s="23">
        <f>SUM(B3:W3)</f>
        <v>1297437</v>
      </c>
      <c r="Y3" s="23">
        <f>X3-X2</f>
        <v>251102</v>
      </c>
    </row>
    <row r="4" spans="1:25" s="28" customFormat="1" ht="14.65" thickBot="1" x14ac:dyDescent="0.5">
      <c r="A4" s="36" t="s">
        <v>100</v>
      </c>
      <c r="B4" s="26" t="s">
        <v>79</v>
      </c>
      <c r="C4" s="27" t="s">
        <v>80</v>
      </c>
      <c r="D4" s="26" t="s">
        <v>79</v>
      </c>
      <c r="E4" s="27" t="s">
        <v>80</v>
      </c>
      <c r="F4" s="26" t="s">
        <v>79</v>
      </c>
      <c r="G4" s="27" t="s">
        <v>80</v>
      </c>
      <c r="H4" s="26" t="s">
        <v>79</v>
      </c>
      <c r="I4" s="27" t="s">
        <v>80</v>
      </c>
      <c r="J4" s="26" t="s">
        <v>79</v>
      </c>
      <c r="K4" s="27" t="s">
        <v>80</v>
      </c>
      <c r="L4" s="26" t="s">
        <v>79</v>
      </c>
      <c r="M4" s="27" t="s">
        <v>80</v>
      </c>
      <c r="N4" s="26" t="s">
        <v>79</v>
      </c>
      <c r="O4" s="27" t="s">
        <v>80</v>
      </c>
      <c r="P4" s="26" t="s">
        <v>79</v>
      </c>
      <c r="Q4" s="27" t="s">
        <v>80</v>
      </c>
      <c r="R4" s="26" t="s">
        <v>79</v>
      </c>
      <c r="S4" s="27" t="s">
        <v>80</v>
      </c>
      <c r="T4" s="26" t="s">
        <v>79</v>
      </c>
      <c r="U4" s="27" t="s">
        <v>80</v>
      </c>
      <c r="V4" s="26" t="s">
        <v>79</v>
      </c>
      <c r="W4" s="27" t="s">
        <v>80</v>
      </c>
    </row>
    <row r="5" spans="1:25" s="42" customFormat="1" x14ac:dyDescent="0.45">
      <c r="A5" s="38">
        <v>45415</v>
      </c>
      <c r="B5" s="39"/>
      <c r="C5" s="40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41"/>
      <c r="Q5" s="41"/>
      <c r="R5" s="39"/>
      <c r="S5" s="40"/>
      <c r="T5" s="39"/>
      <c r="U5" s="40"/>
      <c r="V5" s="39"/>
      <c r="W5" s="40"/>
    </row>
    <row r="6" spans="1:25" x14ac:dyDescent="0.45">
      <c r="A6" s="37" t="s">
        <v>105</v>
      </c>
      <c r="B6" s="24">
        <v>105000</v>
      </c>
    </row>
    <row r="7" spans="1:25" s="42" customFormat="1" x14ac:dyDescent="0.45">
      <c r="A7" s="38">
        <v>45416</v>
      </c>
      <c r="B7" s="39"/>
      <c r="C7" s="40"/>
      <c r="D7" s="39"/>
      <c r="E7" s="40"/>
      <c r="F7" s="39"/>
      <c r="G7" s="40"/>
      <c r="H7" s="39"/>
      <c r="I7" s="40"/>
      <c r="J7" s="39"/>
      <c r="K7" s="40"/>
      <c r="L7" s="39"/>
      <c r="M7" s="40"/>
      <c r="N7" s="39"/>
      <c r="O7" s="40"/>
      <c r="P7" s="41"/>
      <c r="Q7" s="41"/>
      <c r="R7" s="39"/>
      <c r="S7" s="40"/>
      <c r="T7" s="39"/>
      <c r="U7" s="40"/>
      <c r="V7" s="39"/>
      <c r="W7" s="40"/>
    </row>
    <row r="8" spans="1:25" x14ac:dyDescent="0.45">
      <c r="A8" s="37" t="s">
        <v>106</v>
      </c>
      <c r="S8" s="25">
        <v>30000</v>
      </c>
      <c r="V8" s="23"/>
    </row>
    <row r="9" spans="1:25" x14ac:dyDescent="0.45">
      <c r="A9" s="37" t="s">
        <v>107</v>
      </c>
    </row>
    <row r="10" spans="1:25" x14ac:dyDescent="0.45">
      <c r="A10" s="37" t="s">
        <v>108</v>
      </c>
      <c r="C10" s="25">
        <v>14000</v>
      </c>
    </row>
    <row r="11" spans="1:25" x14ac:dyDescent="0.45">
      <c r="A11" s="37" t="s">
        <v>113</v>
      </c>
      <c r="B11" s="24">
        <v>140000</v>
      </c>
      <c r="I11" s="25">
        <v>140884</v>
      </c>
    </row>
    <row r="12" spans="1:25" s="42" customFormat="1" x14ac:dyDescent="0.45">
      <c r="A12" s="38">
        <v>45417</v>
      </c>
      <c r="B12" s="39"/>
      <c r="C12" s="40"/>
      <c r="D12" s="39"/>
      <c r="E12" s="40"/>
      <c r="F12" s="39"/>
      <c r="G12" s="40"/>
      <c r="H12" s="39"/>
      <c r="I12" s="40"/>
      <c r="J12" s="39"/>
      <c r="K12" s="40"/>
      <c r="L12" s="39"/>
      <c r="M12" s="40"/>
      <c r="N12" s="39"/>
      <c r="O12" s="40"/>
      <c r="P12" s="41"/>
      <c r="Q12" s="41"/>
      <c r="R12" s="39"/>
      <c r="S12" s="40"/>
      <c r="T12" s="39"/>
      <c r="U12" s="40"/>
      <c r="V12" s="39"/>
      <c r="W12" s="40"/>
    </row>
    <row r="13" spans="1:25" x14ac:dyDescent="0.45">
      <c r="A13" s="37" t="s">
        <v>109</v>
      </c>
      <c r="H13" s="24">
        <v>300000</v>
      </c>
    </row>
    <row r="14" spans="1:25" x14ac:dyDescent="0.45">
      <c r="A14" s="37" t="s">
        <v>110</v>
      </c>
      <c r="H14" s="24">
        <v>200000</v>
      </c>
    </row>
    <row r="15" spans="1:25" x14ac:dyDescent="0.45">
      <c r="A15" s="37" t="s">
        <v>111</v>
      </c>
      <c r="H15" s="24">
        <v>271728</v>
      </c>
      <c r="I15" s="25">
        <v>271728</v>
      </c>
    </row>
    <row r="16" spans="1:25" x14ac:dyDescent="0.45">
      <c r="A16" s="37" t="s">
        <v>112</v>
      </c>
      <c r="H16" s="24">
        <v>70240</v>
      </c>
    </row>
    <row r="17" spans="1:23" s="42" customFormat="1" x14ac:dyDescent="0.45">
      <c r="A17" s="38">
        <v>45420</v>
      </c>
      <c r="B17" s="39"/>
      <c r="C17" s="40"/>
      <c r="D17" s="39"/>
      <c r="E17" s="40"/>
      <c r="F17" s="39"/>
      <c r="G17" s="40"/>
      <c r="H17" s="39"/>
      <c r="I17" s="40"/>
      <c r="J17" s="39"/>
      <c r="K17" s="40"/>
      <c r="L17" s="39"/>
      <c r="M17" s="40"/>
      <c r="N17" s="39"/>
      <c r="O17" s="40"/>
      <c r="P17" s="41"/>
      <c r="Q17" s="41"/>
      <c r="R17" s="39"/>
      <c r="S17" s="40"/>
      <c r="T17" s="39"/>
      <c r="U17" s="40"/>
      <c r="V17" s="39"/>
      <c r="W17" s="40"/>
    </row>
    <row r="18" spans="1:23" x14ac:dyDescent="0.45">
      <c r="A18" s="37" t="s">
        <v>115</v>
      </c>
      <c r="C18" s="25">
        <v>30000</v>
      </c>
      <c r="J18" s="24">
        <v>30000</v>
      </c>
    </row>
    <row r="19" spans="1:23" x14ac:dyDescent="0.45">
      <c r="A19" s="37" t="s">
        <v>116</v>
      </c>
      <c r="C19" s="25">
        <v>13000</v>
      </c>
    </row>
    <row r="20" spans="1:23" s="42" customFormat="1" x14ac:dyDescent="0.45">
      <c r="A20" s="38">
        <v>45421</v>
      </c>
      <c r="B20" s="39"/>
      <c r="C20" s="40"/>
      <c r="D20" s="39"/>
      <c r="E20" s="40"/>
      <c r="F20" s="39"/>
      <c r="G20" s="40"/>
      <c r="H20" s="39"/>
      <c r="I20" s="40"/>
      <c r="J20" s="39"/>
      <c r="K20" s="40"/>
      <c r="L20" s="39"/>
      <c r="M20" s="40"/>
      <c r="N20" s="39"/>
      <c r="O20" s="40"/>
      <c r="P20" s="41"/>
      <c r="Q20" s="41"/>
      <c r="R20" s="39"/>
      <c r="S20" s="40"/>
      <c r="T20" s="39"/>
      <c r="U20" s="40"/>
      <c r="V20" s="39"/>
      <c r="W20" s="40"/>
    </row>
    <row r="21" spans="1:23" x14ac:dyDescent="0.45">
      <c r="A21" s="37" t="s">
        <v>124</v>
      </c>
      <c r="I21" s="25">
        <v>24975</v>
      </c>
    </row>
    <row r="22" spans="1:23" x14ac:dyDescent="0.45">
      <c r="A22" s="37" t="s">
        <v>125</v>
      </c>
      <c r="C22" s="25">
        <v>30000</v>
      </c>
    </row>
    <row r="23" spans="1:23" x14ac:dyDescent="0.45">
      <c r="A23" s="37" t="s">
        <v>126</v>
      </c>
      <c r="K23" s="25">
        <v>27500</v>
      </c>
    </row>
    <row r="24" spans="1:23" s="42" customFormat="1" x14ac:dyDescent="0.45">
      <c r="A24" s="38">
        <v>45422</v>
      </c>
      <c r="B24" s="39"/>
      <c r="C24" s="40"/>
      <c r="D24" s="39"/>
      <c r="E24" s="40"/>
      <c r="F24" s="39"/>
      <c r="G24" s="40"/>
      <c r="H24" s="39"/>
      <c r="I24" s="40"/>
      <c r="J24" s="39"/>
      <c r="K24" s="40"/>
      <c r="L24" s="39"/>
      <c r="M24" s="40"/>
      <c r="N24" s="39"/>
      <c r="O24" s="40"/>
      <c r="P24" s="41"/>
      <c r="Q24" s="41"/>
      <c r="R24" s="39"/>
      <c r="S24" s="40"/>
      <c r="T24" s="39"/>
      <c r="U24" s="40"/>
      <c r="V24" s="39"/>
      <c r="W24" s="40"/>
    </row>
    <row r="25" spans="1:23" x14ac:dyDescent="0.45">
      <c r="A25" s="37" t="s">
        <v>127</v>
      </c>
      <c r="C25" s="25">
        <v>10000</v>
      </c>
    </row>
    <row r="26" spans="1:23" x14ac:dyDescent="0.45">
      <c r="A26" s="37" t="s">
        <v>128</v>
      </c>
      <c r="B26" s="24">
        <v>25000</v>
      </c>
    </row>
    <row r="27" spans="1:23" x14ac:dyDescent="0.45">
      <c r="A27" s="37" t="s">
        <v>108</v>
      </c>
      <c r="C27" s="25">
        <v>12000</v>
      </c>
    </row>
    <row r="28" spans="1:23" s="42" customFormat="1" x14ac:dyDescent="0.45">
      <c r="A28" s="38">
        <v>45423</v>
      </c>
      <c r="B28" s="39"/>
      <c r="C28" s="40"/>
      <c r="D28" s="39"/>
      <c r="E28" s="40"/>
      <c r="F28" s="39"/>
      <c r="G28" s="40"/>
      <c r="H28" s="39"/>
      <c r="I28" s="40"/>
      <c r="J28" s="39"/>
      <c r="K28" s="40"/>
      <c r="L28" s="39"/>
      <c r="M28" s="40"/>
      <c r="N28" s="39"/>
      <c r="O28" s="40"/>
      <c r="P28" s="41"/>
      <c r="Q28" s="41"/>
      <c r="R28" s="39"/>
      <c r="S28" s="40"/>
      <c r="T28" s="39"/>
      <c r="U28" s="40"/>
      <c r="V28" s="39"/>
      <c r="W28" s="40"/>
    </row>
    <row r="29" spans="1:23" x14ac:dyDescent="0.45">
      <c r="A29" s="37" t="s">
        <v>129</v>
      </c>
      <c r="B29" s="24">
        <v>100000</v>
      </c>
    </row>
    <row r="30" spans="1:23" x14ac:dyDescent="0.45">
      <c r="A30" s="37" t="s">
        <v>125</v>
      </c>
      <c r="C30" s="25">
        <v>39000</v>
      </c>
    </row>
    <row r="31" spans="1:23" s="42" customFormat="1" x14ac:dyDescent="0.45">
      <c r="A31" s="38">
        <v>45425</v>
      </c>
      <c r="B31" s="39"/>
      <c r="C31" s="40"/>
      <c r="D31" s="39"/>
      <c r="E31" s="40"/>
      <c r="F31" s="39"/>
      <c r="G31" s="40"/>
      <c r="H31" s="39"/>
      <c r="I31" s="40"/>
      <c r="J31" s="39"/>
      <c r="K31" s="40"/>
      <c r="L31" s="39"/>
      <c r="M31" s="40"/>
      <c r="N31" s="39"/>
      <c r="O31" s="40"/>
      <c r="P31" s="41"/>
      <c r="Q31" s="41"/>
      <c r="R31" s="39"/>
      <c r="S31" s="40"/>
      <c r="T31" s="39"/>
      <c r="U31" s="40"/>
      <c r="V31" s="39"/>
      <c r="W31" s="40"/>
    </row>
    <row r="32" spans="1:23" x14ac:dyDescent="0.45">
      <c r="A32" s="37" t="s">
        <v>130</v>
      </c>
      <c r="B32" s="24">
        <v>16000</v>
      </c>
      <c r="I32" s="25">
        <v>20000</v>
      </c>
    </row>
    <row r="33" spans="1:23" x14ac:dyDescent="0.45">
      <c r="A33" s="37" t="s">
        <v>131</v>
      </c>
      <c r="C33" s="25">
        <v>10000</v>
      </c>
    </row>
    <row r="34" spans="1:23" s="42" customFormat="1" x14ac:dyDescent="0.45">
      <c r="A34" s="38">
        <v>45427</v>
      </c>
      <c r="B34" s="39"/>
      <c r="C34" s="40"/>
      <c r="D34" s="39"/>
      <c r="E34" s="40"/>
      <c r="F34" s="39"/>
      <c r="G34" s="40"/>
      <c r="H34" s="39"/>
      <c r="I34" s="40"/>
      <c r="J34" s="39"/>
      <c r="K34" s="40"/>
      <c r="L34" s="39"/>
      <c r="M34" s="40"/>
      <c r="N34" s="39"/>
      <c r="O34" s="40"/>
      <c r="P34" s="41"/>
      <c r="Q34" s="41"/>
      <c r="R34" s="39"/>
      <c r="S34" s="40"/>
      <c r="T34" s="39"/>
      <c r="U34" s="40"/>
      <c r="V34" s="39"/>
      <c r="W34" s="40"/>
    </row>
    <row r="35" spans="1:23" x14ac:dyDescent="0.45">
      <c r="A35" s="37" t="s">
        <v>132</v>
      </c>
      <c r="U35" s="25">
        <v>250123</v>
      </c>
    </row>
    <row r="36" spans="1:23" x14ac:dyDescent="0.45">
      <c r="A36" s="37" t="s">
        <v>133</v>
      </c>
      <c r="E36" s="25">
        <v>1000</v>
      </c>
    </row>
    <row r="37" spans="1:23" x14ac:dyDescent="0.45">
      <c r="A37" s="37" t="s">
        <v>134</v>
      </c>
      <c r="E37" s="25">
        <v>15800</v>
      </c>
    </row>
    <row r="38" spans="1:23" x14ac:dyDescent="0.45">
      <c r="A38" s="37" t="s">
        <v>135</v>
      </c>
      <c r="I38" s="25">
        <v>201800</v>
      </c>
    </row>
    <row r="39" spans="1:23" x14ac:dyDescent="0.45">
      <c r="A39" s="37" t="s">
        <v>136</v>
      </c>
      <c r="C39" s="25">
        <v>3000</v>
      </c>
    </row>
    <row r="40" spans="1:23" s="42" customFormat="1" x14ac:dyDescent="0.45">
      <c r="A40" s="38">
        <v>45428</v>
      </c>
      <c r="B40" s="39"/>
      <c r="C40" s="40"/>
      <c r="D40" s="39"/>
      <c r="E40" s="40"/>
      <c r="F40" s="39"/>
      <c r="G40" s="40"/>
      <c r="H40" s="39"/>
      <c r="I40" s="40"/>
      <c r="J40" s="39"/>
      <c r="K40" s="40"/>
      <c r="L40" s="39"/>
      <c r="M40" s="40"/>
      <c r="N40" s="39"/>
      <c r="O40" s="40"/>
      <c r="P40" s="41"/>
      <c r="Q40" s="41"/>
      <c r="R40" s="39"/>
      <c r="S40" s="40"/>
      <c r="T40" s="39"/>
      <c r="U40" s="40"/>
      <c r="V40" s="39"/>
      <c r="W40" s="40"/>
    </row>
    <row r="41" spans="1:23" x14ac:dyDescent="0.45">
      <c r="A41" s="37" t="s">
        <v>137</v>
      </c>
      <c r="B41" s="24">
        <v>35000</v>
      </c>
      <c r="E41" s="25">
        <v>35000</v>
      </c>
    </row>
    <row r="42" spans="1:23" s="42" customFormat="1" x14ac:dyDescent="0.45">
      <c r="A42" s="38">
        <v>45429</v>
      </c>
      <c r="B42" s="39"/>
      <c r="C42" s="40"/>
      <c r="D42" s="39"/>
      <c r="E42" s="40"/>
      <c r="F42" s="39"/>
      <c r="G42" s="40"/>
      <c r="H42" s="39"/>
      <c r="I42" s="40"/>
      <c r="J42" s="39"/>
      <c r="K42" s="40"/>
      <c r="L42" s="39"/>
      <c r="M42" s="40"/>
      <c r="N42" s="39"/>
      <c r="O42" s="40"/>
      <c r="P42" s="41"/>
      <c r="Q42" s="41"/>
      <c r="R42" s="39"/>
      <c r="S42" s="40"/>
      <c r="T42" s="39"/>
      <c r="U42" s="40"/>
      <c r="V42" s="39"/>
      <c r="W42" s="40"/>
    </row>
    <row r="43" spans="1:23" x14ac:dyDescent="0.45">
      <c r="A43" s="37" t="s">
        <v>138</v>
      </c>
      <c r="C43" s="25">
        <v>20000</v>
      </c>
      <c r="G43" s="25">
        <v>1500</v>
      </c>
    </row>
    <row r="44" spans="1:23" x14ac:dyDescent="0.45">
      <c r="A44" s="37" t="s">
        <v>139</v>
      </c>
      <c r="C44" s="25">
        <v>400000</v>
      </c>
      <c r="F44" s="24">
        <v>400000</v>
      </c>
    </row>
    <row r="45" spans="1:23" s="42" customFormat="1" x14ac:dyDescent="0.45">
      <c r="A45" s="38">
        <v>45431</v>
      </c>
      <c r="B45" s="39"/>
      <c r="C45" s="40"/>
      <c r="D45" s="39"/>
      <c r="E45" s="40"/>
      <c r="F45" s="39"/>
      <c r="G45" s="40"/>
      <c r="H45" s="39"/>
      <c r="I45" s="40"/>
      <c r="J45" s="39"/>
      <c r="K45" s="40"/>
      <c r="L45" s="39"/>
      <c r="M45" s="40"/>
      <c r="N45" s="39"/>
      <c r="O45" s="40"/>
      <c r="P45" s="41"/>
      <c r="Q45" s="41"/>
      <c r="R45" s="39"/>
      <c r="S45" s="40"/>
      <c r="T45" s="39"/>
      <c r="U45" s="40"/>
      <c r="V45" s="39"/>
      <c r="W45" s="40"/>
    </row>
    <row r="46" spans="1:23" x14ac:dyDescent="0.45">
      <c r="A46" s="37" t="s">
        <v>140</v>
      </c>
      <c r="G46" s="24"/>
      <c r="I46" s="25">
        <v>79340</v>
      </c>
    </row>
    <row r="47" spans="1:23" x14ac:dyDescent="0.45">
      <c r="A47" s="37" t="s">
        <v>141</v>
      </c>
      <c r="G47" s="23"/>
      <c r="I47" s="25">
        <v>88000</v>
      </c>
    </row>
    <row r="48" spans="1:23" s="42" customFormat="1" x14ac:dyDescent="0.45">
      <c r="A48" s="38">
        <v>45432</v>
      </c>
      <c r="B48" s="39"/>
      <c r="C48" s="40"/>
      <c r="D48" s="39"/>
      <c r="E48" s="40"/>
      <c r="F48" s="39"/>
      <c r="G48" s="40"/>
      <c r="H48" s="39"/>
      <c r="I48" s="40"/>
      <c r="J48" s="39"/>
      <c r="K48" s="40"/>
      <c r="L48" s="39"/>
      <c r="M48" s="40"/>
      <c r="N48" s="39"/>
      <c r="O48" s="40"/>
      <c r="P48" s="41"/>
      <c r="Q48" s="41"/>
      <c r="R48" s="39"/>
      <c r="S48" s="40"/>
      <c r="T48" s="39"/>
      <c r="U48" s="40"/>
      <c r="V48" s="39"/>
      <c r="W48" s="40"/>
    </row>
    <row r="49" spans="1:23" x14ac:dyDescent="0.45">
      <c r="A49" s="37" t="s">
        <v>142</v>
      </c>
      <c r="G49" s="23">
        <v>430101</v>
      </c>
      <c r="H49" s="24">
        <v>430000</v>
      </c>
      <c r="I49" s="25">
        <v>10000</v>
      </c>
      <c r="J49" s="24">
        <v>10000</v>
      </c>
      <c r="K49" s="25">
        <v>15000</v>
      </c>
    </row>
    <row r="50" spans="1:23" x14ac:dyDescent="0.45">
      <c r="A50" s="37" t="s">
        <v>142</v>
      </c>
      <c r="G50" s="23"/>
      <c r="I50" s="25">
        <v>12000</v>
      </c>
      <c r="J50" s="24">
        <v>12000</v>
      </c>
      <c r="K50" s="25">
        <v>14000</v>
      </c>
    </row>
    <row r="51" spans="1:23" s="42" customFormat="1" x14ac:dyDescent="0.45">
      <c r="A51" s="38">
        <v>45433</v>
      </c>
      <c r="B51" s="39"/>
      <c r="C51" s="40"/>
      <c r="D51" s="39"/>
      <c r="E51" s="40"/>
      <c r="F51" s="39"/>
      <c r="G51" s="40"/>
      <c r="H51" s="39"/>
      <c r="I51" s="40"/>
      <c r="J51" s="39"/>
      <c r="K51" s="40"/>
      <c r="L51" s="39"/>
      <c r="M51" s="40"/>
      <c r="N51" s="39"/>
      <c r="O51" s="40"/>
      <c r="P51" s="41"/>
      <c r="Q51" s="41"/>
      <c r="R51" s="39"/>
      <c r="S51" s="40"/>
      <c r="T51" s="39"/>
      <c r="U51" s="40"/>
      <c r="V51" s="39"/>
      <c r="W51" s="40"/>
    </row>
    <row r="52" spans="1:23" x14ac:dyDescent="0.45">
      <c r="A52" s="37" t="s">
        <v>143</v>
      </c>
      <c r="I52" s="25">
        <v>43240</v>
      </c>
    </row>
    <row r="53" spans="1:23" s="42" customFormat="1" x14ac:dyDescent="0.45">
      <c r="A53" s="38">
        <v>45436</v>
      </c>
      <c r="B53" s="39"/>
      <c r="C53" s="40"/>
      <c r="D53" s="39"/>
      <c r="E53" s="40"/>
      <c r="F53" s="39"/>
      <c r="G53" s="40"/>
      <c r="H53" s="39"/>
      <c r="I53" s="40"/>
      <c r="J53" s="39"/>
      <c r="K53" s="40"/>
      <c r="L53" s="39"/>
      <c r="M53" s="40"/>
      <c r="N53" s="39"/>
      <c r="O53" s="40"/>
      <c r="P53" s="41"/>
      <c r="Q53" s="41"/>
      <c r="R53" s="39"/>
      <c r="S53" s="40"/>
      <c r="T53" s="39"/>
      <c r="U53" s="40"/>
      <c r="V53" s="39"/>
      <c r="W53" s="40"/>
    </row>
    <row r="54" spans="1:23" x14ac:dyDescent="0.45">
      <c r="A54" s="37" t="s">
        <v>127</v>
      </c>
      <c r="C54" s="25">
        <v>10000</v>
      </c>
    </row>
    <row r="55" spans="1:23" x14ac:dyDescent="0.45">
      <c r="A55" s="37" t="s">
        <v>144</v>
      </c>
      <c r="B55" s="24">
        <v>45000</v>
      </c>
    </row>
    <row r="56" spans="1:23" x14ac:dyDescent="0.45">
      <c r="A56" s="37" t="s">
        <v>145</v>
      </c>
      <c r="E56" s="25">
        <v>101000</v>
      </c>
    </row>
    <row r="57" spans="1:23" x14ac:dyDescent="0.45">
      <c r="A57" s="37" t="s">
        <v>146</v>
      </c>
      <c r="E57" s="25">
        <v>91000</v>
      </c>
    </row>
    <row r="58" spans="1:23" x14ac:dyDescent="0.45">
      <c r="A58" s="37" t="s">
        <v>147</v>
      </c>
      <c r="B58" s="24">
        <v>100000</v>
      </c>
    </row>
    <row r="59" spans="1:23" x14ac:dyDescent="0.45">
      <c r="A59" s="37" t="s">
        <v>148</v>
      </c>
      <c r="B59" s="24">
        <v>35000</v>
      </c>
      <c r="E59" s="25">
        <v>35000</v>
      </c>
    </row>
    <row r="60" spans="1:23" s="42" customFormat="1" x14ac:dyDescent="0.45">
      <c r="A60" s="38">
        <v>45439</v>
      </c>
      <c r="B60" s="39"/>
      <c r="C60" s="40"/>
      <c r="D60" s="39"/>
      <c r="E60" s="40"/>
      <c r="F60" s="39"/>
      <c r="G60" s="40"/>
      <c r="H60" s="39"/>
      <c r="I60" s="40"/>
      <c r="J60" s="39"/>
      <c r="K60" s="40"/>
      <c r="L60" s="39"/>
      <c r="M60" s="40"/>
      <c r="N60" s="39"/>
      <c r="O60" s="40"/>
      <c r="P60" s="41"/>
      <c r="Q60" s="41"/>
      <c r="R60" s="39"/>
      <c r="S60" s="40"/>
      <c r="T60" s="39"/>
      <c r="U60" s="40"/>
      <c r="V60" s="39"/>
      <c r="W60" s="40"/>
    </row>
    <row r="61" spans="1:23" x14ac:dyDescent="0.45">
      <c r="A61" s="37" t="s">
        <v>149</v>
      </c>
      <c r="E61" s="25">
        <v>57500</v>
      </c>
    </row>
    <row r="62" spans="1:23" x14ac:dyDescent="0.45">
      <c r="A62" s="37" t="s">
        <v>154</v>
      </c>
      <c r="D62" s="24">
        <v>337000</v>
      </c>
    </row>
    <row r="63" spans="1:23" s="42" customFormat="1" x14ac:dyDescent="0.45">
      <c r="A63" s="38">
        <v>45440</v>
      </c>
      <c r="B63" s="39"/>
      <c r="C63" s="40"/>
      <c r="D63" s="39"/>
      <c r="E63" s="40"/>
      <c r="F63" s="39"/>
      <c r="G63" s="40"/>
      <c r="H63" s="39"/>
      <c r="I63" s="40"/>
      <c r="J63" s="39"/>
      <c r="K63" s="40"/>
      <c r="L63" s="39"/>
      <c r="M63" s="40"/>
      <c r="N63" s="39"/>
      <c r="O63" s="40"/>
      <c r="P63" s="41"/>
      <c r="Q63" s="41"/>
      <c r="R63" s="39"/>
      <c r="S63" s="40"/>
      <c r="T63" s="39"/>
      <c r="U63" s="40"/>
      <c r="V63" s="39"/>
      <c r="W63" s="40"/>
    </row>
    <row r="64" spans="1:23" x14ac:dyDescent="0.45">
      <c r="A64" s="37" t="s">
        <v>127</v>
      </c>
      <c r="C64" s="25">
        <v>20000</v>
      </c>
    </row>
    <row r="65" spans="1:23" x14ac:dyDescent="0.45">
      <c r="A65" s="37" t="s">
        <v>150</v>
      </c>
      <c r="C65" s="25">
        <v>30000</v>
      </c>
      <c r="D65" s="24" t="s">
        <v>155</v>
      </c>
    </row>
    <row r="66" spans="1:23" x14ac:dyDescent="0.45">
      <c r="A66" s="37" t="s">
        <v>136</v>
      </c>
      <c r="C66" s="25">
        <v>3000</v>
      </c>
    </row>
    <row r="67" spans="1:23" s="42" customFormat="1" x14ac:dyDescent="0.45">
      <c r="A67" s="38">
        <v>45441</v>
      </c>
      <c r="B67" s="39"/>
      <c r="C67" s="40"/>
      <c r="D67" s="39"/>
      <c r="E67" s="40"/>
      <c r="F67" s="39"/>
      <c r="G67" s="40"/>
      <c r="H67" s="39"/>
      <c r="I67" s="40"/>
      <c r="J67" s="39"/>
      <c r="K67" s="40"/>
      <c r="L67" s="39"/>
      <c r="M67" s="40"/>
      <c r="N67" s="39"/>
      <c r="O67" s="40"/>
      <c r="P67" s="41"/>
      <c r="Q67" s="41"/>
      <c r="R67" s="39"/>
      <c r="S67" s="40"/>
      <c r="T67" s="39"/>
      <c r="U67" s="40"/>
      <c r="V67" s="39"/>
      <c r="W67" s="40"/>
    </row>
    <row r="68" spans="1:23" x14ac:dyDescent="0.45">
      <c r="A68" s="37" t="s">
        <v>151</v>
      </c>
      <c r="B68" s="24">
        <v>91000</v>
      </c>
    </row>
    <row r="69" spans="1:23" s="42" customFormat="1" x14ac:dyDescent="0.45">
      <c r="A69" s="38">
        <v>45442</v>
      </c>
      <c r="B69" s="39"/>
      <c r="C69" s="40"/>
      <c r="D69" s="39"/>
      <c r="E69" s="40"/>
      <c r="F69" s="39"/>
      <c r="G69" s="40"/>
      <c r="H69" s="39"/>
      <c r="I69" s="40"/>
      <c r="J69" s="39"/>
      <c r="K69" s="40"/>
      <c r="L69" s="39"/>
      <c r="M69" s="40"/>
      <c r="N69" s="39"/>
      <c r="O69" s="40"/>
      <c r="P69" s="41"/>
      <c r="Q69" s="41"/>
      <c r="R69" s="39"/>
      <c r="S69" s="40"/>
      <c r="T69" s="39"/>
      <c r="U69" s="40"/>
      <c r="V69" s="39"/>
      <c r="W69" s="40"/>
    </row>
    <row r="70" spans="1:23" x14ac:dyDescent="0.45">
      <c r="A70" s="37" t="s">
        <v>136</v>
      </c>
      <c r="C70" s="25">
        <v>2000</v>
      </c>
    </row>
    <row r="71" spans="1:23" x14ac:dyDescent="0.45">
      <c r="A71" s="37" t="s">
        <v>152</v>
      </c>
      <c r="C71" s="25">
        <v>36000</v>
      </c>
    </row>
    <row r="72" spans="1:23" x14ac:dyDescent="0.45">
      <c r="A72" s="37" t="s">
        <v>153</v>
      </c>
      <c r="E72" s="25">
        <v>30000</v>
      </c>
    </row>
    <row r="73" spans="1:23" s="42" customFormat="1" x14ac:dyDescent="0.45">
      <c r="A73" s="38">
        <v>45443</v>
      </c>
      <c r="B73" s="39"/>
      <c r="C73" s="40"/>
      <c r="D73" s="39"/>
      <c r="E73" s="40"/>
      <c r="F73" s="39"/>
      <c r="G73" s="40"/>
      <c r="H73" s="39"/>
      <c r="I73" s="40"/>
      <c r="J73" s="39"/>
      <c r="K73" s="40"/>
      <c r="L73" s="39"/>
      <c r="M73" s="40"/>
      <c r="N73" s="39"/>
      <c r="O73" s="40"/>
      <c r="P73" s="41"/>
      <c r="Q73" s="41"/>
      <c r="R73" s="39"/>
      <c r="S73" s="40"/>
      <c r="T73" s="39"/>
      <c r="U73" s="40"/>
      <c r="V73" s="39"/>
      <c r="W73" s="40"/>
    </row>
    <row r="74" spans="1:23" x14ac:dyDescent="0.45">
      <c r="A74" s="37" t="s">
        <v>157</v>
      </c>
    </row>
    <row r="75" spans="1:23" x14ac:dyDescent="0.45">
      <c r="A75" s="37" t="s">
        <v>158</v>
      </c>
      <c r="I75" s="25">
        <v>201500</v>
      </c>
    </row>
    <row r="76" spans="1:23" x14ac:dyDescent="0.45">
      <c r="A76" s="37" t="s">
        <v>109</v>
      </c>
    </row>
    <row r="77" spans="1:23" x14ac:dyDescent="0.45">
      <c r="A77" s="37" t="s">
        <v>111</v>
      </c>
      <c r="H77" s="24">
        <v>968068</v>
      </c>
    </row>
    <row r="78" spans="1:23" x14ac:dyDescent="0.45">
      <c r="A78" s="37" t="s">
        <v>156</v>
      </c>
      <c r="I78" s="25">
        <v>450000</v>
      </c>
    </row>
    <row r="79" spans="1:23" x14ac:dyDescent="0.45">
      <c r="A79" s="37" t="s">
        <v>159</v>
      </c>
      <c r="I79" s="25">
        <v>110000</v>
      </c>
    </row>
    <row r="93" spans="1:4" x14ac:dyDescent="0.45">
      <c r="A93" s="37" t="s">
        <v>114</v>
      </c>
      <c r="D93" s="24">
        <v>57</v>
      </c>
    </row>
  </sheetData>
  <mergeCells count="33">
    <mergeCell ref="T3:U3"/>
    <mergeCell ref="V3:W3"/>
    <mergeCell ref="B3:C3"/>
    <mergeCell ref="F3:G3"/>
    <mergeCell ref="H3:I3"/>
    <mergeCell ref="D3:E3"/>
    <mergeCell ref="J3:K3"/>
    <mergeCell ref="L3:M3"/>
    <mergeCell ref="L2:M2"/>
    <mergeCell ref="N2:O2"/>
    <mergeCell ref="P2:Q2"/>
    <mergeCell ref="R2:S2"/>
    <mergeCell ref="N3:O3"/>
    <mergeCell ref="P3:Q3"/>
    <mergeCell ref="R3:S3"/>
    <mergeCell ref="T2:U2"/>
    <mergeCell ref="V2:W2"/>
    <mergeCell ref="N1:O1"/>
    <mergeCell ref="P1:Q1"/>
    <mergeCell ref="R1:S1"/>
    <mergeCell ref="T1:U1"/>
    <mergeCell ref="V1:W1"/>
    <mergeCell ref="B2:C2"/>
    <mergeCell ref="F2:G2"/>
    <mergeCell ref="H2:I2"/>
    <mergeCell ref="D2:E2"/>
    <mergeCell ref="J2:K2"/>
    <mergeCell ref="L1:M1"/>
    <mergeCell ref="B1:C1"/>
    <mergeCell ref="F1:G1"/>
    <mergeCell ref="H1:I1"/>
    <mergeCell ref="D1:E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1D85-F0D4-49DF-973E-84474C2AC4C1}">
  <dimension ref="A4:AQ172"/>
  <sheetViews>
    <sheetView workbookViewId="0">
      <pane xSplit="3" ySplit="6" topLeftCell="D7" activePane="bottomRight" state="frozen"/>
      <selection pane="topRight" activeCell="D1" sqref="D1"/>
      <selection pane="bottomLeft" activeCell="A12" sqref="A12"/>
      <selection pane="bottomRight" activeCell="D8" sqref="D8"/>
    </sheetView>
  </sheetViews>
  <sheetFormatPr defaultColWidth="9" defaultRowHeight="12.75" x14ac:dyDescent="0.35"/>
  <cols>
    <col min="1" max="2" width="9" style="1"/>
    <col min="3" max="3" width="13.53125" style="1" customWidth="1"/>
    <col min="4" max="27" width="16.59765625" style="1" customWidth="1"/>
    <col min="28" max="16384" width="9" style="1"/>
  </cols>
  <sheetData>
    <row r="4" spans="1:43" ht="13.15" x14ac:dyDescent="0.4">
      <c r="D4" s="46" t="s">
        <v>48</v>
      </c>
      <c r="E4" s="47"/>
      <c r="F4" s="47"/>
      <c r="G4" s="47"/>
      <c r="H4" s="49" t="s">
        <v>49</v>
      </c>
      <c r="I4" s="50"/>
      <c r="J4" s="50"/>
      <c r="K4" s="50"/>
      <c r="L4" s="46" t="s">
        <v>50</v>
      </c>
      <c r="M4" s="47"/>
      <c r="N4" s="47"/>
      <c r="O4" s="47"/>
      <c r="P4" s="49" t="s">
        <v>51</v>
      </c>
      <c r="Q4" s="50"/>
      <c r="R4" s="50"/>
      <c r="S4" s="50"/>
      <c r="T4" s="46" t="s">
        <v>52</v>
      </c>
      <c r="U4" s="47"/>
      <c r="V4" s="47"/>
      <c r="W4" s="47"/>
      <c r="X4" s="49" t="s">
        <v>53</v>
      </c>
      <c r="Y4" s="50"/>
      <c r="Z4" s="50"/>
      <c r="AA4" s="50"/>
      <c r="AB4" s="46" t="s">
        <v>54</v>
      </c>
      <c r="AC4" s="47"/>
      <c r="AD4" s="47"/>
      <c r="AE4" s="47"/>
      <c r="AF4" s="49" t="s">
        <v>55</v>
      </c>
      <c r="AG4" s="50"/>
      <c r="AH4" s="50"/>
      <c r="AI4" s="50"/>
      <c r="AJ4" s="46" t="s">
        <v>56</v>
      </c>
      <c r="AK4" s="47"/>
      <c r="AL4" s="47"/>
      <c r="AM4" s="47"/>
      <c r="AN4" s="49" t="s">
        <v>55</v>
      </c>
      <c r="AO4" s="50"/>
      <c r="AP4" s="50"/>
      <c r="AQ4" s="50"/>
    </row>
    <row r="5" spans="1:43" ht="13.15" x14ac:dyDescent="0.4">
      <c r="C5" s="5" t="s">
        <v>0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44</v>
      </c>
      <c r="M5" s="2" t="s">
        <v>45</v>
      </c>
      <c r="N5" s="2" t="s">
        <v>46</v>
      </c>
      <c r="O5" s="2" t="s">
        <v>47</v>
      </c>
      <c r="P5" s="2" t="s">
        <v>44</v>
      </c>
      <c r="Q5" s="2" t="s">
        <v>45</v>
      </c>
      <c r="R5" s="2" t="s">
        <v>46</v>
      </c>
      <c r="S5" s="2" t="s">
        <v>47</v>
      </c>
      <c r="T5" s="2" t="s">
        <v>44</v>
      </c>
      <c r="U5" s="2" t="s">
        <v>45</v>
      </c>
      <c r="V5" s="2" t="s">
        <v>46</v>
      </c>
      <c r="W5" s="2" t="s">
        <v>47</v>
      </c>
      <c r="X5" s="2" t="s">
        <v>44</v>
      </c>
      <c r="Y5" s="2" t="s">
        <v>45</v>
      </c>
      <c r="Z5" s="2" t="s">
        <v>46</v>
      </c>
      <c r="AA5" s="2" t="s">
        <v>47</v>
      </c>
      <c r="AB5" s="2" t="s">
        <v>44</v>
      </c>
      <c r="AC5" s="2" t="s">
        <v>45</v>
      </c>
      <c r="AD5" s="2" t="s">
        <v>46</v>
      </c>
      <c r="AE5" s="2" t="s">
        <v>47</v>
      </c>
      <c r="AF5" s="2" t="s">
        <v>44</v>
      </c>
      <c r="AG5" s="2" t="s">
        <v>45</v>
      </c>
      <c r="AH5" s="2" t="s">
        <v>46</v>
      </c>
      <c r="AI5" s="2" t="s">
        <v>47</v>
      </c>
      <c r="AJ5" s="2" t="s">
        <v>44</v>
      </c>
      <c r="AK5" s="2" t="s">
        <v>45</v>
      </c>
      <c r="AL5" s="2" t="s">
        <v>46</v>
      </c>
      <c r="AM5" s="2" t="s">
        <v>47</v>
      </c>
      <c r="AN5" s="2" t="s">
        <v>44</v>
      </c>
      <c r="AO5" s="2" t="s">
        <v>45</v>
      </c>
      <c r="AP5" s="2" t="s">
        <v>46</v>
      </c>
      <c r="AQ5" s="2" t="s">
        <v>47</v>
      </c>
    </row>
    <row r="6" spans="1:43" s="9" customFormat="1" ht="13.15" x14ac:dyDescent="0.4">
      <c r="A6" s="45" t="s">
        <v>1</v>
      </c>
      <c r="B6" s="45"/>
      <c r="C6" s="45"/>
      <c r="D6" s="11">
        <v>0</v>
      </c>
      <c r="E6" s="12">
        <f>D43</f>
        <v>200000</v>
      </c>
      <c r="F6" s="12">
        <f t="shared" ref="F6:AA6" si="0">E43</f>
        <v>-1800</v>
      </c>
      <c r="G6" s="12">
        <f t="shared" si="0"/>
        <v>-72040</v>
      </c>
      <c r="H6" s="12">
        <f t="shared" si="0"/>
        <v>-72040</v>
      </c>
      <c r="I6" s="12">
        <f t="shared" si="0"/>
        <v>-72040</v>
      </c>
      <c r="J6" s="12">
        <f t="shared" si="0"/>
        <v>-72040</v>
      </c>
      <c r="K6" s="12">
        <f t="shared" si="0"/>
        <v>-72040</v>
      </c>
      <c r="L6" s="12">
        <f t="shared" si="0"/>
        <v>-72040</v>
      </c>
      <c r="M6" s="12">
        <f t="shared" si="0"/>
        <v>-72040</v>
      </c>
      <c r="N6" s="12">
        <f t="shared" si="0"/>
        <v>-72040</v>
      </c>
      <c r="O6" s="12">
        <f t="shared" si="0"/>
        <v>-72040</v>
      </c>
      <c r="P6" s="12">
        <f t="shared" si="0"/>
        <v>-72040</v>
      </c>
      <c r="Q6" s="12">
        <f t="shared" si="0"/>
        <v>-72040</v>
      </c>
      <c r="R6" s="12">
        <f t="shared" si="0"/>
        <v>-72040</v>
      </c>
      <c r="S6" s="12">
        <f t="shared" si="0"/>
        <v>-72040</v>
      </c>
      <c r="T6" s="12">
        <f t="shared" si="0"/>
        <v>-72040</v>
      </c>
      <c r="U6" s="12">
        <f t="shared" si="0"/>
        <v>-72040</v>
      </c>
      <c r="V6" s="12">
        <f t="shared" si="0"/>
        <v>-72040</v>
      </c>
      <c r="W6" s="12">
        <f t="shared" si="0"/>
        <v>-72040</v>
      </c>
      <c r="X6" s="12">
        <f t="shared" si="0"/>
        <v>-72040</v>
      </c>
      <c r="Y6" s="12">
        <f t="shared" si="0"/>
        <v>-72040</v>
      </c>
      <c r="Z6" s="12">
        <f t="shared" si="0"/>
        <v>-72040</v>
      </c>
      <c r="AA6" s="12">
        <f t="shared" si="0"/>
        <v>-72040</v>
      </c>
    </row>
    <row r="7" spans="1:43" s="9" customFormat="1" ht="13.15" x14ac:dyDescent="0.4">
      <c r="A7" s="3" t="s">
        <v>2</v>
      </c>
      <c r="B7" s="3"/>
      <c r="C7" s="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43" s="9" customFormat="1" x14ac:dyDescent="0.35">
      <c r="A8" s="1"/>
      <c r="B8" s="1" t="s">
        <v>57</v>
      </c>
      <c r="C8" s="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43" s="9" customFormat="1" x14ac:dyDescent="0.35">
      <c r="A9" s="1"/>
      <c r="B9" s="1" t="s">
        <v>58</v>
      </c>
      <c r="C9" s="1"/>
      <c r="D9" s="8">
        <v>200000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43" s="9" customFormat="1" x14ac:dyDescent="0.35">
      <c r="A10" s="1"/>
      <c r="B10" s="1" t="s">
        <v>59</v>
      </c>
      <c r="C10" s="1"/>
      <c r="D10" s="8">
        <v>271728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43" s="9" customFormat="1" x14ac:dyDescent="0.35">
      <c r="A11" s="1"/>
      <c r="B11" s="1" t="s">
        <v>60</v>
      </c>
      <c r="C11" s="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43" s="9" customFormat="1" x14ac:dyDescent="0.35">
      <c r="A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43" s="9" customFormat="1" x14ac:dyDescent="0.35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43" s="9" customFormat="1" ht="13.15" x14ac:dyDescent="0.4">
      <c r="A14" s="45" t="s">
        <v>7</v>
      </c>
      <c r="B14" s="45"/>
      <c r="C14" s="45"/>
      <c r="D14" s="13">
        <f t="shared" ref="D14:AA14" si="1">SUM(D8:D13)</f>
        <v>471728</v>
      </c>
      <c r="E14" s="13">
        <f t="shared" si="1"/>
        <v>0</v>
      </c>
      <c r="F14" s="13">
        <f t="shared" si="1"/>
        <v>0</v>
      </c>
      <c r="G14" s="13">
        <f t="shared" si="1"/>
        <v>0</v>
      </c>
      <c r="H14" s="13">
        <f t="shared" si="1"/>
        <v>0</v>
      </c>
      <c r="I14" s="13">
        <f t="shared" si="1"/>
        <v>0</v>
      </c>
      <c r="J14" s="13">
        <f t="shared" si="1"/>
        <v>0</v>
      </c>
      <c r="K14" s="13">
        <f t="shared" si="1"/>
        <v>0</v>
      </c>
      <c r="L14" s="13">
        <f t="shared" si="1"/>
        <v>0</v>
      </c>
      <c r="M14" s="13">
        <f t="shared" si="1"/>
        <v>0</v>
      </c>
      <c r="N14" s="13">
        <f t="shared" si="1"/>
        <v>0</v>
      </c>
      <c r="O14" s="13">
        <f t="shared" si="1"/>
        <v>0</v>
      </c>
      <c r="P14" s="13">
        <f t="shared" si="1"/>
        <v>0</v>
      </c>
      <c r="Q14" s="13">
        <f t="shared" si="1"/>
        <v>0</v>
      </c>
      <c r="R14" s="13">
        <f t="shared" si="1"/>
        <v>0</v>
      </c>
      <c r="S14" s="13">
        <f t="shared" si="1"/>
        <v>0</v>
      </c>
      <c r="T14" s="13">
        <f t="shared" si="1"/>
        <v>0</v>
      </c>
      <c r="U14" s="13">
        <f t="shared" si="1"/>
        <v>0</v>
      </c>
      <c r="V14" s="13">
        <f t="shared" si="1"/>
        <v>0</v>
      </c>
      <c r="W14" s="13">
        <f t="shared" si="1"/>
        <v>0</v>
      </c>
      <c r="X14" s="13">
        <f t="shared" si="1"/>
        <v>0</v>
      </c>
      <c r="Y14" s="13">
        <f t="shared" si="1"/>
        <v>0</v>
      </c>
      <c r="Z14" s="13">
        <f t="shared" si="1"/>
        <v>0</v>
      </c>
      <c r="AA14" s="13">
        <f t="shared" si="1"/>
        <v>0</v>
      </c>
    </row>
    <row r="15" spans="1:43" s="9" customFormat="1" ht="13.15" x14ac:dyDescent="0.4">
      <c r="A15" s="3" t="s">
        <v>8</v>
      </c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43" s="9" customFormat="1" x14ac:dyDescent="0.35">
      <c r="A16" s="1"/>
      <c r="B16" s="1" t="s">
        <v>58</v>
      </c>
      <c r="C16" s="1"/>
      <c r="E16" s="8">
        <v>200000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s="9" customFormat="1" x14ac:dyDescent="0.35">
      <c r="A17" s="1"/>
      <c r="B17" s="1" t="s">
        <v>59</v>
      </c>
      <c r="C17" s="1"/>
      <c r="D17" s="8">
        <v>271728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s="9" customFormat="1" x14ac:dyDescent="0.35">
      <c r="A18" s="1"/>
      <c r="B18" s="1" t="s">
        <v>60</v>
      </c>
      <c r="C18" s="1"/>
      <c r="D18" s="8"/>
      <c r="E18" s="8"/>
      <c r="F18" s="8">
        <v>70240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s="9" customFormat="1" x14ac:dyDescent="0.35">
      <c r="A19" s="1"/>
      <c r="B19" s="1" t="s">
        <v>73</v>
      </c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s="9" customFormat="1" x14ac:dyDescent="0.35">
      <c r="A20" s="1"/>
      <c r="B20" s="1" t="s">
        <v>76</v>
      </c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s="9" customFormat="1" x14ac:dyDescent="0.35">
      <c r="A21" s="1"/>
      <c r="B21" s="1"/>
      <c r="C21" s="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9" customFormat="1" x14ac:dyDescent="0.35">
      <c r="A22" s="1"/>
      <c r="B22" s="1"/>
      <c r="C22" s="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s="9" customFormat="1" x14ac:dyDescent="0.35">
      <c r="A23" s="1"/>
      <c r="B23" s="1"/>
      <c r="C23" s="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s="9" customFormat="1" x14ac:dyDescent="0.35">
      <c r="A24" s="1"/>
      <c r="B24" s="1"/>
      <c r="C24" s="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s="9" customFormat="1" x14ac:dyDescent="0.35">
      <c r="A25" s="1"/>
      <c r="B25" s="1"/>
      <c r="C25" s="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9" customFormat="1" ht="13.15" x14ac:dyDescent="0.4">
      <c r="A26" s="45" t="s">
        <v>21</v>
      </c>
      <c r="B26" s="45"/>
      <c r="C26" s="45"/>
      <c r="D26" s="13">
        <f>SUM(D16:D25)</f>
        <v>271728</v>
      </c>
      <c r="E26" s="13">
        <f>SUM(E16:E25)</f>
        <v>200000</v>
      </c>
      <c r="F26" s="13">
        <f t="shared" ref="F26:AA26" si="2">SUM(F16:F25)</f>
        <v>70240</v>
      </c>
      <c r="G26" s="13">
        <f t="shared" si="2"/>
        <v>0</v>
      </c>
      <c r="H26" s="13">
        <f t="shared" si="2"/>
        <v>0</v>
      </c>
      <c r="I26" s="13">
        <f t="shared" si="2"/>
        <v>0</v>
      </c>
      <c r="J26" s="13">
        <f t="shared" si="2"/>
        <v>0</v>
      </c>
      <c r="K26" s="13">
        <f t="shared" si="2"/>
        <v>0</v>
      </c>
      <c r="L26" s="13">
        <f t="shared" si="2"/>
        <v>0</v>
      </c>
      <c r="M26" s="13">
        <f t="shared" si="2"/>
        <v>0</v>
      </c>
      <c r="N26" s="13">
        <f t="shared" si="2"/>
        <v>0</v>
      </c>
      <c r="O26" s="13">
        <f t="shared" si="2"/>
        <v>0</v>
      </c>
      <c r="P26" s="13">
        <f t="shared" si="2"/>
        <v>0</v>
      </c>
      <c r="Q26" s="13">
        <f t="shared" si="2"/>
        <v>0</v>
      </c>
      <c r="R26" s="13">
        <f t="shared" si="2"/>
        <v>0</v>
      </c>
      <c r="S26" s="13">
        <f t="shared" si="2"/>
        <v>0</v>
      </c>
      <c r="T26" s="13">
        <f t="shared" si="2"/>
        <v>0</v>
      </c>
      <c r="U26" s="13">
        <f t="shared" si="2"/>
        <v>0</v>
      </c>
      <c r="V26" s="13">
        <f t="shared" si="2"/>
        <v>0</v>
      </c>
      <c r="W26" s="13">
        <f t="shared" si="2"/>
        <v>0</v>
      </c>
      <c r="X26" s="13">
        <f t="shared" si="2"/>
        <v>0</v>
      </c>
      <c r="Y26" s="13">
        <f t="shared" si="2"/>
        <v>0</v>
      </c>
      <c r="Z26" s="13">
        <f t="shared" si="2"/>
        <v>0</v>
      </c>
      <c r="AA26" s="13">
        <f t="shared" si="2"/>
        <v>0</v>
      </c>
    </row>
    <row r="27" spans="1:27" s="9" customFormat="1" ht="13.15" x14ac:dyDescent="0.4">
      <c r="A27" s="3" t="s">
        <v>22</v>
      </c>
      <c r="B27" s="3"/>
      <c r="C27" s="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s="9" customFormat="1" x14ac:dyDescent="0.35">
      <c r="A28" s="1"/>
      <c r="B28" s="1" t="s">
        <v>62</v>
      </c>
      <c r="C28" s="1"/>
      <c r="E28" s="8">
        <v>1800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s="9" customFormat="1" x14ac:dyDescent="0.35">
      <c r="A29" s="1"/>
      <c r="B29" s="1" t="s">
        <v>63</v>
      </c>
      <c r="C29" s="1"/>
      <c r="D29" s="8">
        <v>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s="9" customFormat="1" x14ac:dyDescent="0.35">
      <c r="A30" s="1"/>
      <c r="B30" s="1" t="s">
        <v>61</v>
      </c>
      <c r="C30" s="1"/>
      <c r="D30" s="8"/>
      <c r="E30" s="8"/>
      <c r="F30" s="8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s="9" customFormat="1" x14ac:dyDescent="0.35">
      <c r="A31" s="1"/>
      <c r="B31" s="1"/>
      <c r="C31" s="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s="9" customFormat="1" x14ac:dyDescent="0.35">
      <c r="A32" s="1"/>
      <c r="B32" s="1"/>
      <c r="C32" s="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s="9" customFormat="1" ht="13.15" x14ac:dyDescent="0.4">
      <c r="A33" s="45" t="s">
        <v>33</v>
      </c>
      <c r="B33" s="45"/>
      <c r="C33" s="45"/>
      <c r="D33" s="13">
        <f>SUM(D28:D32)</f>
        <v>0</v>
      </c>
      <c r="E33" s="13">
        <f>SUM(E28:E32)</f>
        <v>1800</v>
      </c>
      <c r="F33" s="13">
        <f t="shared" ref="F33:AA33" si="3">SUM(F28:F32)</f>
        <v>0</v>
      </c>
      <c r="G33" s="13">
        <f t="shared" si="3"/>
        <v>0</v>
      </c>
      <c r="H33" s="13">
        <f t="shared" si="3"/>
        <v>0</v>
      </c>
      <c r="I33" s="13">
        <f t="shared" si="3"/>
        <v>0</v>
      </c>
      <c r="J33" s="13">
        <f t="shared" si="3"/>
        <v>0</v>
      </c>
      <c r="K33" s="13">
        <f t="shared" si="3"/>
        <v>0</v>
      </c>
      <c r="L33" s="13">
        <f t="shared" si="3"/>
        <v>0</v>
      </c>
      <c r="M33" s="13">
        <f t="shared" si="3"/>
        <v>0</v>
      </c>
      <c r="N33" s="13">
        <f t="shared" si="3"/>
        <v>0</v>
      </c>
      <c r="O33" s="13">
        <f t="shared" si="3"/>
        <v>0</v>
      </c>
      <c r="P33" s="13">
        <f t="shared" si="3"/>
        <v>0</v>
      </c>
      <c r="Q33" s="13">
        <f t="shared" si="3"/>
        <v>0</v>
      </c>
      <c r="R33" s="13">
        <f t="shared" si="3"/>
        <v>0</v>
      </c>
      <c r="S33" s="13">
        <f t="shared" si="3"/>
        <v>0</v>
      </c>
      <c r="T33" s="13">
        <f t="shared" si="3"/>
        <v>0</v>
      </c>
      <c r="U33" s="13">
        <f t="shared" si="3"/>
        <v>0</v>
      </c>
      <c r="V33" s="13">
        <f t="shared" si="3"/>
        <v>0</v>
      </c>
      <c r="W33" s="13">
        <f t="shared" si="3"/>
        <v>0</v>
      </c>
      <c r="X33" s="13">
        <f t="shared" si="3"/>
        <v>0</v>
      </c>
      <c r="Y33" s="13">
        <f t="shared" si="3"/>
        <v>0</v>
      </c>
      <c r="Z33" s="13">
        <f t="shared" si="3"/>
        <v>0</v>
      </c>
      <c r="AA33" s="13">
        <f t="shared" si="3"/>
        <v>0</v>
      </c>
    </row>
    <row r="34" spans="1:27" s="9" customFormat="1" ht="13.15" x14ac:dyDescent="0.4">
      <c r="A34" s="3" t="s">
        <v>34</v>
      </c>
      <c r="B34" s="1"/>
      <c r="C34" s="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s="9" customFormat="1" x14ac:dyDescent="0.35">
      <c r="A35" s="1"/>
      <c r="B35" s="1" t="s">
        <v>64</v>
      </c>
      <c r="C35" s="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s="9" customFormat="1" x14ac:dyDescent="0.35">
      <c r="A36" s="1"/>
      <c r="B36" s="1" t="s">
        <v>74</v>
      </c>
      <c r="C36" s="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s="9" customFormat="1" x14ac:dyDescent="0.35">
      <c r="A37" s="1"/>
      <c r="B37" s="1" t="s">
        <v>38</v>
      </c>
      <c r="C37" s="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s="9" customFormat="1" x14ac:dyDescent="0.35">
      <c r="A38" s="1"/>
      <c r="B38" s="1" t="s">
        <v>39</v>
      </c>
      <c r="C38" s="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s="9" customFormat="1" ht="13.15" x14ac:dyDescent="0.4">
      <c r="A39" s="45" t="s">
        <v>40</v>
      </c>
      <c r="B39" s="45"/>
      <c r="C39" s="45"/>
      <c r="D39" s="13">
        <f>SUM(D35:D38)</f>
        <v>0</v>
      </c>
      <c r="E39" s="13">
        <f t="shared" ref="E39:AA39" si="4">SUM(E35:E38)</f>
        <v>0</v>
      </c>
      <c r="F39" s="13">
        <f t="shared" si="4"/>
        <v>0</v>
      </c>
      <c r="G39" s="13">
        <f t="shared" si="4"/>
        <v>0</v>
      </c>
      <c r="H39" s="13">
        <f t="shared" si="4"/>
        <v>0</v>
      </c>
      <c r="I39" s="13">
        <f t="shared" si="4"/>
        <v>0</v>
      </c>
      <c r="J39" s="13">
        <f t="shared" si="4"/>
        <v>0</v>
      </c>
      <c r="K39" s="13">
        <f t="shared" si="4"/>
        <v>0</v>
      </c>
      <c r="L39" s="13">
        <f t="shared" si="4"/>
        <v>0</v>
      </c>
      <c r="M39" s="13">
        <f t="shared" si="4"/>
        <v>0</v>
      </c>
      <c r="N39" s="13">
        <f t="shared" si="4"/>
        <v>0</v>
      </c>
      <c r="O39" s="13">
        <f t="shared" si="4"/>
        <v>0</v>
      </c>
      <c r="P39" s="13">
        <f t="shared" si="4"/>
        <v>0</v>
      </c>
      <c r="Q39" s="13">
        <f t="shared" si="4"/>
        <v>0</v>
      </c>
      <c r="R39" s="13">
        <f t="shared" si="4"/>
        <v>0</v>
      </c>
      <c r="S39" s="13">
        <f t="shared" si="4"/>
        <v>0</v>
      </c>
      <c r="T39" s="13">
        <f t="shared" si="4"/>
        <v>0</v>
      </c>
      <c r="U39" s="13">
        <f t="shared" si="4"/>
        <v>0</v>
      </c>
      <c r="V39" s="13">
        <f t="shared" si="4"/>
        <v>0</v>
      </c>
      <c r="W39" s="13">
        <f t="shared" si="4"/>
        <v>0</v>
      </c>
      <c r="X39" s="13">
        <f t="shared" si="4"/>
        <v>0</v>
      </c>
      <c r="Y39" s="13">
        <f t="shared" si="4"/>
        <v>0</v>
      </c>
      <c r="Z39" s="13">
        <f t="shared" si="4"/>
        <v>0</v>
      </c>
      <c r="AA39" s="13">
        <f t="shared" si="4"/>
        <v>0</v>
      </c>
    </row>
    <row r="40" spans="1:27" s="9" customFormat="1" x14ac:dyDescent="0.35">
      <c r="A40" s="1"/>
      <c r="B40" s="1"/>
      <c r="C40" s="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s="9" customFormat="1" ht="13.15" x14ac:dyDescent="0.4">
      <c r="A41" s="1"/>
      <c r="B41" s="1"/>
      <c r="C41" s="1" t="s">
        <v>41</v>
      </c>
      <c r="D41" s="13">
        <f>D14-D26-D33+D39</f>
        <v>200000</v>
      </c>
      <c r="E41" s="13">
        <f t="shared" ref="E41:AA41" si="5">E14-E26-E33+E39</f>
        <v>-201800</v>
      </c>
      <c r="F41" s="13">
        <f t="shared" si="5"/>
        <v>-70240</v>
      </c>
      <c r="G41" s="13">
        <f t="shared" si="5"/>
        <v>0</v>
      </c>
      <c r="H41" s="13">
        <f t="shared" si="5"/>
        <v>0</v>
      </c>
      <c r="I41" s="13">
        <f t="shared" si="5"/>
        <v>0</v>
      </c>
      <c r="J41" s="13">
        <f t="shared" si="5"/>
        <v>0</v>
      </c>
      <c r="K41" s="13">
        <f t="shared" si="5"/>
        <v>0</v>
      </c>
      <c r="L41" s="13">
        <f t="shared" si="5"/>
        <v>0</v>
      </c>
      <c r="M41" s="13">
        <f t="shared" si="5"/>
        <v>0</v>
      </c>
      <c r="N41" s="13">
        <f t="shared" si="5"/>
        <v>0</v>
      </c>
      <c r="O41" s="13">
        <f t="shared" si="5"/>
        <v>0</v>
      </c>
      <c r="P41" s="13">
        <f t="shared" si="5"/>
        <v>0</v>
      </c>
      <c r="Q41" s="13">
        <f t="shared" si="5"/>
        <v>0</v>
      </c>
      <c r="R41" s="13">
        <f t="shared" si="5"/>
        <v>0</v>
      </c>
      <c r="S41" s="13">
        <f t="shared" si="5"/>
        <v>0</v>
      </c>
      <c r="T41" s="13">
        <f t="shared" si="5"/>
        <v>0</v>
      </c>
      <c r="U41" s="13">
        <f t="shared" si="5"/>
        <v>0</v>
      </c>
      <c r="V41" s="13">
        <f t="shared" si="5"/>
        <v>0</v>
      </c>
      <c r="W41" s="13">
        <f t="shared" si="5"/>
        <v>0</v>
      </c>
      <c r="X41" s="13">
        <f t="shared" si="5"/>
        <v>0</v>
      </c>
      <c r="Y41" s="13">
        <f t="shared" si="5"/>
        <v>0</v>
      </c>
      <c r="Z41" s="13">
        <f t="shared" si="5"/>
        <v>0</v>
      </c>
      <c r="AA41" s="13">
        <f t="shared" si="5"/>
        <v>0</v>
      </c>
    </row>
    <row r="42" spans="1:27" s="9" customFormat="1" x14ac:dyDescent="0.35">
      <c r="A42" s="1"/>
      <c r="B42" s="1"/>
      <c r="C42" s="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s="9" customFormat="1" ht="13.15" thickBot="1" x14ac:dyDescent="0.4">
      <c r="A43" s="1"/>
      <c r="B43" s="1"/>
      <c r="C43" s="7" t="s">
        <v>42</v>
      </c>
      <c r="D43" s="14">
        <f t="shared" ref="D43:AA43" si="6">D6+D41</f>
        <v>200000</v>
      </c>
      <c r="E43" s="14">
        <f t="shared" si="6"/>
        <v>-1800</v>
      </c>
      <c r="F43" s="14">
        <f t="shared" si="6"/>
        <v>-72040</v>
      </c>
      <c r="G43" s="14">
        <f t="shared" si="6"/>
        <v>-72040</v>
      </c>
      <c r="H43" s="14">
        <f t="shared" si="6"/>
        <v>-72040</v>
      </c>
      <c r="I43" s="14">
        <f t="shared" si="6"/>
        <v>-72040</v>
      </c>
      <c r="J43" s="14">
        <f t="shared" si="6"/>
        <v>-72040</v>
      </c>
      <c r="K43" s="14">
        <f t="shared" si="6"/>
        <v>-72040</v>
      </c>
      <c r="L43" s="14">
        <f t="shared" si="6"/>
        <v>-72040</v>
      </c>
      <c r="M43" s="14">
        <f t="shared" si="6"/>
        <v>-72040</v>
      </c>
      <c r="N43" s="14">
        <f t="shared" si="6"/>
        <v>-72040</v>
      </c>
      <c r="O43" s="14">
        <f t="shared" si="6"/>
        <v>-72040</v>
      </c>
      <c r="P43" s="14">
        <f t="shared" si="6"/>
        <v>-72040</v>
      </c>
      <c r="Q43" s="14">
        <f t="shared" si="6"/>
        <v>-72040</v>
      </c>
      <c r="R43" s="14">
        <f t="shared" si="6"/>
        <v>-72040</v>
      </c>
      <c r="S43" s="14">
        <f t="shared" si="6"/>
        <v>-72040</v>
      </c>
      <c r="T43" s="14">
        <f t="shared" si="6"/>
        <v>-72040</v>
      </c>
      <c r="U43" s="14">
        <f t="shared" si="6"/>
        <v>-72040</v>
      </c>
      <c r="V43" s="14">
        <f t="shared" si="6"/>
        <v>-72040</v>
      </c>
      <c r="W43" s="14">
        <f t="shared" si="6"/>
        <v>-72040</v>
      </c>
      <c r="X43" s="14">
        <f t="shared" si="6"/>
        <v>-72040</v>
      </c>
      <c r="Y43" s="14">
        <f t="shared" si="6"/>
        <v>-72040</v>
      </c>
      <c r="Z43" s="14">
        <f t="shared" si="6"/>
        <v>-72040</v>
      </c>
      <c r="AA43" s="14">
        <f t="shared" si="6"/>
        <v>-72040</v>
      </c>
    </row>
    <row r="44" spans="1:27" s="9" customFormat="1" ht="13.15" thickTop="1" x14ac:dyDescent="0.35">
      <c r="A44" s="1"/>
      <c r="B44" s="1"/>
      <c r="C44" s="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7" s="9" customFormat="1" ht="13.15" x14ac:dyDescent="0.4">
      <c r="A45" s="1"/>
      <c r="B45" s="1"/>
      <c r="C45" s="7" t="s">
        <v>43</v>
      </c>
      <c r="D45" s="11">
        <v>50000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7" x14ac:dyDescent="0.3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7" x14ac:dyDescent="0.3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7" x14ac:dyDescent="0.3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4:21" x14ac:dyDescent="0.3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4:21" x14ac:dyDescent="0.3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4:21" x14ac:dyDescent="0.3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4:21" x14ac:dyDescent="0.3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4:21" x14ac:dyDescent="0.3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4:21" x14ac:dyDescent="0.3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4:21" x14ac:dyDescent="0.3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4:21" x14ac:dyDescent="0.3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4:21" x14ac:dyDescent="0.3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4:21" x14ac:dyDescent="0.3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4:21" x14ac:dyDescent="0.3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4:21" x14ac:dyDescent="0.3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4:21" x14ac:dyDescent="0.3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4:21" x14ac:dyDescent="0.3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4:21" x14ac:dyDescent="0.3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4:21" x14ac:dyDescent="0.3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4:21" x14ac:dyDescent="0.3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4:2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4:21" x14ac:dyDescent="0.3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4:21" x14ac:dyDescent="0.3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4:21" x14ac:dyDescent="0.3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4:21" x14ac:dyDescent="0.3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4:21" x14ac:dyDescent="0.3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4:21" x14ac:dyDescent="0.3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4:21" x14ac:dyDescent="0.3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4:21" x14ac:dyDescent="0.3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4:21" x14ac:dyDescent="0.3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4:21" x14ac:dyDescent="0.3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4:2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4:21" x14ac:dyDescent="0.3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4:21" x14ac:dyDescent="0.3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4:21" x14ac:dyDescent="0.3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4:21" x14ac:dyDescent="0.3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4:21" x14ac:dyDescent="0.3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4:21" x14ac:dyDescent="0.3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4:21" x14ac:dyDescent="0.3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4:21" x14ac:dyDescent="0.3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4:21" x14ac:dyDescent="0.3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4:21" x14ac:dyDescent="0.3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4:21" x14ac:dyDescent="0.3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4:21" x14ac:dyDescent="0.3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4:21" x14ac:dyDescent="0.3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4:21" x14ac:dyDescent="0.3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4:21" x14ac:dyDescent="0.3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4:21" x14ac:dyDescent="0.3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4:21" x14ac:dyDescent="0.3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4:21" x14ac:dyDescent="0.3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4:21" x14ac:dyDescent="0.3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4:21" x14ac:dyDescent="0.3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4:21" x14ac:dyDescent="0.3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4:21" x14ac:dyDescent="0.3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4:21" x14ac:dyDescent="0.3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4:21" x14ac:dyDescent="0.3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4:21" x14ac:dyDescent="0.3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4:21" x14ac:dyDescent="0.3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4:21" x14ac:dyDescent="0.3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4:21" x14ac:dyDescent="0.3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4:21" x14ac:dyDescent="0.3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4:21" x14ac:dyDescent="0.3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4:21" x14ac:dyDescent="0.3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4:21" x14ac:dyDescent="0.3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4:21" x14ac:dyDescent="0.3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4:21" x14ac:dyDescent="0.3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4:21" x14ac:dyDescent="0.3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4:20" x14ac:dyDescent="0.3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4:20" x14ac:dyDescent="0.3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4:20" x14ac:dyDescent="0.3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4:20" x14ac:dyDescent="0.3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4:20" x14ac:dyDescent="0.3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4:20" x14ac:dyDescent="0.3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4:20" x14ac:dyDescent="0.3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4:20" x14ac:dyDescent="0.3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4:20" x14ac:dyDescent="0.3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4:20" x14ac:dyDescent="0.3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4:20" x14ac:dyDescent="0.3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4:20" x14ac:dyDescent="0.3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4:20" x14ac:dyDescent="0.3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4:20" x14ac:dyDescent="0.3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4:20" x14ac:dyDescent="0.3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4:20" x14ac:dyDescent="0.3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4:20" x14ac:dyDescent="0.3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4:20" x14ac:dyDescent="0.3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4:20" x14ac:dyDescent="0.3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4:20" x14ac:dyDescent="0.3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4:20" x14ac:dyDescent="0.3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4:20" x14ac:dyDescent="0.3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4:20" x14ac:dyDescent="0.3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4:20" x14ac:dyDescent="0.3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4:20" x14ac:dyDescent="0.3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4:20" x14ac:dyDescent="0.3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4:20" x14ac:dyDescent="0.3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4:20" x14ac:dyDescent="0.35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4:20" x14ac:dyDescent="0.35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4:20" x14ac:dyDescent="0.35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4:20" x14ac:dyDescent="0.3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4:20" x14ac:dyDescent="0.3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4:20" x14ac:dyDescent="0.3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4:20" x14ac:dyDescent="0.35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4:20" x14ac:dyDescent="0.35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4:20" x14ac:dyDescent="0.35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4:20" x14ac:dyDescent="0.3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4:20" x14ac:dyDescent="0.35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4:20" x14ac:dyDescent="0.35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4:20" x14ac:dyDescent="0.3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4:20" x14ac:dyDescent="0.35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4:20" x14ac:dyDescent="0.3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4:20" x14ac:dyDescent="0.3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4:20" x14ac:dyDescent="0.3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4:20" x14ac:dyDescent="0.3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4:20" x14ac:dyDescent="0.3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4:20" x14ac:dyDescent="0.3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4:20" x14ac:dyDescent="0.3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4:20" x14ac:dyDescent="0.3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4:20" x14ac:dyDescent="0.3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4:20" x14ac:dyDescent="0.3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4:20" x14ac:dyDescent="0.3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4:20" x14ac:dyDescent="0.3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4:20" x14ac:dyDescent="0.3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4:20" x14ac:dyDescent="0.3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4:20" x14ac:dyDescent="0.3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4:20" x14ac:dyDescent="0.3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4:20" x14ac:dyDescent="0.3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4:20" x14ac:dyDescent="0.3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4:20" x14ac:dyDescent="0.3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</sheetData>
  <mergeCells count="15">
    <mergeCell ref="AB4:AE4"/>
    <mergeCell ref="AF4:AI4"/>
    <mergeCell ref="AJ4:AM4"/>
    <mergeCell ref="AN4:AQ4"/>
    <mergeCell ref="A39:C39"/>
    <mergeCell ref="A6:C6"/>
    <mergeCell ref="A14:C14"/>
    <mergeCell ref="A26:C26"/>
    <mergeCell ref="A33:C33"/>
    <mergeCell ref="D4:G4"/>
    <mergeCell ref="H4:K4"/>
    <mergeCell ref="L4:O4"/>
    <mergeCell ref="P4:S4"/>
    <mergeCell ref="T4:W4"/>
    <mergeCell ref="X4:AA4"/>
  </mergeCells>
  <phoneticPr fontId="9" type="noConversion"/>
  <conditionalFormatting sqref="D43:AA43">
    <cfRule type="cellIs" dxfId="4" priority="5" operator="lessThan">
      <formula>$D$45</formula>
    </cfRule>
  </conditionalFormatting>
  <conditionalFormatting sqref="D8:AQ12">
    <cfRule type="notContainsBlanks" dxfId="3" priority="4">
      <formula>LEN(TRIM(D8))&gt;0</formula>
    </cfRule>
  </conditionalFormatting>
  <conditionalFormatting sqref="D16:AQ24">
    <cfRule type="notContainsBlanks" dxfId="2" priority="6">
      <formula>LEN(TRIM(D16))&gt;0</formula>
    </cfRule>
  </conditionalFormatting>
  <conditionalFormatting sqref="D28:AQ32">
    <cfRule type="notContainsBlanks" dxfId="1" priority="2">
      <formula>LEN(TRIM(D28))&gt;0</formula>
    </cfRule>
  </conditionalFormatting>
  <conditionalFormatting sqref="D35:AQ38">
    <cfRule type="notContainsBlanks" dxfId="0" priority="1">
      <formula>LEN(TRIM(D35))&gt;0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ECD8-449D-4F8A-B088-95EA727931B6}">
  <dimension ref="A1:Y14"/>
  <sheetViews>
    <sheetView zoomScale="88" zoomScaleNormal="103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K6" sqref="K6"/>
    </sheetView>
  </sheetViews>
  <sheetFormatPr defaultRowHeight="14.25" x14ac:dyDescent="0.45"/>
  <cols>
    <col min="1" max="1" width="15.19921875" style="32" bestFit="1" customWidth="1"/>
    <col min="2" max="2" width="12.46484375" style="24" bestFit="1" customWidth="1"/>
    <col min="3" max="3" width="13" style="25" bestFit="1" customWidth="1"/>
    <col min="4" max="4" width="11.06640625" style="24" customWidth="1"/>
    <col min="5" max="5" width="14.46484375" style="25" bestFit="1" customWidth="1"/>
    <col min="6" max="6" width="11.06640625" style="24" customWidth="1"/>
    <col min="7" max="7" width="13" style="25" bestFit="1" customWidth="1"/>
    <col min="8" max="8" width="14.46484375" style="24" bestFit="1" customWidth="1"/>
    <col min="9" max="9" width="14.53125" style="25" bestFit="1" customWidth="1"/>
    <col min="10" max="10" width="11.06640625" style="24" customWidth="1"/>
    <col min="11" max="11" width="10.46484375" style="25" customWidth="1"/>
    <col min="12" max="12" width="11.06640625" style="24" customWidth="1"/>
    <col min="13" max="13" width="11.9296875" style="25" bestFit="1" customWidth="1"/>
    <col min="14" max="14" width="11.06640625" style="24" customWidth="1"/>
    <col min="15" max="15" width="10.46484375" style="25" customWidth="1"/>
    <col min="16" max="17" width="10.46484375" style="23" customWidth="1"/>
    <col min="18" max="18" width="11.06640625" style="24" customWidth="1"/>
    <col min="19" max="19" width="11.9296875" style="25" bestFit="1" customWidth="1"/>
    <col min="20" max="20" width="14.46484375" style="24" bestFit="1" customWidth="1"/>
    <col min="21" max="21" width="13" style="25" bestFit="1" customWidth="1"/>
    <col min="22" max="22" width="13" style="24" bestFit="1" customWidth="1"/>
    <col min="23" max="23" width="10.46484375" style="25" customWidth="1"/>
    <col min="24" max="24" width="15.06640625" bestFit="1" customWidth="1"/>
    <col min="25" max="25" width="13.59765625" bestFit="1" customWidth="1"/>
  </cols>
  <sheetData>
    <row r="1" spans="1:25" ht="19.899999999999999" thickBot="1" x14ac:dyDescent="0.65">
      <c r="A1" s="29" t="s">
        <v>75</v>
      </c>
      <c r="B1" s="51" t="s">
        <v>71</v>
      </c>
      <c r="C1" s="52"/>
      <c r="D1" s="51" t="s">
        <v>65</v>
      </c>
      <c r="E1" s="52"/>
      <c r="F1" s="51" t="s">
        <v>68</v>
      </c>
      <c r="G1" s="52"/>
      <c r="H1" s="51" t="s">
        <v>70</v>
      </c>
      <c r="I1" s="52"/>
      <c r="J1" s="51" t="s">
        <v>67</v>
      </c>
      <c r="K1" s="52"/>
      <c r="L1" s="51" t="s">
        <v>69</v>
      </c>
      <c r="M1" s="52"/>
      <c r="N1" s="51" t="s">
        <v>66</v>
      </c>
      <c r="O1" s="52"/>
      <c r="P1" s="51" t="s">
        <v>103</v>
      </c>
      <c r="Q1" s="52"/>
      <c r="R1" s="51" t="s">
        <v>72</v>
      </c>
      <c r="S1" s="52"/>
      <c r="T1" s="51" t="s">
        <v>98</v>
      </c>
      <c r="U1" s="52"/>
      <c r="V1" s="51" t="s">
        <v>99</v>
      </c>
      <c r="W1" s="52"/>
      <c r="X1" t="s">
        <v>81</v>
      </c>
      <c r="Y1" t="s">
        <v>84</v>
      </c>
    </row>
    <row r="2" spans="1:25" s="23" customFormat="1" ht="15" thickTop="1" thickBot="1" x14ac:dyDescent="0.5">
      <c r="A2" s="30" t="s">
        <v>77</v>
      </c>
      <c r="B2" s="53">
        <v>421500</v>
      </c>
      <c r="C2" s="54"/>
      <c r="D2" s="53">
        <v>1653570</v>
      </c>
      <c r="E2" s="54"/>
      <c r="F2" s="53">
        <v>227960</v>
      </c>
      <c r="G2" s="54"/>
      <c r="H2" s="53">
        <v>37188</v>
      </c>
      <c r="I2" s="54"/>
      <c r="J2" s="53">
        <v>4439</v>
      </c>
      <c r="K2" s="54"/>
      <c r="L2" s="53">
        <v>16942</v>
      </c>
      <c r="M2" s="54"/>
      <c r="N2" s="53">
        <v>26009.8</v>
      </c>
      <c r="O2" s="54"/>
      <c r="P2" s="53">
        <v>90000</v>
      </c>
      <c r="Q2" s="54"/>
      <c r="R2" s="53">
        <v>90000</v>
      </c>
      <c r="S2" s="54"/>
      <c r="T2" s="53">
        <v>0</v>
      </c>
      <c r="U2" s="54"/>
      <c r="V2" s="53">
        <v>0</v>
      </c>
      <c r="W2" s="54"/>
      <c r="X2" s="23">
        <f>SUM(B2:W2)</f>
        <v>2567608.7999999998</v>
      </c>
    </row>
    <row r="3" spans="1:25" s="23" customFormat="1" ht="14.65" thickBot="1" x14ac:dyDescent="0.5">
      <c r="A3" s="30" t="s">
        <v>78</v>
      </c>
      <c r="B3" s="53">
        <f>B2+SUM(B5:B29)-SUM(C5:C29)</f>
        <v>452500</v>
      </c>
      <c r="C3" s="54"/>
      <c r="D3" s="53">
        <f>D2+SUM(D5:D29)-SUM(E5:E29)</f>
        <v>53419</v>
      </c>
      <c r="E3" s="54"/>
      <c r="F3" s="53">
        <f>F2+SUM(F5:F29)-SUM(G5:G29)</f>
        <v>-15529</v>
      </c>
      <c r="G3" s="54"/>
      <c r="H3" s="53">
        <f>H2+SUM(H5:H29)-SUM(I5:I29)</f>
        <v>579700</v>
      </c>
      <c r="I3" s="54"/>
      <c r="J3" s="53">
        <f>J2+SUM(J5:J29)-SUM(K5:K29)</f>
        <v>4439</v>
      </c>
      <c r="K3" s="54"/>
      <c r="L3" s="53">
        <f>L2+SUM(L5:L29)-SUM(M5:M29)</f>
        <v>5942</v>
      </c>
      <c r="M3" s="54"/>
      <c r="N3" s="53">
        <f>N2+SUM(N5:N29)-SUM(O5:O29)</f>
        <v>26009.8</v>
      </c>
      <c r="O3" s="54"/>
      <c r="P3" s="53">
        <f>P2+SUM(P5:P29)-SUM(Q5:Q29)</f>
        <v>90000</v>
      </c>
      <c r="Q3" s="54"/>
      <c r="R3" s="53">
        <f>R2+SUM(R5:R29)-SUM(S5:S29)</f>
        <v>55000</v>
      </c>
      <c r="S3" s="54"/>
      <c r="T3" s="53">
        <f>T2+SUM(T5:T29)-SUM(U5:U29)</f>
        <v>500000</v>
      </c>
      <c r="U3" s="54"/>
      <c r="V3" s="53">
        <f>V2+SUM(V5:V29)-SUM(W5:W29)</f>
        <v>500000</v>
      </c>
      <c r="W3" s="54"/>
      <c r="X3" s="23">
        <f>SUM(B3:W3)</f>
        <v>2251480.7999999998</v>
      </c>
      <c r="Y3" s="23">
        <f>X3-X2</f>
        <v>-316128</v>
      </c>
    </row>
    <row r="4" spans="1:25" s="28" customFormat="1" ht="14.65" thickBot="1" x14ac:dyDescent="0.5">
      <c r="A4" s="31" t="s">
        <v>100</v>
      </c>
      <c r="B4" s="26" t="s">
        <v>79</v>
      </c>
      <c r="C4" s="27" t="s">
        <v>80</v>
      </c>
      <c r="D4" s="26" t="s">
        <v>79</v>
      </c>
      <c r="E4" s="27" t="s">
        <v>80</v>
      </c>
      <c r="F4" s="26" t="s">
        <v>79</v>
      </c>
      <c r="G4" s="27" t="s">
        <v>80</v>
      </c>
      <c r="H4" s="26" t="s">
        <v>79</v>
      </c>
      <c r="I4" s="27" t="s">
        <v>80</v>
      </c>
      <c r="J4" s="26" t="s">
        <v>79</v>
      </c>
      <c r="K4" s="27" t="s">
        <v>80</v>
      </c>
      <c r="L4" s="26" t="s">
        <v>79</v>
      </c>
      <c r="M4" s="27" t="s">
        <v>80</v>
      </c>
      <c r="N4" s="26" t="s">
        <v>79</v>
      </c>
      <c r="O4" s="27" t="s">
        <v>80</v>
      </c>
      <c r="P4" s="26" t="s">
        <v>79</v>
      </c>
      <c r="Q4" s="27" t="s">
        <v>80</v>
      </c>
      <c r="R4" s="26" t="s">
        <v>79</v>
      </c>
      <c r="S4" s="27" t="s">
        <v>80</v>
      </c>
      <c r="T4" s="26" t="s">
        <v>79</v>
      </c>
      <c r="U4" s="27" t="s">
        <v>80</v>
      </c>
      <c r="V4" s="26" t="s">
        <v>79</v>
      </c>
      <c r="W4" s="27" t="s">
        <v>80</v>
      </c>
    </row>
    <row r="5" spans="1:25" x14ac:dyDescent="0.45">
      <c r="A5" s="32" t="s">
        <v>82</v>
      </c>
      <c r="B5" s="24">
        <v>45000</v>
      </c>
      <c r="G5" s="25">
        <v>41140</v>
      </c>
      <c r="H5" s="24">
        <v>12</v>
      </c>
    </row>
    <row r="6" spans="1:25" x14ac:dyDescent="0.45">
      <c r="A6" s="32" t="s">
        <v>83</v>
      </c>
      <c r="B6" s="24">
        <v>75000</v>
      </c>
    </row>
    <row r="7" spans="1:25" x14ac:dyDescent="0.45">
      <c r="A7" s="32" t="s">
        <v>97</v>
      </c>
      <c r="E7" s="25">
        <v>1600151</v>
      </c>
      <c r="F7" s="24">
        <v>151</v>
      </c>
      <c r="H7" s="24">
        <v>1600000</v>
      </c>
    </row>
    <row r="8" spans="1:25" x14ac:dyDescent="0.45">
      <c r="A8" s="33" t="s">
        <v>101</v>
      </c>
      <c r="I8" s="25">
        <v>1000000</v>
      </c>
      <c r="M8" s="25">
        <v>11000</v>
      </c>
      <c r="S8" s="25">
        <v>35000</v>
      </c>
      <c r="T8" s="24">
        <v>1000000</v>
      </c>
      <c r="U8" s="25">
        <v>500000</v>
      </c>
      <c r="V8" s="25">
        <v>500000</v>
      </c>
    </row>
    <row r="9" spans="1:25" x14ac:dyDescent="0.45">
      <c r="A9" s="33" t="s">
        <v>101</v>
      </c>
    </row>
    <row r="11" spans="1:25" x14ac:dyDescent="0.45">
      <c r="B11" s="24">
        <v>35000</v>
      </c>
      <c r="I11" s="25">
        <v>57500</v>
      </c>
    </row>
    <row r="12" spans="1:25" x14ac:dyDescent="0.45">
      <c r="C12" s="25">
        <v>110000</v>
      </c>
    </row>
    <row r="13" spans="1:25" x14ac:dyDescent="0.45">
      <c r="A13" s="32" t="s">
        <v>102</v>
      </c>
      <c r="C13" s="25">
        <v>14000</v>
      </c>
    </row>
    <row r="14" spans="1:25" x14ac:dyDescent="0.45">
      <c r="G14" s="25">
        <v>202500</v>
      </c>
    </row>
  </sheetData>
  <mergeCells count="33">
    <mergeCell ref="R3:S3"/>
    <mergeCell ref="T1:U1"/>
    <mergeCell ref="T2:U2"/>
    <mergeCell ref="T3:U3"/>
    <mergeCell ref="L2:M2"/>
    <mergeCell ref="N1:O1"/>
    <mergeCell ref="N2:O2"/>
    <mergeCell ref="R1:S1"/>
    <mergeCell ref="R2:S2"/>
    <mergeCell ref="P1:Q1"/>
    <mergeCell ref="P2:Q2"/>
    <mergeCell ref="P3:Q3"/>
    <mergeCell ref="J3:K3"/>
    <mergeCell ref="L3:M3"/>
    <mergeCell ref="N3:O3"/>
    <mergeCell ref="V3:W3"/>
    <mergeCell ref="D1:E1"/>
    <mergeCell ref="D2:E2"/>
    <mergeCell ref="F1:G1"/>
    <mergeCell ref="F2:G2"/>
    <mergeCell ref="H1:I1"/>
    <mergeCell ref="H2:I2"/>
    <mergeCell ref="H3:I3"/>
    <mergeCell ref="V1:W1"/>
    <mergeCell ref="V2:W2"/>
    <mergeCell ref="J1:K1"/>
    <mergeCell ref="J2:K2"/>
    <mergeCell ref="L1:M1"/>
    <mergeCell ref="B1:C1"/>
    <mergeCell ref="B2:C2"/>
    <mergeCell ref="B3:C3"/>
    <mergeCell ref="D3:E3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D218-5508-4A0E-A686-E015787BFC9F}">
  <dimension ref="A1:E11"/>
  <sheetViews>
    <sheetView workbookViewId="0">
      <selection activeCell="D13" sqref="D13"/>
    </sheetView>
  </sheetViews>
  <sheetFormatPr defaultRowHeight="14.25" x14ac:dyDescent="0.45"/>
  <cols>
    <col min="2" max="2" width="11.9296875" bestFit="1" customWidth="1"/>
    <col min="3" max="3" width="12.53125" style="23" bestFit="1" customWidth="1"/>
  </cols>
  <sheetData>
    <row r="1" spans="1:5" x14ac:dyDescent="0.45">
      <c r="A1" t="s">
        <v>86</v>
      </c>
      <c r="B1" t="s">
        <v>85</v>
      </c>
      <c r="C1" s="23" t="s">
        <v>87</v>
      </c>
      <c r="D1" t="s">
        <v>88</v>
      </c>
      <c r="E1" t="s">
        <v>90</v>
      </c>
    </row>
    <row r="2" spans="1:5" x14ac:dyDescent="0.45">
      <c r="A2" t="s">
        <v>89</v>
      </c>
      <c r="B2" t="s">
        <v>92</v>
      </c>
      <c r="C2" s="23">
        <v>25000</v>
      </c>
      <c r="D2" t="s">
        <v>93</v>
      </c>
      <c r="E2" t="s">
        <v>91</v>
      </c>
    </row>
    <row r="3" spans="1:5" x14ac:dyDescent="0.45">
      <c r="A3" t="s">
        <v>94</v>
      </c>
      <c r="B3" t="s">
        <v>95</v>
      </c>
      <c r="C3" s="23">
        <v>4000</v>
      </c>
      <c r="D3" t="s">
        <v>93</v>
      </c>
      <c r="E3" t="s">
        <v>96</v>
      </c>
    </row>
    <row r="5" spans="1:5" x14ac:dyDescent="0.45">
      <c r="B5" t="s">
        <v>121</v>
      </c>
      <c r="C5" s="23" t="s">
        <v>123</v>
      </c>
    </row>
    <row r="6" spans="1:5" x14ac:dyDescent="0.45">
      <c r="A6" t="s">
        <v>117</v>
      </c>
      <c r="B6" s="23">
        <v>2500</v>
      </c>
      <c r="C6" s="23">
        <f>C11-B6</f>
        <v>4500</v>
      </c>
    </row>
    <row r="7" spans="1:5" x14ac:dyDescent="0.45">
      <c r="A7" t="s">
        <v>118</v>
      </c>
      <c r="B7" s="23">
        <v>30000</v>
      </c>
      <c r="C7" s="23">
        <f>C11-B7</f>
        <v>-23000</v>
      </c>
    </row>
    <row r="8" spans="1:5" x14ac:dyDescent="0.45">
      <c r="A8" t="s">
        <v>119</v>
      </c>
      <c r="B8" s="23"/>
      <c r="C8" s="23">
        <f>C11-B8</f>
        <v>7000</v>
      </c>
    </row>
    <row r="9" spans="1:5" x14ac:dyDescent="0.45">
      <c r="A9" t="s">
        <v>122</v>
      </c>
      <c r="B9" s="23">
        <v>2500</v>
      </c>
      <c r="C9" s="23">
        <f>C11-B9</f>
        <v>4500</v>
      </c>
    </row>
    <row r="10" spans="1:5" x14ac:dyDescent="0.45">
      <c r="A10" t="s">
        <v>120</v>
      </c>
      <c r="B10" s="23"/>
      <c r="C10" s="23">
        <f>C11-B10</f>
        <v>7000</v>
      </c>
    </row>
    <row r="11" spans="1:5" x14ac:dyDescent="0.45">
      <c r="A11" s="43">
        <f>COUNTA(A6:A10)</f>
        <v>5</v>
      </c>
      <c r="B11" s="44">
        <f>SUM(B6:B10)</f>
        <v>35000</v>
      </c>
      <c r="C11" s="44">
        <f>B11/A11</f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CashFlow Forecast (permonth)</vt:lpstr>
      <vt:lpstr>Split place (2)</vt:lpstr>
      <vt:lpstr>Cash Flow </vt:lpstr>
      <vt:lpstr>Split place</vt:lpstr>
      <vt:lpstr>UTANG PIUTANG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Putra Naufal Tabassam</cp:lastModifiedBy>
  <cp:revision/>
  <dcterms:created xsi:type="dcterms:W3CDTF">2018-06-21T17:37:49Z</dcterms:created>
  <dcterms:modified xsi:type="dcterms:W3CDTF">2024-06-01T04:54:56Z</dcterms:modified>
  <cp:category/>
  <cp:contentStatus/>
</cp:coreProperties>
</file>